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15" windowWidth="12240" windowHeight="8940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A234" i="2" l="1"/>
  <c r="D239" i="2"/>
  <c r="A219" i="2"/>
  <c r="AF217" i="1" l="1"/>
  <c r="AF78" i="1"/>
  <c r="D218" i="2"/>
  <c r="D211" i="2"/>
  <c r="D209" i="2"/>
  <c r="A242" i="2"/>
  <c r="AF88" i="1"/>
  <c r="Z53" i="1"/>
  <c r="AC141" i="1"/>
  <c r="AB141" i="1"/>
  <c r="AB228" i="1"/>
  <c r="D238" i="2"/>
  <c r="AF189" i="1"/>
  <c r="AF191" i="1"/>
  <c r="AD228" i="1"/>
  <c r="AD181" i="1"/>
  <c r="AB181" i="1"/>
  <c r="AA181" i="1"/>
  <c r="AF68" i="1"/>
  <c r="AF66" i="1"/>
  <c r="D229" i="2"/>
  <c r="A239" i="2"/>
  <c r="D228" i="2"/>
  <c r="Z228" i="1"/>
  <c r="Y228" i="1"/>
  <c r="X228" i="1"/>
  <c r="Z181" i="1"/>
  <c r="AF154" i="1"/>
  <c r="Y141" i="1"/>
  <c r="AF61" i="1"/>
  <c r="Y96" i="1"/>
  <c r="X96" i="1"/>
  <c r="AF64" i="1"/>
  <c r="X53" i="1"/>
  <c r="Y53" i="1"/>
  <c r="AF8" i="1"/>
  <c r="D226" i="2"/>
  <c r="D223" i="2"/>
  <c r="D222" i="2"/>
  <c r="A232" i="2"/>
  <c r="D220" i="2"/>
  <c r="D219" i="2"/>
  <c r="D217" i="2"/>
  <c r="A244" i="2"/>
  <c r="D216" i="2"/>
  <c r="D213" i="2"/>
  <c r="D221" i="2"/>
  <c r="D237" i="2"/>
  <c r="D236" i="2"/>
  <c r="D235" i="2"/>
  <c r="D234" i="2"/>
  <c r="W228" i="1"/>
  <c r="X181" i="1"/>
  <c r="AF160" i="1"/>
  <c r="AF150" i="1"/>
  <c r="X141" i="1"/>
  <c r="AF114" i="1"/>
  <c r="AF62" i="1"/>
  <c r="V96" i="1"/>
  <c r="AF71" i="1"/>
  <c r="D208" i="2"/>
  <c r="V181" i="1"/>
  <c r="V141" i="1"/>
  <c r="V53" i="1"/>
  <c r="U53" i="1"/>
  <c r="AF156" i="1"/>
  <c r="AF106" i="1"/>
  <c r="U96" i="1"/>
  <c r="AF13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U228" i="1"/>
  <c r="V228" i="1"/>
  <c r="AA228" i="1"/>
  <c r="AE228" i="1"/>
  <c r="T96" i="1"/>
  <c r="AF15" i="1"/>
  <c r="T141" i="1"/>
  <c r="S141" i="1"/>
  <c r="R141" i="1"/>
  <c r="S96" i="1"/>
  <c r="T53" i="1"/>
  <c r="A217" i="2"/>
  <c r="A238" i="2"/>
  <c r="D206" i="2"/>
  <c r="A224" i="2"/>
  <c r="AF198" i="1"/>
  <c r="AF120" i="1"/>
  <c r="AF195" i="1"/>
  <c r="S181" i="1"/>
  <c r="A243" i="2"/>
  <c r="D212" i="2"/>
  <c r="A220" i="2"/>
  <c r="R181" i="1"/>
  <c r="Q181" i="1"/>
  <c r="S53" i="1"/>
  <c r="P53" i="1"/>
  <c r="AF168" i="1"/>
  <c r="U141" i="1"/>
  <c r="AF102" i="1"/>
  <c r="AF67" i="1"/>
  <c r="R96" i="1"/>
  <c r="R53" i="1"/>
  <c r="G233" i="2"/>
  <c r="A237" i="2"/>
  <c r="G231" i="2"/>
  <c r="A230" i="2"/>
  <c r="AF155" i="1"/>
  <c r="AF75" i="1"/>
  <c r="AF131" i="1"/>
  <c r="AF81" i="1"/>
  <c r="AF7" i="1"/>
  <c r="A235" i="2"/>
  <c r="AF103" i="1"/>
  <c r="AF23" i="1"/>
  <c r="AF36" i="1"/>
  <c r="AF115" i="1"/>
  <c r="AF16" i="1"/>
  <c r="A236" i="2"/>
  <c r="A216" i="2"/>
  <c r="D232" i="2"/>
  <c r="AF166" i="1"/>
  <c r="D53" i="1"/>
  <c r="E53" i="1"/>
  <c r="F53" i="1"/>
  <c r="G53" i="1"/>
  <c r="H53" i="1"/>
  <c r="I53" i="1"/>
  <c r="J53" i="1"/>
  <c r="K53" i="1"/>
  <c r="L53" i="1"/>
  <c r="M53" i="1"/>
  <c r="N53" i="1"/>
  <c r="O53" i="1"/>
  <c r="AA53" i="1"/>
  <c r="AC53" i="1"/>
  <c r="AE53" i="1"/>
  <c r="C53" i="1"/>
  <c r="B53" i="1"/>
  <c r="A207" i="2"/>
  <c r="T181" i="1"/>
  <c r="A218" i="2"/>
  <c r="AF83" i="1"/>
  <c r="A233" i="2"/>
  <c r="K96" i="1"/>
  <c r="AF24" i="1"/>
  <c r="AF27" i="1"/>
  <c r="G228" i="2"/>
  <c r="G218" i="2"/>
  <c r="G212" i="2"/>
  <c r="AF31" i="1"/>
  <c r="AF200" i="1"/>
  <c r="AF208" i="1"/>
  <c r="G205" i="2"/>
  <c r="AF119" i="1"/>
  <c r="AF129" i="1"/>
  <c r="AF127" i="1"/>
  <c r="AF113" i="1"/>
  <c r="AF118" i="1"/>
  <c r="AF123" i="1"/>
  <c r="AF124" i="1"/>
  <c r="AF128" i="1"/>
  <c r="AF126" i="1"/>
  <c r="AF60" i="1"/>
  <c r="AF82" i="1"/>
  <c r="AF91" i="1"/>
  <c r="AF92" i="1"/>
  <c r="AF85" i="1"/>
  <c r="AF79" i="1"/>
  <c r="G221" i="2"/>
  <c r="D224" i="2"/>
  <c r="D230" i="2"/>
  <c r="G232" i="2"/>
  <c r="G225" i="2"/>
  <c r="G219" i="2"/>
  <c r="D205" i="2"/>
  <c r="G213" i="2"/>
  <c r="D227" i="2"/>
  <c r="G220" i="2"/>
  <c r="G216" i="2"/>
  <c r="D225" i="2"/>
  <c r="D231" i="2"/>
  <c r="D210" i="2"/>
  <c r="G211" i="2"/>
  <c r="G217" i="2"/>
  <c r="G209" i="2"/>
  <c r="A223" i="2"/>
  <c r="G234" i="2"/>
  <c r="G207" i="2"/>
  <c r="G235" i="2"/>
  <c r="A245" i="2"/>
  <c r="AF164" i="1"/>
  <c r="AF177" i="1"/>
  <c r="AF178" i="1"/>
  <c r="AF179" i="1"/>
  <c r="AF172" i="1"/>
  <c r="AF122" i="1"/>
  <c r="AF130" i="1"/>
  <c r="AF139" i="1"/>
  <c r="AF116" i="1"/>
  <c r="G229" i="2"/>
  <c r="A215" i="2"/>
  <c r="A209" i="2"/>
  <c r="G236" i="2"/>
  <c r="G226" i="2"/>
  <c r="AF202" i="1"/>
  <c r="AF226" i="1"/>
  <c r="G222" i="2"/>
  <c r="AF32" i="1"/>
  <c r="AF51" i="1"/>
  <c r="AF49" i="1"/>
  <c r="A240" i="2"/>
  <c r="G224" i="2"/>
  <c r="A205" i="2"/>
  <c r="A206" i="2"/>
  <c r="A211" i="2"/>
  <c r="G206" i="2"/>
  <c r="A241" i="2"/>
  <c r="A212" i="2"/>
  <c r="A228" i="2"/>
  <c r="G210" i="2"/>
  <c r="A225" i="2"/>
  <c r="A222" i="2"/>
  <c r="G214" i="2"/>
  <c r="D214" i="2"/>
  <c r="G215" i="2"/>
  <c r="D215" i="2"/>
  <c r="A210" i="2"/>
  <c r="A208" i="2"/>
  <c r="G227" i="2"/>
  <c r="A227" i="2"/>
  <c r="G208" i="2"/>
  <c r="A226" i="2"/>
  <c r="D233" i="2"/>
  <c r="D207" i="2"/>
  <c r="A229" i="2"/>
  <c r="G223" i="2"/>
  <c r="A213" i="2"/>
  <c r="A214" i="2"/>
  <c r="A221" i="2"/>
  <c r="G230" i="2"/>
  <c r="A231" i="2"/>
  <c r="AF30" i="1"/>
  <c r="AF29" i="1"/>
  <c r="AF43" i="1"/>
  <c r="AF50" i="1"/>
  <c r="AF33" i="1"/>
  <c r="AF28" i="1"/>
  <c r="AF42" i="1"/>
  <c r="AF44" i="1"/>
  <c r="AF21" i="1"/>
  <c r="AF47" i="1"/>
  <c r="AF35" i="1"/>
  <c r="AF26" i="1"/>
  <c r="AF46" i="1"/>
  <c r="AF17" i="1"/>
  <c r="AF18" i="1"/>
  <c r="AF48" i="1"/>
  <c r="AF25" i="1"/>
  <c r="AF39" i="1"/>
  <c r="AF37" i="1"/>
  <c r="AF38" i="1"/>
  <c r="AF41" i="1"/>
  <c r="AF34" i="1"/>
  <c r="AF22" i="1"/>
  <c r="AF20" i="1"/>
  <c r="AF19" i="1"/>
  <c r="AF40" i="1"/>
  <c r="AF52" i="1"/>
  <c r="AF93" i="1"/>
  <c r="AF70" i="1"/>
  <c r="AF84" i="1"/>
  <c r="AF65" i="1"/>
  <c r="AF59" i="1"/>
  <c r="AF89" i="1"/>
  <c r="AF94" i="1"/>
  <c r="AF77" i="1"/>
  <c r="AF63" i="1"/>
  <c r="AF74" i="1"/>
  <c r="AF90" i="1"/>
  <c r="AF80" i="1"/>
  <c r="AF86" i="1"/>
  <c r="AF87" i="1"/>
  <c r="AF73" i="1"/>
  <c r="AF95" i="1"/>
  <c r="B96" i="1"/>
  <c r="C96" i="1"/>
  <c r="D96" i="1"/>
  <c r="E96" i="1"/>
  <c r="F96" i="1"/>
  <c r="G96" i="1"/>
  <c r="H96" i="1"/>
  <c r="I96" i="1"/>
  <c r="J96" i="1"/>
  <c r="L96" i="1"/>
  <c r="M96" i="1"/>
  <c r="N96" i="1"/>
  <c r="O96" i="1"/>
  <c r="P96" i="1"/>
  <c r="Q96" i="1"/>
  <c r="AA96" i="1"/>
  <c r="AB96" i="1"/>
  <c r="AE96" i="1"/>
  <c r="AF132" i="1"/>
  <c r="AF135" i="1"/>
  <c r="AF138" i="1"/>
  <c r="AF137" i="1"/>
  <c r="AF125" i="1"/>
  <c r="AF117" i="1"/>
  <c r="AF133" i="1"/>
  <c r="AF111" i="1"/>
  <c r="AF134" i="1"/>
  <c r="AF136" i="1"/>
  <c r="AF140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Q141" i="1"/>
  <c r="Z141" i="1"/>
  <c r="AD141" i="1"/>
  <c r="AE141" i="1"/>
  <c r="AF148" i="1"/>
  <c r="AF151" i="1"/>
  <c r="AF149" i="1"/>
  <c r="AF153" i="1"/>
  <c r="AF169" i="1"/>
  <c r="AF170" i="1"/>
  <c r="AF171" i="1"/>
  <c r="AF162" i="1"/>
  <c r="AF165" i="1"/>
  <c r="AF163" i="1"/>
  <c r="AF161" i="1"/>
  <c r="AF173" i="1"/>
  <c r="AF174" i="1"/>
  <c r="AF175" i="1"/>
  <c r="AF176" i="1"/>
  <c r="AF167" i="1"/>
  <c r="AF158" i="1"/>
  <c r="AF180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U181" i="1"/>
  <c r="W181" i="1"/>
  <c r="Y181" i="1"/>
  <c r="AC181" i="1"/>
  <c r="AE181" i="1"/>
  <c r="AF220" i="1"/>
  <c r="AF222" i="1"/>
  <c r="AF196" i="1"/>
  <c r="AF224" i="1"/>
  <c r="AF211" i="1"/>
  <c r="AF192" i="1"/>
  <c r="AF197" i="1"/>
  <c r="AF205" i="1"/>
  <c r="AF225" i="1"/>
  <c r="AF206" i="1"/>
  <c r="AF204" i="1"/>
  <c r="AF221" i="1"/>
  <c r="AF216" i="1"/>
  <c r="AF203" i="1"/>
  <c r="AF210" i="1"/>
  <c r="AF209" i="1"/>
  <c r="AF223" i="1"/>
  <c r="AF213" i="1"/>
  <c r="AF214" i="1"/>
  <c r="AF201" i="1"/>
  <c r="AF212" i="1"/>
  <c r="AF218" i="1"/>
  <c r="AF219" i="1"/>
  <c r="AF207" i="1"/>
  <c r="AF215" i="1"/>
  <c r="B228" i="1"/>
  <c r="C228" i="1"/>
  <c r="AF159" i="1"/>
  <c r="AF45" i="1"/>
  <c r="P141" i="1"/>
  <c r="AF76" i="1"/>
  <c r="AF187" i="1"/>
  <c r="Q53" i="1"/>
  <c r="O141" i="1"/>
  <c r="AF14" i="1"/>
  <c r="AF188" i="1"/>
  <c r="AF199" i="1"/>
  <c r="AF112" i="1"/>
  <c r="AF121" i="1"/>
  <c r="AF69" i="1"/>
  <c r="W96" i="1"/>
  <c r="W53" i="1"/>
  <c r="W141" i="1"/>
  <c r="AF11" i="1"/>
  <c r="AF193" i="1"/>
  <c r="AF194" i="1"/>
  <c r="AF157" i="1"/>
  <c r="AF152" i="1"/>
  <c r="AF107" i="1"/>
  <c r="AF108" i="1"/>
  <c r="AF110" i="1"/>
  <c r="AF72" i="1"/>
  <c r="Z96" i="1"/>
  <c r="AD96" i="1"/>
  <c r="AC96" i="1"/>
  <c r="AF9" i="1"/>
  <c r="AB53" i="1"/>
  <c r="AD53" i="1"/>
  <c r="AF12" i="1"/>
  <c r="AC228" i="1"/>
  <c r="AF190" i="1"/>
  <c r="AF105" i="1"/>
  <c r="AA141" i="1"/>
  <c r="AF109" i="1"/>
  <c r="AF104" i="1"/>
  <c r="AF10" i="1"/>
  <c r="AF181" i="1" l="1"/>
  <c r="AF141" i="1"/>
  <c r="AF53" i="1"/>
  <c r="AF228" i="1"/>
  <c r="AF96" i="1"/>
</calcChain>
</file>

<file path=xl/sharedStrings.xml><?xml version="1.0" encoding="utf-8"?>
<sst xmlns="http://schemas.openxmlformats.org/spreadsheetml/2006/main" count="1724" uniqueCount="281">
  <si>
    <t>Totals</t>
  </si>
  <si>
    <t>Champion:</t>
  </si>
  <si>
    <t>Intermediate:</t>
  </si>
  <si>
    <t>Novice:</t>
  </si>
  <si>
    <t>Junior:</t>
  </si>
  <si>
    <t>Show:</t>
  </si>
  <si>
    <t>Date:</t>
  </si>
  <si>
    <t>Section</t>
  </si>
  <si>
    <t>SHOW</t>
  </si>
  <si>
    <t>Date</t>
  </si>
  <si>
    <t>3 Sky</t>
  </si>
  <si>
    <t>1 Light Green</t>
  </si>
  <si>
    <t>2 Dark Green</t>
  </si>
  <si>
    <t>4 Cobalt</t>
  </si>
  <si>
    <t>7 Opaline Green</t>
  </si>
  <si>
    <t>9 Cinn Green</t>
  </si>
  <si>
    <t>11 Opa Cinn (all)</t>
  </si>
  <si>
    <t>12 Lutino</t>
  </si>
  <si>
    <t>13 Albino</t>
  </si>
  <si>
    <t>14 Lacewing</t>
  </si>
  <si>
    <t>15 Spangle</t>
  </si>
  <si>
    <t>16 DF Spangle</t>
  </si>
  <si>
    <t>18 Recessive Pied</t>
  </si>
  <si>
    <t>19 Yellow Face</t>
  </si>
  <si>
    <t>21 Tex Clearbody</t>
  </si>
  <si>
    <t>23 White</t>
  </si>
  <si>
    <t>22 Yellow</t>
  </si>
  <si>
    <t>17 Dominant Pied</t>
  </si>
  <si>
    <t>20 Greywing</t>
  </si>
  <si>
    <t>6 Grey</t>
  </si>
  <si>
    <t>5 Grey Green</t>
  </si>
  <si>
    <r>
      <t xml:space="preserve">8 </t>
    </r>
    <r>
      <rPr>
        <sz val="7"/>
        <rFont val="Arial"/>
        <family val="2"/>
      </rPr>
      <t>Opa Blue/Grey</t>
    </r>
  </si>
  <si>
    <t>10 Cinn Blue/Grey</t>
  </si>
  <si>
    <t>28 Open</t>
  </si>
  <si>
    <t>29 Open</t>
  </si>
  <si>
    <t>30 Crest</t>
  </si>
  <si>
    <t>31 Clearwing</t>
  </si>
  <si>
    <t>32 FBC Greywing</t>
  </si>
  <si>
    <t>33 Rainbow</t>
  </si>
  <si>
    <t>35 Fallow</t>
  </si>
  <si>
    <t>36 Slate</t>
  </si>
  <si>
    <t>37 Dutch Pied</t>
  </si>
  <si>
    <t>Rare</t>
  </si>
  <si>
    <t>None</t>
  </si>
  <si>
    <t>CC Totals</t>
  </si>
  <si>
    <t>Bill Mitton</t>
  </si>
  <si>
    <t>Bob Reese</t>
  </si>
  <si>
    <t>Dee Cadwell</t>
  </si>
  <si>
    <t>Del O'Connell</t>
  </si>
  <si>
    <t>James Owens</t>
  </si>
  <si>
    <t>Jaguar</t>
  </si>
  <si>
    <t>AZBS #1</t>
  </si>
  <si>
    <r>
      <t xml:space="preserve">24 </t>
    </r>
    <r>
      <rPr>
        <sz val="7"/>
        <rFont val="Arial"/>
        <family val="2"/>
      </rPr>
      <t>Olive &amp;Mauv</t>
    </r>
    <r>
      <rPr>
        <sz val="8"/>
        <rFont val="Arial"/>
        <family val="2"/>
      </rPr>
      <t>e</t>
    </r>
  </si>
  <si>
    <t>25 Violet</t>
  </si>
  <si>
    <t>26 AOV</t>
  </si>
  <si>
    <t>27 Open</t>
  </si>
  <si>
    <t>38 DK Eyed Clear</t>
  </si>
  <si>
    <t>39 Easley Clearbody</t>
  </si>
  <si>
    <t>34 DFAnthracite</t>
  </si>
  <si>
    <t>Francom / Rodabough</t>
  </si>
  <si>
    <t>George Hollingsworth</t>
  </si>
  <si>
    <t>Mick McCown</t>
  </si>
  <si>
    <t>Julie Willis</t>
  </si>
  <si>
    <t>Dewayne Weldon</t>
  </si>
  <si>
    <t>Roy Millican</t>
  </si>
  <si>
    <t>Herb Doucet</t>
  </si>
  <si>
    <t>Al Horton</t>
  </si>
  <si>
    <t>Steve Higgins</t>
  </si>
  <si>
    <t>Gary Olsen</t>
  </si>
  <si>
    <t>Marsha Conley</t>
  </si>
  <si>
    <t>HBS #1</t>
  </si>
  <si>
    <t>Stuart Sacks</t>
  </si>
  <si>
    <t>Chuck Romano</t>
  </si>
  <si>
    <t>K &amp; P Gover</t>
  </si>
  <si>
    <t>Pauline Domenge</t>
  </si>
  <si>
    <t>Mike Romano</t>
  </si>
  <si>
    <t>D &amp; P Collier</t>
  </si>
  <si>
    <t>Maureen Broderick</t>
  </si>
  <si>
    <t>Alan Bundy</t>
  </si>
  <si>
    <t>Tom Traxler</t>
  </si>
  <si>
    <t>Debbie Lownsdale</t>
  </si>
  <si>
    <t>Legend Aviary</t>
  </si>
  <si>
    <t>Ken Saxion</t>
  </si>
  <si>
    <t>Bob Wilson</t>
  </si>
  <si>
    <t>Jim Fleeker</t>
  </si>
  <si>
    <t>Barbara Waterman</t>
  </si>
  <si>
    <t>Carroll Myers</t>
  </si>
  <si>
    <t>Al Maldonado</t>
  </si>
  <si>
    <t>Mike Blair</t>
  </si>
  <si>
    <t>Jim Lynch</t>
  </si>
  <si>
    <t>Whitham/DiBernardo</t>
  </si>
  <si>
    <t>Henry Timmes</t>
  </si>
  <si>
    <t>Pablo Ortiz</t>
  </si>
  <si>
    <t>David Eberst</t>
  </si>
  <si>
    <t>Virgil Oliphant</t>
  </si>
  <si>
    <t>Bob Brice</t>
  </si>
  <si>
    <t>Cindi Rasmussen</t>
  </si>
  <si>
    <t>Jaguar Aviaries</t>
  </si>
  <si>
    <t>Richard Schmidt</t>
  </si>
  <si>
    <t>Terry Travis</t>
  </si>
  <si>
    <t>Kim Vandermeyden</t>
  </si>
  <si>
    <t>Dee Nine</t>
  </si>
  <si>
    <t>CC Verification</t>
  </si>
  <si>
    <t>Holger Moeller</t>
  </si>
  <si>
    <t>Francom/Rodabough</t>
  </si>
  <si>
    <t>Herb &amp; Margie Doucet</t>
  </si>
  <si>
    <t>Haley Brock</t>
  </si>
  <si>
    <t>Keith &amp; Paige Gover</t>
  </si>
  <si>
    <t>Larry Moore</t>
  </si>
  <si>
    <t>James Ward</t>
  </si>
  <si>
    <t>Kevin Smith</t>
  </si>
  <si>
    <t>Debbie Grant</t>
  </si>
  <si>
    <t>Shawn Romano</t>
  </si>
  <si>
    <t>Cooper Swider</t>
  </si>
  <si>
    <t>Hope Coker</t>
  </si>
  <si>
    <t>Abbey Coker</t>
  </si>
  <si>
    <t>Emma Swider</t>
  </si>
  <si>
    <t>Mason Swider</t>
  </si>
  <si>
    <t>AZBS #2</t>
  </si>
  <si>
    <t>Bernice O'Steen</t>
  </si>
  <si>
    <t>Benito Ortiz</t>
  </si>
  <si>
    <t>Debbie Lynch</t>
  </si>
  <si>
    <t>Marcia Halbert</t>
  </si>
  <si>
    <t>Pam &amp; Dave Collier</t>
  </si>
  <si>
    <t>Jesus Gonzales</t>
  </si>
  <si>
    <t>Jazmine Gallardo</t>
  </si>
  <si>
    <t>Skylar Neumann</t>
  </si>
  <si>
    <t>Cade Neumann</t>
  </si>
  <si>
    <t>Total  for Show</t>
  </si>
  <si>
    <t>Total for Show</t>
  </si>
  <si>
    <t>Rod Bales</t>
  </si>
  <si>
    <t>Nelson Carpentier</t>
  </si>
  <si>
    <t>Joe Chaves</t>
  </si>
  <si>
    <t>Victoria Halbert</t>
  </si>
  <si>
    <t>Pam Halbert</t>
  </si>
  <si>
    <t>Kathy Abdis</t>
  </si>
  <si>
    <t>FWBC</t>
  </si>
  <si>
    <t>Andrew Thompson</t>
  </si>
  <si>
    <t>Alina Ortiz</t>
  </si>
  <si>
    <t>Gene Deaver</t>
  </si>
  <si>
    <t>Bob Rees</t>
  </si>
  <si>
    <t>Rachel Pohl</t>
  </si>
  <si>
    <t>David Elrod</t>
  </si>
  <si>
    <t>Foster / Novikas</t>
  </si>
  <si>
    <t>R &amp; M Silva</t>
  </si>
  <si>
    <t>Robert Taylor</t>
  </si>
  <si>
    <t>Camille Johnson</t>
  </si>
  <si>
    <t>Jillian Johnson</t>
  </si>
  <si>
    <t>C &amp; D Cole</t>
  </si>
  <si>
    <t>Stan Jankowski</t>
  </si>
  <si>
    <t>Tony League</t>
  </si>
  <si>
    <t>Joshua Anthony</t>
  </si>
  <si>
    <t>CC Award Standings 2014</t>
  </si>
  <si>
    <t>Alec Joyner</t>
  </si>
  <si>
    <t>MBS</t>
  </si>
  <si>
    <t>Jeff Hall</t>
  </si>
  <si>
    <t>Mike Jacob</t>
  </si>
  <si>
    <t xml:space="preserve">MBS </t>
  </si>
  <si>
    <t>Vic Lassalle</t>
  </si>
  <si>
    <t>Sophie Floyd</t>
  </si>
  <si>
    <t>Mick Peel</t>
  </si>
  <si>
    <t>Mark Grey</t>
  </si>
  <si>
    <t>Paul Stannard</t>
  </si>
  <si>
    <t>Bob Travnicek</t>
  </si>
  <si>
    <t>Arthur Piper</t>
  </si>
  <si>
    <t>DFWEBC</t>
  </si>
  <si>
    <t>AZBS #3</t>
  </si>
  <si>
    <t>AZBS #4</t>
  </si>
  <si>
    <t>Will Csader</t>
  </si>
  <si>
    <t>Ken Simons</t>
  </si>
  <si>
    <t>DECO Aviary</t>
  </si>
  <si>
    <t>DJ Baumgartner</t>
  </si>
  <si>
    <t>SWBS</t>
  </si>
  <si>
    <t>Jesus Gonzalez</t>
  </si>
  <si>
    <t>Foster/Novickas</t>
  </si>
  <si>
    <t>John Cave</t>
  </si>
  <si>
    <t>Josh Anthony</t>
  </si>
  <si>
    <t>Eliana Floyd</t>
  </si>
  <si>
    <t>Nathan Floyd</t>
  </si>
  <si>
    <t xml:space="preserve">SWBS </t>
  </si>
  <si>
    <t>TCBC #1</t>
  </si>
  <si>
    <t>TCBC #2</t>
  </si>
  <si>
    <t>Capi/Spier</t>
  </si>
  <si>
    <t>Kevin Miller</t>
  </si>
  <si>
    <t>Eduardo Rodes</t>
  </si>
  <si>
    <t>S &amp; M Shcherbakov</t>
  </si>
  <si>
    <t>TSBS #1</t>
  </si>
  <si>
    <t>TSBS#2</t>
  </si>
  <si>
    <t>HBSLD1</t>
  </si>
  <si>
    <t>HBSLD2</t>
  </si>
  <si>
    <t>Marsha Halbert</t>
  </si>
  <si>
    <t>Steve La Rivee</t>
  </si>
  <si>
    <t>Owen Covello</t>
  </si>
  <si>
    <t>Gregory Covillo Jr.</t>
  </si>
  <si>
    <t>Payton Hawkins</t>
  </si>
  <si>
    <t>Christopher Neumann</t>
  </si>
  <si>
    <t>TSBS#1</t>
  </si>
  <si>
    <t>Aldo Covello</t>
  </si>
  <si>
    <t>HBS LD 1</t>
  </si>
  <si>
    <t>HBS LD 2</t>
  </si>
  <si>
    <t>GN</t>
  </si>
  <si>
    <t>Joel Maniaci</t>
  </si>
  <si>
    <t>Aiko Maria Michel</t>
  </si>
  <si>
    <t>Hermann  Buenning</t>
  </si>
  <si>
    <t>Shyla &amp; Tyson Ashworth</t>
  </si>
  <si>
    <t>Hermann Buenning</t>
  </si>
  <si>
    <t>40 AORV</t>
  </si>
  <si>
    <t>AZBS #2+ABC3:AB51</t>
  </si>
  <si>
    <t>April Bird-Stieglitz</t>
  </si>
  <si>
    <t>Susan Gault</t>
  </si>
  <si>
    <t>Francom / Rodabaugh</t>
  </si>
  <si>
    <t xml:space="preserve">Julie Willis </t>
  </si>
  <si>
    <t>J &amp; L McWilliams</t>
  </si>
  <si>
    <t>Dan Roth</t>
  </si>
  <si>
    <t>J &amp; L Mc Williams</t>
  </si>
  <si>
    <t>Mike Jacobs</t>
  </si>
  <si>
    <t>Rich Werner</t>
  </si>
  <si>
    <t>Ralph Cox</t>
  </si>
  <si>
    <t>CUBA #1</t>
  </si>
  <si>
    <t>CUBA #2</t>
  </si>
  <si>
    <t>Frank Swider</t>
  </si>
  <si>
    <t>Richard Mizell</t>
  </si>
  <si>
    <t>NOBS</t>
  </si>
  <si>
    <t>MSBS</t>
  </si>
  <si>
    <t>Kent Ewer</t>
  </si>
  <si>
    <t>Bob McBride</t>
  </si>
  <si>
    <t>Chad Babin</t>
  </si>
  <si>
    <t>Randy Thomas</t>
  </si>
  <si>
    <t>Barry Lowe</t>
  </si>
  <si>
    <t>Davie Eberst</t>
  </si>
  <si>
    <t>Mark Gray</t>
  </si>
  <si>
    <t>Richard Mizel</t>
  </si>
  <si>
    <t>Robert Travnicek</t>
  </si>
  <si>
    <t>Eduardo Rhodes</t>
  </si>
  <si>
    <t>Michelle Hughes</t>
  </si>
  <si>
    <t>Pammie Halbert</t>
  </si>
  <si>
    <t>K &amp; B Thornberg</t>
  </si>
  <si>
    <t>John Carroca</t>
  </si>
  <si>
    <t>Jayden Carroca</t>
  </si>
  <si>
    <t>AZBS#5</t>
  </si>
  <si>
    <t>AZBS#6</t>
  </si>
  <si>
    <t>Stephen Fowler</t>
  </si>
  <si>
    <t>Bob Cain</t>
  </si>
  <si>
    <t>AZBS #5  CV 1</t>
  </si>
  <si>
    <t>AZBS #6 CV 2</t>
  </si>
  <si>
    <t>Del O'connell</t>
  </si>
  <si>
    <t>Julie Davis</t>
  </si>
  <si>
    <t>AJ &amp; Susan McCord</t>
  </si>
  <si>
    <t>Julie davis</t>
  </si>
  <si>
    <t>AJ &amp; Susan Mccord</t>
  </si>
  <si>
    <t>GSBS</t>
  </si>
  <si>
    <t>Larry Addison</t>
  </si>
  <si>
    <t>Richard Werner</t>
  </si>
  <si>
    <t>Alecia Joyner</t>
  </si>
  <si>
    <t>BAA GN</t>
  </si>
  <si>
    <t>IBS</t>
  </si>
  <si>
    <t>Robert Hofsetter</t>
  </si>
  <si>
    <t>Loran Lincoln</t>
  </si>
  <si>
    <t>Mary Simons</t>
  </si>
  <si>
    <t>Rocky Moore</t>
  </si>
  <si>
    <t>Robert Hofstetter</t>
  </si>
  <si>
    <t>Teddy Davis</t>
  </si>
  <si>
    <t>TBBFA</t>
  </si>
  <si>
    <t>Points for the 2015 Show Season</t>
  </si>
  <si>
    <t>AJ &amp;Susan McCord</t>
  </si>
  <si>
    <t>SBS #1</t>
  </si>
  <si>
    <t>Ed Reed</t>
  </si>
  <si>
    <t>Vic DeVictoria</t>
  </si>
  <si>
    <t>Ken Williams</t>
  </si>
  <si>
    <t>Homer Gallardo</t>
  </si>
  <si>
    <t>K &amp; J Pope</t>
  </si>
  <si>
    <t>Arsham Ohanis</t>
  </si>
  <si>
    <t>Bob Hollamn</t>
  </si>
  <si>
    <t>John Bull</t>
  </si>
  <si>
    <t>SBS #2</t>
  </si>
  <si>
    <t>Beverly Piccard</t>
  </si>
  <si>
    <t>Paul Carter</t>
  </si>
  <si>
    <t>UBS</t>
  </si>
  <si>
    <t>John Miles</t>
  </si>
  <si>
    <t>Jesse &amp; Barbara Johnson</t>
  </si>
  <si>
    <t>Tiffany Miles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</si>
</sst>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"/>
    <numFmt numFmtId="165" formatCode="m/d/yy;@"/>
  </numFmts>
  <fonts count="2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u/>
      <sz val="7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b/>
      <u/>
      <sz val="6"/>
      <name val="Arial"/>
      <family val="2"/>
    </font>
    <font>
      <sz val="5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4.5"/>
      <name val="Arial"/>
      <family val="2"/>
    </font>
    <font>
      <sz val="6.5"/>
      <name val="Arial"/>
      <family val="2"/>
    </font>
    <font>
      <sz val="6.25"/>
      <name val="Arial"/>
      <family val="2"/>
    </font>
    <font>
      <i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1" fillId="0" borderId="0" xfId="0" applyFont="1"/>
    <xf numFmtId="0" fontId="9" fillId="0" borderId="0" xfId="0" applyFont="1"/>
    <xf numFmtId="14" fontId="6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2" fillId="0" borderId="0" xfId="0" applyFont="1"/>
    <xf numFmtId="0" fontId="4" fillId="0" borderId="0" xfId="0" applyFont="1" applyAlignment="1">
      <alignment horizontal="center"/>
    </xf>
    <xf numFmtId="0" fontId="14" fillId="0" borderId="0" xfId="0" applyFont="1"/>
    <xf numFmtId="1" fontId="2" fillId="0" borderId="0" xfId="0" applyNumberFormat="1" applyFont="1" applyAlignment="1">
      <alignment horizontal="right"/>
    </xf>
    <xf numFmtId="0" fontId="2" fillId="0" borderId="0" xfId="0" applyFont="1" applyAlignment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4" fillId="0" borderId="0" xfId="0" applyFont="1" applyFill="1"/>
    <xf numFmtId="0" fontId="15" fillId="0" borderId="0" xfId="0" applyFont="1" applyAlignment="1">
      <alignment horizontal="center"/>
    </xf>
    <xf numFmtId="1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Border="1"/>
    <xf numFmtId="1" fontId="2" fillId="0" borderId="0" xfId="0" applyNumberFormat="1" applyFont="1" applyBorder="1"/>
    <xf numFmtId="0" fontId="0" fillId="0" borderId="0" xfId="0" applyBorder="1"/>
    <xf numFmtId="0" fontId="17" fillId="0" borderId="0" xfId="0" applyFont="1"/>
    <xf numFmtId="0" fontId="13" fillId="0" borderId="0" xfId="0" applyFont="1" applyAlignment="1">
      <alignment horizontal="left"/>
    </xf>
    <xf numFmtId="165" fontId="6" fillId="0" borderId="0" xfId="0" applyNumberFormat="1" applyFont="1" applyAlignment="1">
      <alignment horizontal="center"/>
    </xf>
    <xf numFmtId="0" fontId="0" fillId="2" borderId="0" xfId="0" applyFill="1"/>
    <xf numFmtId="0" fontId="16" fillId="0" borderId="0" xfId="0" applyFont="1"/>
    <xf numFmtId="0" fontId="13" fillId="0" borderId="0" xfId="0" applyFont="1"/>
    <xf numFmtId="0" fontId="13" fillId="0" borderId="0" xfId="0" applyFont="1" applyBorder="1"/>
    <xf numFmtId="1" fontId="0" fillId="0" borderId="0" xfId="0" applyNumberFormat="1"/>
    <xf numFmtId="0" fontId="18" fillId="0" borderId="0" xfId="0" applyFont="1"/>
    <xf numFmtId="164" fontId="3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5" fillId="0" borderId="0" xfId="0" applyFont="1"/>
    <xf numFmtId="1" fontId="2" fillId="0" borderId="0" xfId="0" applyNumberFormat="1" applyFont="1" applyAlignment="1"/>
    <xf numFmtId="0" fontId="0" fillId="0" borderId="0" xfId="0" applyAlignment="1"/>
    <xf numFmtId="165" fontId="11" fillId="0" borderId="0" xfId="0" applyNumberFormat="1" applyFont="1"/>
    <xf numFmtId="1" fontId="2" fillId="0" borderId="0" xfId="0" applyNumberFormat="1" applyFont="1" applyAlignment="1">
      <alignment horizontal="center"/>
    </xf>
    <xf numFmtId="0" fontId="0" fillId="0" borderId="0" xfId="0" applyFill="1" applyBorder="1"/>
    <xf numFmtId="0" fontId="2" fillId="0" borderId="0" xfId="0" applyFont="1" applyFill="1" applyBorder="1"/>
    <xf numFmtId="0" fontId="4" fillId="0" borderId="0" xfId="0" applyFont="1" applyFill="1" applyAlignment="1">
      <alignment horizontal="left"/>
    </xf>
    <xf numFmtId="164" fontId="4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29"/>
  <sheetViews>
    <sheetView tabSelected="1" topLeftCell="A94" zoomScale="120" zoomScaleNormal="120" zoomScaleSheetLayoutView="115" workbookViewId="0">
      <selection activeCell="AF187" sqref="AF187"/>
    </sheetView>
  </sheetViews>
  <sheetFormatPr defaultRowHeight="12.75" x14ac:dyDescent="0.2"/>
  <cols>
    <col min="1" max="1" width="17.85546875" customWidth="1"/>
    <col min="2" max="5" width="4.85546875" customWidth="1"/>
    <col min="6" max="6" width="4.140625" customWidth="1"/>
    <col min="7" max="7" width="4.85546875" bestFit="1" customWidth="1"/>
    <col min="8" max="8" width="4.7109375" customWidth="1"/>
    <col min="9" max="16" width="4.28515625" customWidth="1"/>
    <col min="17" max="18" width="5" bestFit="1" customWidth="1"/>
    <col min="19" max="19" width="4.5703125" bestFit="1" customWidth="1"/>
    <col min="20" max="23" width="4.28515625" customWidth="1"/>
    <col min="24" max="24" width="5" bestFit="1" customWidth="1"/>
    <col min="25" max="28" width="4.28515625" customWidth="1"/>
    <col min="29" max="29" width="4.5703125" bestFit="1" customWidth="1"/>
    <col min="30" max="31" width="4.28515625" customWidth="1"/>
    <col min="32" max="32" width="6.140625" bestFit="1" customWidth="1"/>
    <col min="33" max="33" width="4.7109375" customWidth="1"/>
    <col min="34" max="34" width="6.28515625" customWidth="1"/>
    <col min="35" max="35" width="7.140625" customWidth="1"/>
    <col min="36" max="36" width="6.5703125" customWidth="1"/>
    <col min="37" max="37" width="5.42578125" customWidth="1"/>
    <col min="38" max="38" width="5.7109375" customWidth="1"/>
    <col min="39" max="39" width="6.28515625" customWidth="1"/>
    <col min="40" max="40" width="5.5703125" customWidth="1"/>
    <col min="41" max="41" width="6.85546875" customWidth="1"/>
  </cols>
  <sheetData>
    <row r="1" spans="1:41" x14ac:dyDescent="0.2">
      <c r="A1" s="1" t="s">
        <v>263</v>
      </c>
    </row>
    <row r="2" spans="1:41" x14ac:dyDescent="0.2">
      <c r="A2" s="1"/>
    </row>
    <row r="3" spans="1:41" x14ac:dyDescent="0.2">
      <c r="A3" s="5" t="s">
        <v>5</v>
      </c>
      <c r="B3" s="33" t="s">
        <v>51</v>
      </c>
      <c r="C3" s="53" t="s">
        <v>207</v>
      </c>
      <c r="D3" s="53" t="s">
        <v>166</v>
      </c>
      <c r="E3" s="33" t="s">
        <v>70</v>
      </c>
      <c r="F3" s="33" t="s">
        <v>154</v>
      </c>
      <c r="G3" s="33" t="s">
        <v>218</v>
      </c>
      <c r="H3" s="33" t="s">
        <v>219</v>
      </c>
      <c r="I3" s="33" t="s">
        <v>165</v>
      </c>
      <c r="J3" s="33" t="s">
        <v>167</v>
      </c>
      <c r="K3" s="33" t="s">
        <v>222</v>
      </c>
      <c r="L3" s="33" t="s">
        <v>223</v>
      </c>
      <c r="M3" s="33" t="s">
        <v>180</v>
      </c>
      <c r="N3" s="33" t="s">
        <v>181</v>
      </c>
      <c r="O3" s="33" t="s">
        <v>172</v>
      </c>
      <c r="P3" s="33" t="s">
        <v>186</v>
      </c>
      <c r="Q3" s="33" t="s">
        <v>187</v>
      </c>
      <c r="R3" s="33" t="s">
        <v>239</v>
      </c>
      <c r="S3" s="33" t="s">
        <v>240</v>
      </c>
      <c r="T3" s="33" t="s">
        <v>188</v>
      </c>
      <c r="U3" s="33" t="s">
        <v>189</v>
      </c>
      <c r="V3" s="33" t="s">
        <v>136</v>
      </c>
      <c r="W3" s="33" t="s">
        <v>250</v>
      </c>
      <c r="X3" s="33" t="s">
        <v>250</v>
      </c>
      <c r="Y3" s="33" t="s">
        <v>254</v>
      </c>
      <c r="Z3" s="33" t="s">
        <v>255</v>
      </c>
      <c r="AA3" s="33" t="s">
        <v>255</v>
      </c>
      <c r="AB3" s="33" t="s">
        <v>262</v>
      </c>
      <c r="AC3" s="33" t="s">
        <v>265</v>
      </c>
      <c r="AD3" s="33" t="s">
        <v>274</v>
      </c>
      <c r="AE3" s="33" t="s">
        <v>277</v>
      </c>
      <c r="AF3" s="13" t="s">
        <v>0</v>
      </c>
    </row>
    <row r="4" spans="1:41" x14ac:dyDescent="0.2">
      <c r="A4" s="5" t="s">
        <v>6</v>
      </c>
      <c r="B4" s="12">
        <v>42091</v>
      </c>
      <c r="C4" s="56">
        <v>42119</v>
      </c>
      <c r="D4" s="56">
        <v>42120</v>
      </c>
      <c r="E4" s="12">
        <v>41403</v>
      </c>
      <c r="F4" s="12">
        <v>42154</v>
      </c>
      <c r="G4" s="12">
        <v>42168</v>
      </c>
      <c r="H4" s="12">
        <v>42169</v>
      </c>
      <c r="I4" s="12">
        <v>42182</v>
      </c>
      <c r="J4" s="12">
        <v>42182</v>
      </c>
      <c r="K4" s="12">
        <v>42196</v>
      </c>
      <c r="L4" s="12">
        <v>42197</v>
      </c>
      <c r="M4" s="12">
        <v>42210</v>
      </c>
      <c r="N4" s="12">
        <v>42211</v>
      </c>
      <c r="O4" s="12">
        <v>42217</v>
      </c>
      <c r="P4" s="12">
        <v>41866</v>
      </c>
      <c r="Q4" s="12">
        <v>41867</v>
      </c>
      <c r="R4" s="12">
        <v>41866</v>
      </c>
      <c r="S4" s="12">
        <v>41867</v>
      </c>
      <c r="T4" s="12">
        <v>42252</v>
      </c>
      <c r="U4" s="12">
        <v>42253</v>
      </c>
      <c r="V4" s="12">
        <v>42266</v>
      </c>
      <c r="W4" s="12">
        <v>42273</v>
      </c>
      <c r="X4" s="12">
        <v>42274</v>
      </c>
      <c r="Y4" s="12">
        <v>42301</v>
      </c>
      <c r="Z4" s="12">
        <v>42280</v>
      </c>
      <c r="AA4" s="12">
        <v>42281</v>
      </c>
      <c r="AB4" s="12">
        <v>42315</v>
      </c>
      <c r="AC4" s="12">
        <v>42168</v>
      </c>
      <c r="AD4" s="12">
        <v>42294</v>
      </c>
      <c r="AE4" s="12">
        <v>42315</v>
      </c>
      <c r="AF4" s="13"/>
    </row>
    <row r="5" spans="1:41" x14ac:dyDescent="0.2">
      <c r="A5" s="4" t="s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3"/>
    </row>
    <row r="6" spans="1:41" x14ac:dyDescent="0.2">
      <c r="A6" s="4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35"/>
      <c r="V6" s="35"/>
      <c r="W6" s="35"/>
      <c r="X6" s="35"/>
      <c r="Y6" s="35"/>
      <c r="Z6" s="28"/>
      <c r="AA6" s="28"/>
      <c r="AB6" s="28"/>
      <c r="AC6" s="28"/>
      <c r="AD6" s="35"/>
      <c r="AE6" s="35"/>
      <c r="AF6" s="13"/>
      <c r="AJ6" s="36"/>
    </row>
    <row r="7" spans="1:41" x14ac:dyDescent="0.2">
      <c r="A7" s="21" t="s">
        <v>62</v>
      </c>
      <c r="B7" s="55"/>
      <c r="C7" s="28"/>
      <c r="D7" s="28"/>
      <c r="E7" s="28">
        <v>359</v>
      </c>
      <c r="F7" s="28">
        <v>191</v>
      </c>
      <c r="G7" s="28"/>
      <c r="H7" s="28"/>
      <c r="I7" s="28"/>
      <c r="J7" s="28"/>
      <c r="K7" s="28">
        <v>1118</v>
      </c>
      <c r="L7" s="28">
        <v>1632</v>
      </c>
      <c r="M7" s="28"/>
      <c r="N7" s="28"/>
      <c r="O7" s="28">
        <v>508</v>
      </c>
      <c r="P7" s="38"/>
      <c r="Q7" s="38"/>
      <c r="R7" s="38"/>
      <c r="S7" s="28"/>
      <c r="T7" s="28">
        <v>765</v>
      </c>
      <c r="U7" s="28">
        <v>875</v>
      </c>
      <c r="V7" s="28">
        <v>252</v>
      </c>
      <c r="W7" s="28"/>
      <c r="X7" s="28">
        <v>217</v>
      </c>
      <c r="Y7" s="28">
        <v>883</v>
      </c>
      <c r="Z7" s="28"/>
      <c r="AA7" s="28"/>
      <c r="AB7" s="28">
        <v>391</v>
      </c>
      <c r="AC7" s="28"/>
      <c r="AD7" s="28"/>
      <c r="AE7" s="28"/>
      <c r="AF7" s="51">
        <f t="shared" ref="AF7:AF51" si="0">SUM(B7:AE7)</f>
        <v>7191</v>
      </c>
      <c r="AG7" s="37"/>
      <c r="AJ7" s="36"/>
    </row>
    <row r="8" spans="1:41" x14ac:dyDescent="0.2">
      <c r="A8" s="21" t="s">
        <v>71</v>
      </c>
      <c r="B8" s="55"/>
      <c r="C8" s="28"/>
      <c r="D8" s="37"/>
      <c r="E8" s="28">
        <v>380</v>
      </c>
      <c r="F8" s="28">
        <v>875</v>
      </c>
      <c r="G8" s="28"/>
      <c r="H8" s="28"/>
      <c r="I8" s="28"/>
      <c r="J8" s="28"/>
      <c r="K8" s="28">
        <v>267</v>
      </c>
      <c r="L8" s="28">
        <v>267</v>
      </c>
      <c r="M8" s="28">
        <v>113</v>
      </c>
      <c r="N8" s="28">
        <v>134</v>
      </c>
      <c r="O8" s="28"/>
      <c r="P8" s="38"/>
      <c r="Q8" s="38"/>
      <c r="R8" s="38"/>
      <c r="S8" s="28"/>
      <c r="T8" s="28">
        <v>834</v>
      </c>
      <c r="U8" s="28">
        <v>632</v>
      </c>
      <c r="V8" s="28">
        <v>566</v>
      </c>
      <c r="W8" s="28"/>
      <c r="X8" s="28">
        <v>473</v>
      </c>
      <c r="Y8" s="28">
        <v>842</v>
      </c>
      <c r="Z8" s="28"/>
      <c r="AA8" s="28"/>
      <c r="AB8" s="28">
        <v>734</v>
      </c>
      <c r="AC8" s="28"/>
      <c r="AD8" s="28"/>
      <c r="AE8" s="28"/>
      <c r="AF8" s="51">
        <f t="shared" si="0"/>
        <v>6117</v>
      </c>
      <c r="AG8" s="37"/>
      <c r="AJ8" s="36"/>
    </row>
    <row r="9" spans="1:41" x14ac:dyDescent="0.2">
      <c r="A9" s="21" t="s">
        <v>104</v>
      </c>
      <c r="B9" s="28">
        <v>229</v>
      </c>
      <c r="C9" s="28">
        <v>685</v>
      </c>
      <c r="D9" s="28">
        <v>714</v>
      </c>
      <c r="E9" s="28"/>
      <c r="F9" s="28"/>
      <c r="G9" s="28"/>
      <c r="H9" s="28"/>
      <c r="I9" s="28"/>
      <c r="J9" s="28">
        <v>280</v>
      </c>
      <c r="K9" s="28"/>
      <c r="L9" s="28"/>
      <c r="M9" s="28"/>
      <c r="N9" s="28"/>
      <c r="O9" s="28"/>
      <c r="P9" s="38"/>
      <c r="Q9" s="38"/>
      <c r="R9" s="38">
        <v>496</v>
      </c>
      <c r="S9" s="28">
        <v>1445</v>
      </c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51">
        <f t="shared" si="0"/>
        <v>3849</v>
      </c>
      <c r="AG9" s="37"/>
      <c r="AJ9" s="36"/>
    </row>
    <row r="10" spans="1:41" s="37" customFormat="1" x14ac:dyDescent="0.2">
      <c r="A10" s="21" t="s">
        <v>93</v>
      </c>
      <c r="B10" s="28"/>
      <c r="C10" s="28"/>
      <c r="D10" s="28"/>
      <c r="E10" s="28"/>
      <c r="F10" s="28"/>
      <c r="G10" s="28">
        <v>418</v>
      </c>
      <c r="H10" s="28">
        <v>638</v>
      </c>
      <c r="I10" s="28"/>
      <c r="J10" s="28"/>
      <c r="K10" s="28"/>
      <c r="L10" s="28">
        <v>270</v>
      </c>
      <c r="M10" s="28">
        <v>497</v>
      </c>
      <c r="N10" s="28">
        <v>420</v>
      </c>
      <c r="O10" s="28"/>
      <c r="P10" s="38"/>
      <c r="Q10" s="38"/>
      <c r="R10" s="38"/>
      <c r="S10" s="28"/>
      <c r="T10" s="28"/>
      <c r="U10" s="28"/>
      <c r="V10" s="28"/>
      <c r="W10" s="28">
        <v>494</v>
      </c>
      <c r="X10" s="28">
        <v>321</v>
      </c>
      <c r="Y10" s="28"/>
      <c r="Z10" s="28"/>
      <c r="AA10" s="28"/>
      <c r="AB10" s="28"/>
      <c r="AC10" s="28"/>
      <c r="AD10" s="28"/>
      <c r="AE10" s="28"/>
      <c r="AF10" s="51">
        <f t="shared" si="0"/>
        <v>3058</v>
      </c>
      <c r="AH10"/>
      <c r="AI10"/>
      <c r="AJ10" s="36"/>
      <c r="AK10"/>
      <c r="AL10"/>
      <c r="AM10"/>
      <c r="AN10"/>
      <c r="AO10"/>
    </row>
    <row r="11" spans="1:41" s="37" customFormat="1" x14ac:dyDescent="0.2">
      <c r="A11" s="21" t="s">
        <v>45</v>
      </c>
      <c r="B11" s="28"/>
      <c r="C11" s="28">
        <v>935</v>
      </c>
      <c r="D11" s="28"/>
      <c r="E11" s="28"/>
      <c r="F11" s="28"/>
      <c r="G11" s="28"/>
      <c r="H11" s="28"/>
      <c r="I11" s="28"/>
      <c r="J11" s="28">
        <v>648</v>
      </c>
      <c r="K11" s="28"/>
      <c r="L11" s="28"/>
      <c r="M11" s="28"/>
      <c r="N11" s="28"/>
      <c r="O11" s="28"/>
      <c r="P11" s="38"/>
      <c r="Q11" s="38"/>
      <c r="R11" s="38">
        <v>961</v>
      </c>
      <c r="S11" s="28">
        <v>247</v>
      </c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51">
        <f t="shared" si="0"/>
        <v>2791</v>
      </c>
      <c r="AH11"/>
      <c r="AI11"/>
      <c r="AJ11" s="36"/>
      <c r="AK11"/>
      <c r="AL11"/>
      <c r="AM11"/>
      <c r="AN11"/>
      <c r="AO11"/>
    </row>
    <row r="12" spans="1:41" s="37" customFormat="1" x14ac:dyDescent="0.2">
      <c r="A12" s="21" t="s">
        <v>46</v>
      </c>
      <c r="B12" s="54">
        <v>256</v>
      </c>
      <c r="C12" s="54">
        <v>745</v>
      </c>
      <c r="D12" s="54">
        <v>512</v>
      </c>
      <c r="E12" s="54"/>
      <c r="F12" s="28"/>
      <c r="G12" s="28"/>
      <c r="H12" s="28"/>
      <c r="I12" s="28"/>
      <c r="J12" s="28">
        <v>959</v>
      </c>
      <c r="K12" s="28"/>
      <c r="L12" s="28"/>
      <c r="M12" s="28"/>
      <c r="N12" s="28"/>
      <c r="O12" s="28"/>
      <c r="P12" s="38"/>
      <c r="Q12" s="38"/>
      <c r="R12" s="3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51">
        <f t="shared" si="0"/>
        <v>2472</v>
      </c>
      <c r="AH12"/>
      <c r="AI12"/>
      <c r="AJ12" s="36"/>
      <c r="AK12" s="36"/>
    </row>
    <row r="13" spans="1:41" s="37" customFormat="1" x14ac:dyDescent="0.2">
      <c r="A13" s="2" t="s">
        <v>61</v>
      </c>
      <c r="B13" s="28">
        <v>396</v>
      </c>
      <c r="C13" s="28">
        <v>10</v>
      </c>
      <c r="D13" s="28">
        <v>165</v>
      </c>
      <c r="E13" s="28"/>
      <c r="F13" s="28"/>
      <c r="G13" s="28"/>
      <c r="H13" s="28"/>
      <c r="I13" s="28"/>
      <c r="J13" s="28">
        <v>272</v>
      </c>
      <c r="K13" s="28"/>
      <c r="L13" s="28"/>
      <c r="M13" s="28"/>
      <c r="N13" s="28"/>
      <c r="O13" s="28"/>
      <c r="P13" s="38"/>
      <c r="Q13" s="38"/>
      <c r="R13" s="38">
        <v>517</v>
      </c>
      <c r="S13" s="28">
        <v>469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51">
        <f t="shared" si="0"/>
        <v>1829</v>
      </c>
      <c r="AG13"/>
      <c r="AH13" s="36"/>
      <c r="AI13"/>
      <c r="AJ13" s="36"/>
      <c r="AK13" s="36"/>
      <c r="AL13"/>
      <c r="AM13"/>
      <c r="AN13"/>
    </row>
    <row r="14" spans="1:41" s="37" customFormat="1" x14ac:dyDescent="0.2">
      <c r="A14" s="21" t="s">
        <v>123</v>
      </c>
      <c r="B14" s="28"/>
      <c r="C14" s="28"/>
      <c r="D14" s="28"/>
      <c r="E14" s="28"/>
      <c r="F14" s="28">
        <v>229</v>
      </c>
      <c r="G14" s="28">
        <v>207</v>
      </c>
      <c r="H14" s="28">
        <v>181</v>
      </c>
      <c r="I14" s="28"/>
      <c r="J14" s="28"/>
      <c r="K14" s="28"/>
      <c r="L14" s="28"/>
      <c r="M14" s="28"/>
      <c r="N14" s="28"/>
      <c r="O14" s="28"/>
      <c r="P14" s="28"/>
      <c r="Q14" s="28">
        <v>511</v>
      </c>
      <c r="R14" s="28"/>
      <c r="S14" s="28"/>
      <c r="T14" s="28"/>
      <c r="U14" s="28"/>
      <c r="V14" s="28"/>
      <c r="W14" s="28">
        <v>340</v>
      </c>
      <c r="X14" s="28">
        <v>264</v>
      </c>
      <c r="Y14" s="28"/>
      <c r="Z14" s="28"/>
      <c r="AA14" s="28"/>
      <c r="AB14" s="28"/>
      <c r="AC14" s="28"/>
      <c r="AD14" s="28"/>
      <c r="AE14" s="28"/>
      <c r="AF14" s="51">
        <f t="shared" si="0"/>
        <v>1732</v>
      </c>
      <c r="AH14" s="36"/>
      <c r="AI14" s="36"/>
      <c r="AJ14" s="36"/>
    </row>
    <row r="15" spans="1:41" s="37" customFormat="1" x14ac:dyDescent="0.2">
      <c r="A15" s="21" t="s">
        <v>91</v>
      </c>
      <c r="B15" s="28"/>
      <c r="C15" s="28"/>
      <c r="D15" s="28"/>
      <c r="E15" s="28"/>
      <c r="F15" s="28"/>
      <c r="G15" s="28">
        <v>530</v>
      </c>
      <c r="H15" s="28">
        <v>187</v>
      </c>
      <c r="I15" s="28"/>
      <c r="J15" s="28"/>
      <c r="K15" s="28">
        <v>269</v>
      </c>
      <c r="L15" s="28">
        <v>268</v>
      </c>
      <c r="M15" s="28"/>
      <c r="N15" s="28">
        <v>298</v>
      </c>
      <c r="O15" s="28"/>
      <c r="P15" s="38"/>
      <c r="Q15" s="38"/>
      <c r="R15" s="3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51">
        <f t="shared" si="0"/>
        <v>1552</v>
      </c>
      <c r="AH15" s="36"/>
      <c r="AI15" s="36"/>
      <c r="AJ15" s="36"/>
      <c r="AK15"/>
      <c r="AL15"/>
      <c r="AM15"/>
      <c r="AN15"/>
      <c r="AO15"/>
    </row>
    <row r="16" spans="1:41" s="37" customFormat="1" x14ac:dyDescent="0.2">
      <c r="A16" s="21" t="s">
        <v>182</v>
      </c>
      <c r="B16" s="55"/>
      <c r="C16" s="28"/>
      <c r="D16" s="28"/>
      <c r="E16" s="28">
        <v>116</v>
      </c>
      <c r="F16" s="28"/>
      <c r="G16" s="28">
        <v>53</v>
      </c>
      <c r="H16" s="28">
        <v>299</v>
      </c>
      <c r="I16" s="28"/>
      <c r="J16" s="28"/>
      <c r="K16" s="28">
        <v>167</v>
      </c>
      <c r="L16" s="28">
        <v>166</v>
      </c>
      <c r="M16" s="28">
        <v>63</v>
      </c>
      <c r="N16" s="28"/>
      <c r="O16" s="28"/>
      <c r="P16" s="38"/>
      <c r="Q16" s="38"/>
      <c r="R16" s="38"/>
      <c r="S16" s="28"/>
      <c r="T16" s="28"/>
      <c r="U16" s="28">
        <v>220</v>
      </c>
      <c r="V16" s="28"/>
      <c r="W16" s="28">
        <v>58</v>
      </c>
      <c r="X16" s="28"/>
      <c r="Y16" s="28"/>
      <c r="Z16" s="28">
        <v>134</v>
      </c>
      <c r="AA16" s="28">
        <v>134</v>
      </c>
      <c r="AB16" s="28"/>
      <c r="AC16" s="28"/>
      <c r="AD16" s="28"/>
      <c r="AE16" s="28"/>
      <c r="AF16" s="51">
        <f t="shared" si="0"/>
        <v>1410</v>
      </c>
    </row>
    <row r="17" spans="1:41" s="37" customFormat="1" x14ac:dyDescent="0.2">
      <c r="A17" s="21" t="s">
        <v>72</v>
      </c>
      <c r="B17" s="28"/>
      <c r="C17" s="28"/>
      <c r="D17" s="28"/>
      <c r="E17" s="28"/>
      <c r="F17" s="28">
        <v>382</v>
      </c>
      <c r="G17" s="28">
        <v>165</v>
      </c>
      <c r="H17" s="28">
        <v>147</v>
      </c>
      <c r="I17" s="28"/>
      <c r="J17" s="28"/>
      <c r="K17" s="28"/>
      <c r="L17" s="28"/>
      <c r="M17" s="28"/>
      <c r="N17" s="28"/>
      <c r="O17" s="28"/>
      <c r="P17" s="38">
        <v>394</v>
      </c>
      <c r="Q17" s="2">
        <v>122</v>
      </c>
      <c r="R17" s="38"/>
      <c r="S17" s="28"/>
      <c r="T17" s="28"/>
      <c r="U17" s="28"/>
      <c r="V17" s="28"/>
      <c r="W17" s="28">
        <v>59</v>
      </c>
      <c r="X17" s="28"/>
      <c r="Y17" s="28"/>
      <c r="Z17" s="28"/>
      <c r="AA17" s="28"/>
      <c r="AB17" s="28"/>
      <c r="AC17" s="28"/>
      <c r="AD17" s="28"/>
      <c r="AE17" s="28"/>
      <c r="AF17" s="51">
        <f t="shared" si="0"/>
        <v>1269</v>
      </c>
    </row>
    <row r="18" spans="1:41" s="37" customFormat="1" x14ac:dyDescent="0.2">
      <c r="A18" s="21" t="s">
        <v>87</v>
      </c>
      <c r="B18" s="28"/>
      <c r="C18" s="28"/>
      <c r="D18" s="28"/>
      <c r="E18" s="28">
        <v>136</v>
      </c>
      <c r="F18" s="28"/>
      <c r="G18" s="28"/>
      <c r="H18" s="28"/>
      <c r="I18" s="28">
        <v>311</v>
      </c>
      <c r="J18" s="28"/>
      <c r="K18" s="28"/>
      <c r="L18" s="28"/>
      <c r="M18" s="28"/>
      <c r="N18" s="28"/>
      <c r="O18" s="28">
        <v>227</v>
      </c>
      <c r="P18" s="28"/>
      <c r="Q18" s="28"/>
      <c r="R18" s="28"/>
      <c r="S18" s="28"/>
      <c r="T18" s="28"/>
      <c r="U18" s="28"/>
      <c r="V18" s="28"/>
      <c r="W18" s="28"/>
      <c r="X18" s="28"/>
      <c r="Y18" s="28">
        <v>565</v>
      </c>
      <c r="Z18" s="28"/>
      <c r="AA18" s="28"/>
      <c r="AB18" s="28"/>
      <c r="AC18" s="28"/>
      <c r="AD18" s="28"/>
      <c r="AE18" s="28"/>
      <c r="AF18" s="51">
        <f t="shared" si="0"/>
        <v>1239</v>
      </c>
      <c r="AG18" s="62"/>
      <c r="AH18" s="62"/>
      <c r="AI18" s="62"/>
      <c r="AJ18"/>
      <c r="AK18"/>
      <c r="AL18" s="62"/>
      <c r="AM18" s="62"/>
      <c r="AN18"/>
      <c r="AO18"/>
    </row>
    <row r="19" spans="1:41" s="37" customFormat="1" x14ac:dyDescent="0.2">
      <c r="A19" s="21" t="s">
        <v>77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>
        <v>111</v>
      </c>
      <c r="U19" s="28"/>
      <c r="V19" s="28"/>
      <c r="W19" s="28">
        <v>169</v>
      </c>
      <c r="X19" s="28"/>
      <c r="Y19" s="28"/>
      <c r="Z19" s="28">
        <v>442</v>
      </c>
      <c r="AA19" s="28">
        <v>419</v>
      </c>
      <c r="AB19" s="28"/>
      <c r="AC19" s="28"/>
      <c r="AD19" s="28"/>
      <c r="AE19" s="28"/>
      <c r="AF19" s="51">
        <f t="shared" si="0"/>
        <v>1141</v>
      </c>
    </row>
    <row r="20" spans="1:41" s="37" customFormat="1" x14ac:dyDescent="0.2">
      <c r="A20" s="2" t="s">
        <v>131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>
        <v>698</v>
      </c>
      <c r="Q20" s="28">
        <v>253</v>
      </c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51">
        <f t="shared" si="0"/>
        <v>951</v>
      </c>
      <c r="AM20"/>
      <c r="AN20"/>
    </row>
    <row r="21" spans="1:41" s="37" customFormat="1" x14ac:dyDescent="0.2">
      <c r="A21" s="21" t="s">
        <v>84</v>
      </c>
      <c r="B21" s="55"/>
      <c r="C21" s="28"/>
      <c r="D21" s="28"/>
      <c r="E21" s="28"/>
      <c r="F21" s="28"/>
      <c r="G21" s="28"/>
      <c r="H21" s="28"/>
      <c r="I21" s="28">
        <v>455</v>
      </c>
      <c r="J21" s="28"/>
      <c r="K21" s="28"/>
      <c r="L21" s="28"/>
      <c r="M21" s="28"/>
      <c r="N21" s="28"/>
      <c r="O21" s="28">
        <v>127</v>
      </c>
      <c r="P21" s="28"/>
      <c r="Q21" s="28"/>
      <c r="R21" s="28"/>
      <c r="S21" s="28"/>
      <c r="T21" s="28"/>
      <c r="U21" s="28"/>
      <c r="V21" s="28"/>
      <c r="W21" s="28"/>
      <c r="X21" s="28"/>
      <c r="Y21" s="28">
        <v>316</v>
      </c>
      <c r="Z21" s="28"/>
      <c r="AA21" s="28"/>
      <c r="AB21" s="28"/>
      <c r="AC21" s="28"/>
      <c r="AD21" s="28"/>
      <c r="AE21" s="28"/>
      <c r="AF21" s="51">
        <f t="shared" si="0"/>
        <v>898</v>
      </c>
    </row>
    <row r="22" spans="1:41" s="37" customFormat="1" x14ac:dyDescent="0.2">
      <c r="A22" s="2" t="s">
        <v>144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>
        <v>308</v>
      </c>
      <c r="AD22" s="28">
        <v>558</v>
      </c>
      <c r="AE22" s="28"/>
      <c r="AF22" s="51">
        <f t="shared" si="0"/>
        <v>866</v>
      </c>
      <c r="AG22"/>
      <c r="AH22"/>
      <c r="AI22"/>
      <c r="AJ22"/>
      <c r="AK22"/>
      <c r="AL22"/>
      <c r="AM22"/>
      <c r="AN22"/>
      <c r="AO22"/>
    </row>
    <row r="23" spans="1:41" s="37" customFormat="1" x14ac:dyDescent="0.2">
      <c r="A23" s="21" t="s">
        <v>105</v>
      </c>
      <c r="B23" s="55"/>
      <c r="C23" s="28"/>
      <c r="D23" s="28"/>
      <c r="E23" s="28">
        <v>265</v>
      </c>
      <c r="F23" s="28"/>
      <c r="G23" s="28"/>
      <c r="H23" s="28"/>
      <c r="I23" s="28">
        <v>175</v>
      </c>
      <c r="J23" s="28"/>
      <c r="K23" s="28">
        <v>291</v>
      </c>
      <c r="L23" s="28"/>
      <c r="M23" s="28"/>
      <c r="N23" s="28"/>
      <c r="O23" s="28"/>
      <c r="P23" s="38"/>
      <c r="Q23" s="38"/>
      <c r="R23" s="3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51">
        <f t="shared" si="0"/>
        <v>731</v>
      </c>
    </row>
    <row r="24" spans="1:41" s="37" customFormat="1" x14ac:dyDescent="0.2">
      <c r="A24" s="2" t="s">
        <v>89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>
        <v>471</v>
      </c>
      <c r="S24" s="28">
        <v>234</v>
      </c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51">
        <f t="shared" si="0"/>
        <v>705</v>
      </c>
      <c r="AM24"/>
      <c r="AN24"/>
    </row>
    <row r="25" spans="1:41" s="37" customFormat="1" x14ac:dyDescent="0.2">
      <c r="A25" s="21" t="s">
        <v>232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>
        <v>269</v>
      </c>
      <c r="N25" s="28">
        <v>149</v>
      </c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>
        <v>279</v>
      </c>
      <c r="Z25" s="28"/>
      <c r="AA25" s="28"/>
      <c r="AB25" s="28"/>
      <c r="AC25" s="28"/>
      <c r="AD25" s="28"/>
      <c r="AE25" s="28"/>
      <c r="AF25" s="51">
        <f t="shared" si="0"/>
        <v>697</v>
      </c>
    </row>
    <row r="26" spans="1:41" s="37" customFormat="1" x14ac:dyDescent="0.2">
      <c r="A26" s="21" t="s">
        <v>79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>
        <v>201</v>
      </c>
      <c r="AA26" s="28">
        <v>421</v>
      </c>
      <c r="AB26" s="28"/>
      <c r="AC26" s="28"/>
      <c r="AD26" s="28"/>
      <c r="AE26" s="28"/>
      <c r="AF26" s="51">
        <f t="shared" si="0"/>
        <v>622</v>
      </c>
    </row>
    <row r="27" spans="1:41" s="37" customFormat="1" x14ac:dyDescent="0.2">
      <c r="A27" s="21" t="s">
        <v>158</v>
      </c>
      <c r="B27" s="55"/>
      <c r="C27" s="28"/>
      <c r="D27" s="28"/>
      <c r="E27" s="28"/>
      <c r="F27" s="28"/>
      <c r="G27" s="28"/>
      <c r="H27" s="28"/>
      <c r="I27" s="28"/>
      <c r="J27" s="28"/>
      <c r="K27" s="28"/>
      <c r="L27" s="28">
        <v>20</v>
      </c>
      <c r="M27" s="28"/>
      <c r="N27" s="28">
        <v>391</v>
      </c>
      <c r="O27" s="28"/>
      <c r="P27" s="28"/>
      <c r="Q27" s="28"/>
      <c r="R27" s="28"/>
      <c r="S27" s="28"/>
      <c r="T27" s="28"/>
      <c r="U27" s="28">
        <v>206</v>
      </c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51">
        <f t="shared" si="0"/>
        <v>617</v>
      </c>
    </row>
    <row r="28" spans="1:41" s="37" customFormat="1" x14ac:dyDescent="0.2">
      <c r="A28" s="21" t="s">
        <v>66</v>
      </c>
      <c r="B28" s="28"/>
      <c r="C28" s="28"/>
      <c r="D28" s="28"/>
      <c r="E28" s="28"/>
      <c r="F28" s="28"/>
      <c r="G28" s="28"/>
      <c r="H28" s="28"/>
      <c r="I28" s="28">
        <v>301</v>
      </c>
      <c r="J28" s="28"/>
      <c r="K28" s="28"/>
      <c r="L28" s="28">
        <v>10</v>
      </c>
      <c r="M28" s="28"/>
      <c r="N28" s="28"/>
      <c r="O28" s="28">
        <v>59</v>
      </c>
      <c r="P28" s="28"/>
      <c r="Q28" s="28"/>
      <c r="R28" s="28"/>
      <c r="S28" s="28"/>
      <c r="T28" s="28">
        <v>15</v>
      </c>
      <c r="U28" s="28"/>
      <c r="V28" s="28">
        <v>185</v>
      </c>
      <c r="W28" s="28"/>
      <c r="X28" s="28"/>
      <c r="Y28" s="28"/>
      <c r="Z28" s="28"/>
      <c r="AA28" s="28"/>
      <c r="AB28" s="28"/>
      <c r="AC28" s="28"/>
      <c r="AD28" s="28"/>
      <c r="AE28" s="28"/>
      <c r="AF28" s="51">
        <f t="shared" si="0"/>
        <v>570</v>
      </c>
    </row>
    <row r="29" spans="1:41" s="37" customFormat="1" x14ac:dyDescent="0.2">
      <c r="A29" s="21" t="s">
        <v>64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>
        <v>224</v>
      </c>
      <c r="P29" s="28"/>
      <c r="Q29" s="28"/>
      <c r="R29" s="28"/>
      <c r="S29" s="28"/>
      <c r="T29" s="28">
        <v>227</v>
      </c>
      <c r="U29" s="28"/>
      <c r="V29" s="28">
        <v>113</v>
      </c>
      <c r="W29" s="28"/>
      <c r="X29" s="28"/>
      <c r="Y29" s="28"/>
      <c r="Z29" s="28"/>
      <c r="AA29" s="28"/>
      <c r="AB29" s="28"/>
      <c r="AC29" s="28"/>
      <c r="AD29" s="28"/>
      <c r="AE29" s="28"/>
      <c r="AF29" s="51">
        <f t="shared" si="0"/>
        <v>564</v>
      </c>
    </row>
    <row r="30" spans="1:41" s="37" customFormat="1" x14ac:dyDescent="0.2">
      <c r="A30" s="21" t="s">
        <v>50</v>
      </c>
      <c r="B30" s="28"/>
      <c r="C30" s="28"/>
      <c r="D30" s="28">
        <v>164</v>
      </c>
      <c r="E30" s="28"/>
      <c r="F30" s="28"/>
      <c r="G30" s="28"/>
      <c r="H30" s="28"/>
      <c r="I30" s="28"/>
      <c r="J30" s="28">
        <v>273</v>
      </c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51">
        <f t="shared" si="0"/>
        <v>437</v>
      </c>
    </row>
    <row r="31" spans="1:41" s="37" customFormat="1" x14ac:dyDescent="0.2">
      <c r="A31" s="28" t="s">
        <v>203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57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57"/>
      <c r="AC31" s="12"/>
      <c r="AD31" s="12"/>
      <c r="AE31" s="28">
        <v>432</v>
      </c>
      <c r="AF31" s="51">
        <f t="shared" si="0"/>
        <v>432</v>
      </c>
      <c r="AG31"/>
      <c r="AJ31"/>
      <c r="AK31"/>
      <c r="AL31"/>
      <c r="AM31"/>
      <c r="AN31" s="49"/>
      <c r="AO31"/>
    </row>
    <row r="32" spans="1:41" s="37" customFormat="1" x14ac:dyDescent="0.2">
      <c r="A32" s="2" t="s">
        <v>98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>
        <v>248</v>
      </c>
      <c r="N32" s="28"/>
      <c r="O32" s="28"/>
      <c r="P32" s="28"/>
      <c r="Q32" s="28"/>
      <c r="R32" s="28"/>
      <c r="S32" s="28"/>
      <c r="T32" s="28"/>
      <c r="U32" s="28"/>
      <c r="V32" s="28"/>
      <c r="W32" s="28">
        <v>150</v>
      </c>
      <c r="X32" s="28"/>
      <c r="Y32" s="28"/>
      <c r="Z32" s="28"/>
      <c r="AA32" s="28"/>
      <c r="AB32" s="28"/>
      <c r="AC32" s="28"/>
      <c r="AD32" s="28"/>
      <c r="AE32" s="28"/>
      <c r="AF32" s="51">
        <f t="shared" si="0"/>
        <v>398</v>
      </c>
      <c r="AG32"/>
      <c r="AH32"/>
      <c r="AI32"/>
      <c r="AJ32"/>
      <c r="AK32"/>
      <c r="AL32"/>
      <c r="AM32"/>
      <c r="AN32"/>
    </row>
    <row r="33" spans="1:41" s="37" customFormat="1" x14ac:dyDescent="0.2">
      <c r="A33" s="2" t="s">
        <v>266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>
        <v>108</v>
      </c>
      <c r="AD33" s="28">
        <v>260</v>
      </c>
      <c r="AE33" s="28"/>
      <c r="AF33" s="51">
        <f t="shared" si="0"/>
        <v>368</v>
      </c>
      <c r="AG33"/>
      <c r="AH33"/>
      <c r="AI33"/>
      <c r="AJ33"/>
      <c r="AK33"/>
      <c r="AL33"/>
      <c r="AM33"/>
      <c r="AN33"/>
      <c r="AO33"/>
    </row>
    <row r="34" spans="1:41" s="37" customFormat="1" x14ac:dyDescent="0.2">
      <c r="A34" s="21" t="s">
        <v>220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>
        <v>155</v>
      </c>
      <c r="X34" s="28">
        <v>188</v>
      </c>
      <c r="Y34" s="28"/>
      <c r="Z34" s="28"/>
      <c r="AA34" s="28"/>
      <c r="AB34" s="28"/>
      <c r="AC34" s="28"/>
      <c r="AD34" s="28"/>
      <c r="AE34" s="28"/>
      <c r="AF34" s="51">
        <f t="shared" si="0"/>
        <v>343</v>
      </c>
    </row>
    <row r="35" spans="1:41" s="37" customFormat="1" x14ac:dyDescent="0.2">
      <c r="A35" s="2" t="s">
        <v>90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>
        <v>331</v>
      </c>
      <c r="AD35" s="28"/>
      <c r="AE35" s="28"/>
      <c r="AF35" s="51">
        <f t="shared" si="0"/>
        <v>331</v>
      </c>
      <c r="AG35"/>
      <c r="AO35"/>
    </row>
    <row r="36" spans="1:41" s="37" customFormat="1" x14ac:dyDescent="0.2">
      <c r="A36" s="21" t="s">
        <v>155</v>
      </c>
      <c r="B36" s="28"/>
      <c r="C36" s="28"/>
      <c r="D36" s="28"/>
      <c r="E36" s="28"/>
      <c r="F36" s="28">
        <v>192</v>
      </c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>
        <v>119</v>
      </c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51">
        <f t="shared" si="0"/>
        <v>311</v>
      </c>
    </row>
    <row r="37" spans="1:41" s="37" customFormat="1" x14ac:dyDescent="0.2">
      <c r="A37" s="21" t="s">
        <v>237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>
        <v>300</v>
      </c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51">
        <f t="shared" si="0"/>
        <v>300</v>
      </c>
    </row>
    <row r="38" spans="1:41" x14ac:dyDescent="0.2">
      <c r="A38" s="2" t="s">
        <v>143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>
        <v>104</v>
      </c>
      <c r="AD38" s="28"/>
      <c r="AE38" s="28">
        <v>167</v>
      </c>
      <c r="AF38" s="51">
        <f t="shared" si="0"/>
        <v>271</v>
      </c>
      <c r="AG38" s="37"/>
    </row>
    <row r="39" spans="1:41" x14ac:dyDescent="0.2">
      <c r="A39" s="21" t="s">
        <v>268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>
        <v>100</v>
      </c>
      <c r="AD39" s="28">
        <v>134</v>
      </c>
      <c r="AE39" s="28"/>
      <c r="AF39" s="51">
        <f t="shared" si="0"/>
        <v>234</v>
      </c>
      <c r="AG39" s="37"/>
      <c r="AH39" s="37"/>
      <c r="AI39" s="37"/>
      <c r="AJ39" s="37"/>
      <c r="AK39" s="37"/>
      <c r="AL39" s="37"/>
      <c r="AM39" s="37"/>
      <c r="AN39" s="37"/>
    </row>
    <row r="40" spans="1:41" x14ac:dyDescent="0.2">
      <c r="A40" s="21" t="s">
        <v>164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>
        <v>212</v>
      </c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51">
        <f t="shared" si="0"/>
        <v>212</v>
      </c>
      <c r="AO40" s="37"/>
    </row>
    <row r="41" spans="1:41" x14ac:dyDescent="0.2">
      <c r="A41" s="21" t="s">
        <v>63</v>
      </c>
      <c r="B41" s="55"/>
      <c r="C41" s="28"/>
      <c r="D41" s="28"/>
      <c r="E41" s="28"/>
      <c r="F41" s="28"/>
      <c r="G41" s="28"/>
      <c r="H41" s="28"/>
      <c r="I41" s="28">
        <v>142</v>
      </c>
      <c r="J41" s="28"/>
      <c r="K41" s="28">
        <v>10</v>
      </c>
      <c r="L41" s="28"/>
      <c r="M41" s="28"/>
      <c r="N41" s="28"/>
      <c r="O41" s="28">
        <v>10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51">
        <f t="shared" si="0"/>
        <v>162</v>
      </c>
      <c r="AG41" s="37"/>
      <c r="AH41" s="37"/>
      <c r="AI41" s="37"/>
      <c r="AJ41" s="37"/>
      <c r="AK41" s="37"/>
      <c r="AL41" s="37"/>
      <c r="AM41" s="37"/>
      <c r="AN41" s="37"/>
      <c r="AO41" s="37"/>
    </row>
    <row r="42" spans="1:41" x14ac:dyDescent="0.2">
      <c r="A42" s="2" t="s">
        <v>94</v>
      </c>
      <c r="B42" s="28"/>
      <c r="C42" s="28"/>
      <c r="D42" s="28"/>
      <c r="E42" s="28"/>
      <c r="F42" s="28"/>
      <c r="G42" s="28"/>
      <c r="H42" s="28"/>
      <c r="I42" s="28">
        <v>141</v>
      </c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>
        <v>10</v>
      </c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51">
        <f t="shared" si="0"/>
        <v>151</v>
      </c>
      <c r="AG42" s="37"/>
      <c r="AH42" s="37"/>
      <c r="AI42" s="37"/>
      <c r="AJ42" s="37"/>
      <c r="AK42" s="37"/>
      <c r="AL42" s="37"/>
      <c r="AM42" s="37"/>
      <c r="AN42" s="37"/>
      <c r="AO42" s="37"/>
    </row>
    <row r="43" spans="1:41" x14ac:dyDescent="0.2">
      <c r="A43" s="21" t="s">
        <v>99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>
        <v>151</v>
      </c>
      <c r="AF43" s="51">
        <f t="shared" si="0"/>
        <v>151</v>
      </c>
      <c r="AG43" s="37"/>
      <c r="AH43" s="37"/>
      <c r="AI43" s="37"/>
      <c r="AJ43" s="37"/>
      <c r="AK43" s="37"/>
      <c r="AL43" s="37"/>
      <c r="AM43" s="37"/>
      <c r="AN43" s="37"/>
    </row>
    <row r="44" spans="1:41" x14ac:dyDescent="0.2">
      <c r="A44" s="21" t="s">
        <v>267</v>
      </c>
      <c r="B44" s="5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>
        <v>134</v>
      </c>
      <c r="AD44" s="28"/>
      <c r="AE44" s="28"/>
      <c r="AF44" s="51">
        <f t="shared" si="0"/>
        <v>134</v>
      </c>
      <c r="AG44" s="37"/>
      <c r="AH44" s="37"/>
      <c r="AI44" s="37"/>
      <c r="AJ44" s="37"/>
      <c r="AK44" s="37"/>
      <c r="AL44" s="37"/>
      <c r="AM44" s="37"/>
      <c r="AN44" s="37"/>
    </row>
    <row r="45" spans="1:41" x14ac:dyDescent="0.2">
      <c r="A45" s="21" t="s">
        <v>48</v>
      </c>
      <c r="B45" s="28">
        <v>114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37"/>
      <c r="X45" s="28"/>
      <c r="Y45" s="28"/>
      <c r="Z45" s="28"/>
      <c r="AA45" s="28"/>
      <c r="AB45" s="28"/>
      <c r="AC45" s="28"/>
      <c r="AD45" s="28"/>
      <c r="AE45" s="28"/>
      <c r="AF45" s="51">
        <f t="shared" si="0"/>
        <v>114</v>
      </c>
      <c r="AG45" s="37"/>
      <c r="AH45" s="37"/>
      <c r="AI45" s="37"/>
      <c r="AJ45" s="37"/>
      <c r="AK45" s="37"/>
      <c r="AL45" s="37"/>
      <c r="AM45" s="37"/>
      <c r="AN45" s="37"/>
      <c r="AO45" s="37"/>
    </row>
    <row r="46" spans="1:41" x14ac:dyDescent="0.2">
      <c r="A46" s="2" t="s">
        <v>278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>
        <v>114</v>
      </c>
      <c r="AF46" s="51">
        <f t="shared" si="0"/>
        <v>114</v>
      </c>
      <c r="AH46" s="37"/>
      <c r="AI46" s="37"/>
    </row>
    <row r="47" spans="1:41" x14ac:dyDescent="0.2">
      <c r="A47" s="2" t="s">
        <v>269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>
        <v>20</v>
      </c>
      <c r="AD47" s="28"/>
      <c r="AE47" s="28"/>
      <c r="AF47" s="51">
        <f t="shared" si="0"/>
        <v>20</v>
      </c>
      <c r="AG47" s="37"/>
      <c r="AH47" s="37"/>
      <c r="AI47" s="37"/>
      <c r="AJ47" s="37"/>
      <c r="AK47" s="37"/>
      <c r="AL47" s="37"/>
      <c r="AM47" s="37"/>
      <c r="AN47" s="37"/>
    </row>
    <row r="48" spans="1:41" x14ac:dyDescent="0.2">
      <c r="A48" s="21" t="s">
        <v>214</v>
      </c>
      <c r="B48" s="28"/>
      <c r="C48" s="28"/>
      <c r="D48" s="28"/>
      <c r="E48" s="28"/>
      <c r="F48" s="28">
        <v>10</v>
      </c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51">
        <f t="shared" si="0"/>
        <v>10</v>
      </c>
      <c r="AG48" s="37"/>
    </row>
    <row r="49" spans="1:40" x14ac:dyDescent="0.2">
      <c r="A49" s="2" t="s">
        <v>103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51">
        <f t="shared" si="0"/>
        <v>0</v>
      </c>
    </row>
    <row r="50" spans="1:40" x14ac:dyDescent="0.2">
      <c r="A50" s="2" t="s">
        <v>107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51">
        <f t="shared" si="0"/>
        <v>0</v>
      </c>
      <c r="AH50" s="37"/>
      <c r="AI50" s="37"/>
      <c r="AJ50" s="37"/>
      <c r="AK50" s="37"/>
      <c r="AL50" s="37"/>
      <c r="AM50" s="37"/>
      <c r="AN50" s="37"/>
    </row>
    <row r="51" spans="1:40" x14ac:dyDescent="0.2">
      <c r="A51" s="28" t="s">
        <v>92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57"/>
      <c r="R51" s="12"/>
      <c r="S51" s="12"/>
      <c r="T51" s="12"/>
      <c r="U51" s="12"/>
      <c r="V51" s="12"/>
      <c r="W51" s="28"/>
      <c r="X51" s="28"/>
      <c r="Y51" s="28"/>
      <c r="Z51" s="28"/>
      <c r="AA51" s="28"/>
      <c r="AB51" s="28"/>
      <c r="AC51" s="28"/>
      <c r="AD51" s="28"/>
      <c r="AE51" s="28"/>
      <c r="AF51" s="51">
        <f t="shared" si="0"/>
        <v>0</v>
      </c>
      <c r="AH51" s="37"/>
    </row>
    <row r="52" spans="1:40" x14ac:dyDescent="0.2">
      <c r="A52" s="21"/>
      <c r="B52" s="28"/>
      <c r="C52" s="28"/>
      <c r="D52" s="28"/>
      <c r="E52" s="28"/>
      <c r="F52" s="54"/>
      <c r="G52" s="54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51">
        <f t="shared" ref="AF52" si="1">SUM(B52:AE52)</f>
        <v>0</v>
      </c>
      <c r="AG52" s="37"/>
    </row>
    <row r="53" spans="1:40" x14ac:dyDescent="0.2">
      <c r="A53" s="2" t="s">
        <v>128</v>
      </c>
      <c r="B53" s="57">
        <f t="shared" ref="B53:AE53" si="2">SUM(B7:B52)</f>
        <v>995</v>
      </c>
      <c r="C53" s="23">
        <f t="shared" si="2"/>
        <v>2375</v>
      </c>
      <c r="D53" s="57">
        <f t="shared" si="2"/>
        <v>1555</v>
      </c>
      <c r="E53" s="23">
        <f t="shared" si="2"/>
        <v>1256</v>
      </c>
      <c r="F53" s="57">
        <f t="shared" si="2"/>
        <v>1879</v>
      </c>
      <c r="G53" s="23">
        <f t="shared" si="2"/>
        <v>1373</v>
      </c>
      <c r="H53" s="57">
        <f t="shared" si="2"/>
        <v>1452</v>
      </c>
      <c r="I53" s="23">
        <f t="shared" si="2"/>
        <v>1525</v>
      </c>
      <c r="J53" s="57">
        <f t="shared" si="2"/>
        <v>2432</v>
      </c>
      <c r="K53" s="23">
        <f t="shared" si="2"/>
        <v>2122</v>
      </c>
      <c r="L53" s="57">
        <f t="shared" si="2"/>
        <v>2633</v>
      </c>
      <c r="M53" s="23">
        <f t="shared" si="2"/>
        <v>1190</v>
      </c>
      <c r="N53" s="57">
        <f t="shared" si="2"/>
        <v>1392</v>
      </c>
      <c r="O53" s="23">
        <f t="shared" si="2"/>
        <v>1155</v>
      </c>
      <c r="P53" s="57">
        <f>SUM(P7:P52)</f>
        <v>1092</v>
      </c>
      <c r="Q53" s="23">
        <f>SUM(Q7:Q52)</f>
        <v>1305</v>
      </c>
      <c r="R53" s="57">
        <f>SUM(R7:R52)</f>
        <v>2445</v>
      </c>
      <c r="S53" s="23">
        <f t="shared" si="2"/>
        <v>2395</v>
      </c>
      <c r="T53" s="57">
        <f t="shared" si="2"/>
        <v>1962</v>
      </c>
      <c r="U53" s="23">
        <f t="shared" si="2"/>
        <v>2145</v>
      </c>
      <c r="V53" s="57">
        <f t="shared" si="2"/>
        <v>1116</v>
      </c>
      <c r="W53" s="23">
        <f t="shared" si="2"/>
        <v>1425</v>
      </c>
      <c r="X53" s="57">
        <f t="shared" si="2"/>
        <v>1463</v>
      </c>
      <c r="Y53" s="23">
        <f t="shared" si="2"/>
        <v>2885</v>
      </c>
      <c r="Z53" s="57">
        <f>SUM(Z7:Z52)</f>
        <v>777</v>
      </c>
      <c r="AA53" s="23">
        <f t="shared" si="2"/>
        <v>974</v>
      </c>
      <c r="AB53" s="57">
        <f t="shared" si="2"/>
        <v>1125</v>
      </c>
      <c r="AC53" s="23">
        <f>SUM(AC7:AC52)</f>
        <v>1105</v>
      </c>
      <c r="AD53" s="57">
        <f t="shared" si="2"/>
        <v>952</v>
      </c>
      <c r="AE53" s="23">
        <f t="shared" si="2"/>
        <v>864</v>
      </c>
      <c r="AF53" s="23">
        <f>SUM(AF9:AF52)</f>
        <v>34056</v>
      </c>
      <c r="AG53" s="37"/>
    </row>
    <row r="54" spans="1:40" x14ac:dyDescent="0.2">
      <c r="A54" s="6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2"/>
    </row>
    <row r="55" spans="1:40" x14ac:dyDescent="0.2">
      <c r="A55" s="5" t="s">
        <v>5</v>
      </c>
      <c r="B55" s="33" t="s">
        <v>51</v>
      </c>
      <c r="C55" s="53" t="s">
        <v>207</v>
      </c>
      <c r="D55" s="53" t="s">
        <v>166</v>
      </c>
      <c r="E55" s="33" t="s">
        <v>70</v>
      </c>
      <c r="F55" s="33" t="s">
        <v>154</v>
      </c>
      <c r="G55" s="33" t="s">
        <v>218</v>
      </c>
      <c r="H55" s="33" t="s">
        <v>219</v>
      </c>
      <c r="I55" s="33" t="s">
        <v>165</v>
      </c>
      <c r="J55" s="33" t="s">
        <v>167</v>
      </c>
      <c r="K55" s="33" t="s">
        <v>222</v>
      </c>
      <c r="L55" s="33" t="s">
        <v>223</v>
      </c>
      <c r="M55" s="33" t="s">
        <v>180</v>
      </c>
      <c r="N55" s="33" t="s">
        <v>181</v>
      </c>
      <c r="O55" s="33" t="s">
        <v>172</v>
      </c>
      <c r="P55" s="33" t="s">
        <v>186</v>
      </c>
      <c r="Q55" s="33" t="s">
        <v>187</v>
      </c>
      <c r="R55" s="33" t="s">
        <v>239</v>
      </c>
      <c r="S55" s="33" t="s">
        <v>240</v>
      </c>
      <c r="T55" s="33" t="s">
        <v>188</v>
      </c>
      <c r="U55" s="33" t="s">
        <v>189</v>
      </c>
      <c r="V55" s="33" t="s">
        <v>136</v>
      </c>
      <c r="W55" s="33" t="s">
        <v>250</v>
      </c>
      <c r="X55" s="33" t="s">
        <v>250</v>
      </c>
      <c r="Y55" s="33" t="s">
        <v>254</v>
      </c>
      <c r="Z55" s="33" t="s">
        <v>255</v>
      </c>
      <c r="AA55" s="33" t="s">
        <v>255</v>
      </c>
      <c r="AB55" s="33" t="s">
        <v>262</v>
      </c>
      <c r="AC55" s="33" t="s">
        <v>265</v>
      </c>
      <c r="AD55" s="33" t="s">
        <v>274</v>
      </c>
      <c r="AE55" s="33"/>
      <c r="AF55" s="13" t="s">
        <v>0</v>
      </c>
      <c r="AG55" s="2"/>
    </row>
    <row r="56" spans="1:40" x14ac:dyDescent="0.2">
      <c r="A56" s="5" t="s">
        <v>6</v>
      </c>
      <c r="B56" s="12">
        <v>42091</v>
      </c>
      <c r="C56" s="56">
        <v>42119</v>
      </c>
      <c r="D56" s="56">
        <v>42120</v>
      </c>
      <c r="E56" s="12">
        <v>41403</v>
      </c>
      <c r="F56" s="12">
        <v>42154</v>
      </c>
      <c r="G56" s="12">
        <v>42168</v>
      </c>
      <c r="H56" s="12">
        <v>42169</v>
      </c>
      <c r="I56" s="12">
        <v>42182</v>
      </c>
      <c r="J56" s="12">
        <v>42182</v>
      </c>
      <c r="K56" s="12">
        <v>42196</v>
      </c>
      <c r="L56" s="12">
        <v>42197</v>
      </c>
      <c r="M56" s="12">
        <v>42210</v>
      </c>
      <c r="N56" s="12">
        <v>42211</v>
      </c>
      <c r="O56" s="12">
        <v>42217</v>
      </c>
      <c r="P56" s="12">
        <v>41866</v>
      </c>
      <c r="Q56" s="12">
        <v>41867</v>
      </c>
      <c r="R56" s="12">
        <v>41866</v>
      </c>
      <c r="S56" s="12">
        <v>41867</v>
      </c>
      <c r="T56" s="12">
        <v>42252</v>
      </c>
      <c r="U56" s="12">
        <v>42253</v>
      </c>
      <c r="V56" s="12">
        <v>42266</v>
      </c>
      <c r="W56" s="12">
        <v>42273</v>
      </c>
      <c r="X56" s="12">
        <v>42274</v>
      </c>
      <c r="Y56" s="12">
        <v>42301</v>
      </c>
      <c r="Z56" s="12">
        <v>42280</v>
      </c>
      <c r="AA56" s="12">
        <v>42281</v>
      </c>
      <c r="AB56" s="12">
        <v>42315</v>
      </c>
      <c r="AC56" s="12">
        <v>42168</v>
      </c>
      <c r="AD56" s="12">
        <v>42294</v>
      </c>
      <c r="AE56" s="12"/>
      <c r="AF56" s="13"/>
      <c r="AG56" s="2"/>
    </row>
    <row r="57" spans="1:40" x14ac:dyDescent="0.2">
      <c r="A57" s="4" t="s">
        <v>2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3"/>
      <c r="AG57" s="2"/>
    </row>
    <row r="58" spans="1:40" x14ac:dyDescent="0.2">
      <c r="U58" s="2"/>
      <c r="V58" s="2"/>
      <c r="W58" s="2"/>
      <c r="X58" s="2"/>
      <c r="Y58" s="2"/>
      <c r="Z58" s="2"/>
      <c r="AA58" s="2"/>
      <c r="AC58" s="2"/>
      <c r="AD58" s="2"/>
      <c r="AG58" s="2"/>
      <c r="AH58" s="36"/>
      <c r="AI58" s="36"/>
      <c r="AJ58" s="36"/>
      <c r="AK58" s="42"/>
      <c r="AL58" s="46"/>
      <c r="AM58" s="46"/>
      <c r="AN58" s="42"/>
    </row>
    <row r="59" spans="1:40" x14ac:dyDescent="0.2">
      <c r="A59" s="2" t="s">
        <v>74</v>
      </c>
      <c r="B59" s="2"/>
      <c r="C59" s="2"/>
      <c r="D59" s="2"/>
      <c r="E59" s="2"/>
      <c r="F59" s="2">
        <v>487</v>
      </c>
      <c r="G59" s="2">
        <v>272</v>
      </c>
      <c r="H59" s="2">
        <v>226</v>
      </c>
      <c r="I59" s="2"/>
      <c r="J59" s="2"/>
      <c r="K59" s="2">
        <v>129</v>
      </c>
      <c r="L59" s="2">
        <v>391</v>
      </c>
      <c r="M59" s="2"/>
      <c r="N59" s="2"/>
      <c r="O59" s="2"/>
      <c r="P59" s="2"/>
      <c r="Q59" s="2"/>
      <c r="R59" s="2"/>
      <c r="S59" s="28"/>
      <c r="T59" s="28"/>
      <c r="U59" s="2"/>
      <c r="V59" s="2"/>
      <c r="W59" s="2">
        <v>114</v>
      </c>
      <c r="X59" s="2">
        <v>116</v>
      </c>
      <c r="Y59" s="2">
        <v>129</v>
      </c>
      <c r="Z59" s="2"/>
      <c r="AA59" s="2"/>
      <c r="AB59" s="2"/>
      <c r="AC59" s="2"/>
      <c r="AD59" s="2"/>
      <c r="AE59" s="2"/>
      <c r="AF59" s="34">
        <f t="shared" ref="AF59:AF94" si="3">SUM(B59:AE59)</f>
        <v>1864</v>
      </c>
      <c r="AG59" s="2"/>
      <c r="AH59" s="36"/>
      <c r="AI59" s="36"/>
      <c r="AJ59" s="36"/>
      <c r="AK59" s="36"/>
      <c r="AL59" s="36"/>
      <c r="AM59" s="36"/>
      <c r="AN59" s="36"/>
    </row>
    <row r="60" spans="1:40" x14ac:dyDescent="0.2">
      <c r="A60" s="2" t="s">
        <v>185</v>
      </c>
      <c r="B60" s="2"/>
      <c r="C60" s="2"/>
      <c r="D60" s="2"/>
      <c r="E60" s="2"/>
      <c r="F60" s="2"/>
      <c r="G60" s="2">
        <v>72</v>
      </c>
      <c r="H60" s="2">
        <v>98</v>
      </c>
      <c r="I60" s="2"/>
      <c r="J60" s="2"/>
      <c r="K60" s="2"/>
      <c r="L60" s="2"/>
      <c r="M60" s="2">
        <v>243</v>
      </c>
      <c r="N60" s="2">
        <v>204</v>
      </c>
      <c r="O60" s="2"/>
      <c r="P60" s="2">
        <v>437</v>
      </c>
      <c r="Q60" s="2">
        <v>216</v>
      </c>
      <c r="R60" s="2"/>
      <c r="S60" s="28"/>
      <c r="T60" s="2"/>
      <c r="U60" s="2"/>
      <c r="V60" s="2"/>
      <c r="W60" s="2">
        <v>263</v>
      </c>
      <c r="X60" s="2">
        <v>267</v>
      </c>
      <c r="Y60" s="2"/>
      <c r="Z60" s="2"/>
      <c r="AA60" s="2"/>
      <c r="AB60" s="2"/>
      <c r="AC60" s="2"/>
      <c r="AD60" s="2"/>
      <c r="AE60" s="2"/>
      <c r="AF60" s="34">
        <f t="shared" si="3"/>
        <v>1800</v>
      </c>
      <c r="AH60" s="36"/>
      <c r="AI60" s="36"/>
      <c r="AJ60" s="36"/>
      <c r="AK60" s="36"/>
      <c r="AL60" s="36"/>
      <c r="AM60" s="36"/>
      <c r="AN60" s="36"/>
    </row>
    <row r="61" spans="1:40" x14ac:dyDescent="0.2">
      <c r="A61" s="2" t="s">
        <v>213</v>
      </c>
      <c r="B61" s="2"/>
      <c r="C61" s="2"/>
      <c r="D61" s="2"/>
      <c r="E61" s="2"/>
      <c r="F61" s="2">
        <v>103</v>
      </c>
      <c r="G61" s="2">
        <v>338</v>
      </c>
      <c r="H61" s="2">
        <v>273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8"/>
      <c r="T61" s="2"/>
      <c r="U61" s="2"/>
      <c r="V61" s="2"/>
      <c r="W61" s="2">
        <v>195</v>
      </c>
      <c r="X61" s="2">
        <v>317</v>
      </c>
      <c r="Y61" s="2"/>
      <c r="Z61" s="2">
        <v>15</v>
      </c>
      <c r="AA61" s="2"/>
      <c r="AB61" s="2"/>
      <c r="AC61" s="2"/>
      <c r="AD61" s="2"/>
      <c r="AE61" s="2"/>
      <c r="AF61" s="34">
        <f t="shared" si="3"/>
        <v>1241</v>
      </c>
      <c r="AH61" s="36"/>
      <c r="AI61" s="36"/>
      <c r="AJ61" s="36"/>
      <c r="AK61" s="36"/>
      <c r="AL61" s="36"/>
      <c r="AM61" s="36"/>
      <c r="AN61" s="36"/>
    </row>
    <row r="62" spans="1:40" x14ac:dyDescent="0.2">
      <c r="A62" s="2" t="s">
        <v>60</v>
      </c>
      <c r="B62" s="2">
        <v>401</v>
      </c>
      <c r="C62" s="2">
        <v>137</v>
      </c>
      <c r="D62" s="2">
        <v>248</v>
      </c>
      <c r="E62" s="2"/>
      <c r="F62" s="2"/>
      <c r="G62" s="2"/>
      <c r="H62" s="2"/>
      <c r="I62" s="2"/>
      <c r="J62" s="2">
        <v>25</v>
      </c>
      <c r="K62" s="2"/>
      <c r="L62" s="2"/>
      <c r="M62" s="2"/>
      <c r="N62" s="2"/>
      <c r="O62" s="2"/>
      <c r="P62" s="2"/>
      <c r="Q62" s="2"/>
      <c r="R62" s="2">
        <v>47</v>
      </c>
      <c r="S62" s="28">
        <v>76</v>
      </c>
      <c r="T62" s="28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34">
        <f t="shared" si="3"/>
        <v>934</v>
      </c>
      <c r="AG62" s="2"/>
      <c r="AH62" s="36"/>
      <c r="AI62" s="36"/>
      <c r="AJ62" s="36"/>
      <c r="AK62" s="36"/>
      <c r="AL62" s="36"/>
      <c r="AM62" s="36"/>
      <c r="AN62" s="36"/>
    </row>
    <row r="63" spans="1:40" x14ac:dyDescent="0.2">
      <c r="A63" s="2" t="s">
        <v>256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>
        <v>429</v>
      </c>
      <c r="AA63" s="2">
        <v>393</v>
      </c>
      <c r="AB63" s="2"/>
      <c r="AC63" s="2"/>
      <c r="AD63" s="2"/>
      <c r="AE63" s="2"/>
      <c r="AF63" s="34">
        <f t="shared" si="3"/>
        <v>822</v>
      </c>
      <c r="AH63" s="36"/>
      <c r="AI63" s="36"/>
      <c r="AJ63" s="36"/>
      <c r="AK63" s="36"/>
      <c r="AL63" s="36"/>
      <c r="AM63" s="36"/>
      <c r="AN63" s="36"/>
    </row>
    <row r="64" spans="1:40" x14ac:dyDescent="0.2">
      <c r="A64" s="2" t="s">
        <v>49</v>
      </c>
      <c r="B64" s="2"/>
      <c r="C64" s="2"/>
      <c r="D64" s="2"/>
      <c r="E64" s="2"/>
      <c r="F64" s="2"/>
      <c r="G64" s="2"/>
      <c r="H64" s="2"/>
      <c r="I64" s="2"/>
      <c r="J64" s="2">
        <v>648</v>
      </c>
      <c r="K64" s="2"/>
      <c r="L64" s="2"/>
      <c r="M64" s="2"/>
      <c r="N64" s="2"/>
      <c r="O64" s="2"/>
      <c r="P64" s="2"/>
      <c r="Q64" s="2"/>
      <c r="R64" s="2"/>
      <c r="S64" s="28"/>
      <c r="T64" s="28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34">
        <f t="shared" si="3"/>
        <v>648</v>
      </c>
      <c r="AH64" s="36"/>
      <c r="AI64" s="36"/>
      <c r="AJ64" s="36"/>
      <c r="AK64" s="36"/>
      <c r="AL64" s="36"/>
    </row>
    <row r="65" spans="1:37" x14ac:dyDescent="0.2">
      <c r="A65" s="2" t="s">
        <v>150</v>
      </c>
      <c r="B65" s="2"/>
      <c r="C65" s="2"/>
      <c r="D65" s="2"/>
      <c r="E65" s="2">
        <v>51</v>
      </c>
      <c r="F65" s="2"/>
      <c r="G65" s="2"/>
      <c r="H65" s="2"/>
      <c r="I65" s="2">
        <v>123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>
        <v>204</v>
      </c>
      <c r="U65" s="2">
        <v>218</v>
      </c>
      <c r="V65" s="2"/>
      <c r="W65" s="2"/>
      <c r="X65" s="2"/>
      <c r="Y65" s="2"/>
      <c r="Z65" s="2"/>
      <c r="AA65" s="2"/>
      <c r="AB65" s="2"/>
      <c r="AC65" s="2"/>
      <c r="AD65" s="2"/>
      <c r="AE65" s="2"/>
      <c r="AF65" s="34">
        <f t="shared" si="3"/>
        <v>596</v>
      </c>
      <c r="AH65" s="36"/>
      <c r="AI65" s="36"/>
      <c r="AJ65" s="36"/>
      <c r="AK65" s="36"/>
    </row>
    <row r="66" spans="1:37" x14ac:dyDescent="0.2">
      <c r="A66" s="2" t="s">
        <v>121</v>
      </c>
      <c r="B66" s="2"/>
      <c r="C66" s="2"/>
      <c r="D66" s="2"/>
      <c r="E66" s="2"/>
      <c r="F66" s="2"/>
      <c r="G66" s="2"/>
      <c r="H66" s="2"/>
      <c r="I66" s="2"/>
      <c r="J66" s="2">
        <v>247</v>
      </c>
      <c r="K66" s="2"/>
      <c r="L66" s="2"/>
      <c r="M66" s="2"/>
      <c r="N66" s="2"/>
      <c r="O66" s="2"/>
      <c r="P66" s="2"/>
      <c r="Q66" s="2"/>
      <c r="R66" s="2">
        <v>168</v>
      </c>
      <c r="S66" s="2">
        <v>156</v>
      </c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34">
        <f t="shared" si="3"/>
        <v>571</v>
      </c>
      <c r="AG66" s="2"/>
      <c r="AH66" s="36"/>
      <c r="AI66" s="36"/>
      <c r="AJ66" s="36"/>
      <c r="AK66" s="36"/>
    </row>
    <row r="67" spans="1:37" x14ac:dyDescent="0.2">
      <c r="A67" s="2" t="s">
        <v>75</v>
      </c>
      <c r="B67" s="2"/>
      <c r="C67" s="2"/>
      <c r="D67" s="2"/>
      <c r="E67" s="2"/>
      <c r="F67" s="2">
        <v>86</v>
      </c>
      <c r="G67" s="2">
        <v>77</v>
      </c>
      <c r="H67" s="2">
        <v>79</v>
      </c>
      <c r="I67" s="2"/>
      <c r="J67" s="2"/>
      <c r="K67" s="2"/>
      <c r="L67" s="2"/>
      <c r="M67" s="2">
        <v>20</v>
      </c>
      <c r="N67" s="2">
        <v>71</v>
      </c>
      <c r="O67" s="2"/>
      <c r="P67" s="2">
        <v>40</v>
      </c>
      <c r="Q67" s="2">
        <v>57</v>
      </c>
      <c r="R67" s="2"/>
      <c r="S67" s="28"/>
      <c r="T67" s="2"/>
      <c r="U67" s="2"/>
      <c r="V67" s="2"/>
      <c r="W67" s="2"/>
      <c r="X67" s="2">
        <v>37</v>
      </c>
      <c r="Y67" s="2"/>
      <c r="Z67" s="2"/>
      <c r="AA67" s="2"/>
      <c r="AB67" s="2"/>
      <c r="AC67" s="2"/>
      <c r="AD67" s="2"/>
      <c r="AE67" s="2"/>
      <c r="AF67" s="34">
        <f t="shared" si="3"/>
        <v>467</v>
      </c>
      <c r="AH67" s="36"/>
      <c r="AI67" s="36"/>
      <c r="AJ67" s="36"/>
      <c r="AK67" s="36"/>
    </row>
    <row r="68" spans="1:37" x14ac:dyDescent="0.2">
      <c r="A68" s="2" t="s">
        <v>142</v>
      </c>
      <c r="B68" s="2"/>
      <c r="C68" s="2"/>
      <c r="D68" s="2"/>
      <c r="E68" s="2">
        <v>80</v>
      </c>
      <c r="F68" s="2"/>
      <c r="G68" s="2"/>
      <c r="H68" s="2"/>
      <c r="I68" s="2"/>
      <c r="J68" s="2"/>
      <c r="K68" s="2">
        <v>180</v>
      </c>
      <c r="L68" s="2">
        <v>203</v>
      </c>
      <c r="M68" s="2"/>
      <c r="N68" s="2"/>
      <c r="O68" s="2"/>
      <c r="P68" s="2"/>
      <c r="Q68" s="2"/>
      <c r="R68" s="2"/>
      <c r="S68" s="28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34">
        <f t="shared" si="3"/>
        <v>463</v>
      </c>
      <c r="AG68" s="2"/>
      <c r="AH68" s="36"/>
      <c r="AI68" s="36"/>
      <c r="AJ68" s="36"/>
      <c r="AK68" s="36"/>
    </row>
    <row r="69" spans="1:37" x14ac:dyDescent="0.2">
      <c r="A69" s="2" t="s">
        <v>109</v>
      </c>
      <c r="B69" s="2"/>
      <c r="C69" s="2"/>
      <c r="D69" s="2"/>
      <c r="E69" s="2"/>
      <c r="F69" s="2">
        <v>159</v>
      </c>
      <c r="G69" s="2">
        <v>158</v>
      </c>
      <c r="H69" s="2">
        <v>143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8"/>
      <c r="T69" s="28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34">
        <f t="shared" si="3"/>
        <v>460</v>
      </c>
      <c r="AH69" s="36"/>
      <c r="AI69" s="36"/>
      <c r="AJ69" s="36"/>
      <c r="AK69" s="36"/>
    </row>
    <row r="70" spans="1:37" x14ac:dyDescent="0.2">
      <c r="A70" s="2" t="s">
        <v>67</v>
      </c>
      <c r="B70" s="2"/>
      <c r="C70" s="2"/>
      <c r="D70" s="2"/>
      <c r="E70" s="2">
        <v>38</v>
      </c>
      <c r="F70" s="2"/>
      <c r="G70" s="2"/>
      <c r="H70" s="2"/>
      <c r="I70" s="2">
        <v>72</v>
      </c>
      <c r="J70" s="2"/>
      <c r="K70" s="2"/>
      <c r="L70" s="2"/>
      <c r="M70" s="2"/>
      <c r="N70" s="2"/>
      <c r="O70" s="2">
        <v>40</v>
      </c>
      <c r="P70" s="2"/>
      <c r="Q70" s="2"/>
      <c r="R70" s="2"/>
      <c r="S70" s="2"/>
      <c r="T70" s="2">
        <v>21</v>
      </c>
      <c r="U70" s="2"/>
      <c r="V70" s="2">
        <v>88</v>
      </c>
      <c r="W70" s="2"/>
      <c r="X70" s="2"/>
      <c r="Y70" s="2">
        <v>92</v>
      </c>
      <c r="Z70" s="2"/>
      <c r="AA70" s="2"/>
      <c r="AB70" s="2">
        <v>82</v>
      </c>
      <c r="AC70" s="2"/>
      <c r="AD70" s="2"/>
      <c r="AE70" s="2"/>
      <c r="AF70" s="34">
        <f t="shared" si="3"/>
        <v>433</v>
      </c>
      <c r="AH70" s="36"/>
      <c r="AI70" s="36"/>
      <c r="AJ70" s="36"/>
      <c r="AK70" s="36"/>
    </row>
    <row r="71" spans="1:37" x14ac:dyDescent="0.2">
      <c r="A71" s="2" t="s">
        <v>47</v>
      </c>
      <c r="B71" s="2"/>
      <c r="C71" s="2">
        <v>201</v>
      </c>
      <c r="D71" s="2"/>
      <c r="E71" s="2"/>
      <c r="F71" s="2"/>
      <c r="G71" s="2"/>
      <c r="H71" s="2"/>
      <c r="I71" s="2"/>
      <c r="J71" s="2">
        <v>224</v>
      </c>
      <c r="K71" s="2"/>
      <c r="L71" s="2"/>
      <c r="M71" s="2"/>
      <c r="N71" s="2"/>
      <c r="O71" s="2"/>
      <c r="P71" s="2"/>
      <c r="Q71" s="2"/>
      <c r="R71" s="2"/>
      <c r="S71" s="28"/>
      <c r="T71" s="28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34">
        <f t="shared" si="3"/>
        <v>425</v>
      </c>
      <c r="AH71" s="36"/>
      <c r="AI71" s="36"/>
      <c r="AJ71" s="36"/>
      <c r="AK71" s="36"/>
    </row>
    <row r="72" spans="1:37" x14ac:dyDescent="0.2">
      <c r="A72" s="2" t="s">
        <v>228</v>
      </c>
      <c r="B72" s="2"/>
      <c r="C72" s="2"/>
      <c r="D72" s="2"/>
      <c r="E72" s="2"/>
      <c r="F72" s="2"/>
      <c r="G72" s="2"/>
      <c r="H72" s="2"/>
      <c r="I72" s="2"/>
      <c r="J72" s="2"/>
      <c r="K72" s="2">
        <v>295</v>
      </c>
      <c r="L72" s="2"/>
      <c r="M72" s="2"/>
      <c r="N72" s="2"/>
      <c r="O72" s="2"/>
      <c r="P72" s="2"/>
      <c r="Q72" s="2"/>
      <c r="R72" s="2"/>
      <c r="S72" s="28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34">
        <f t="shared" si="3"/>
        <v>295</v>
      </c>
      <c r="AH72" s="36"/>
      <c r="AI72" s="36"/>
      <c r="AJ72" s="36"/>
      <c r="AK72" s="36"/>
    </row>
    <row r="73" spans="1:37" x14ac:dyDescent="0.2">
      <c r="A73" s="2" t="s">
        <v>271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>
        <v>50</v>
      </c>
      <c r="AD73" s="2">
        <v>220</v>
      </c>
      <c r="AE73" s="2"/>
      <c r="AF73" s="34">
        <f t="shared" si="3"/>
        <v>270</v>
      </c>
    </row>
    <row r="74" spans="1:37" x14ac:dyDescent="0.2">
      <c r="A74" s="2" t="s">
        <v>139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>
        <v>63</v>
      </c>
      <c r="AD74" s="2">
        <v>200</v>
      </c>
      <c r="AE74" s="2"/>
      <c r="AF74" s="34">
        <f t="shared" si="3"/>
        <v>263</v>
      </c>
    </row>
    <row r="75" spans="1:37" x14ac:dyDescent="0.2">
      <c r="A75" s="2" t="s">
        <v>221</v>
      </c>
      <c r="B75" s="2"/>
      <c r="C75" s="2"/>
      <c r="D75" s="2"/>
      <c r="E75" s="2"/>
      <c r="F75" s="2"/>
      <c r="G75" s="2">
        <v>159</v>
      </c>
      <c r="H75" s="2">
        <v>73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34">
        <f t="shared" si="3"/>
        <v>232</v>
      </c>
      <c r="AH75" s="36"/>
      <c r="AI75" s="36"/>
      <c r="AJ75" s="36"/>
      <c r="AK75" s="36"/>
    </row>
    <row r="76" spans="1:37" x14ac:dyDescent="0.2">
      <c r="A76" s="2" t="s">
        <v>168</v>
      </c>
      <c r="B76" s="2"/>
      <c r="C76" s="2">
        <v>27</v>
      </c>
      <c r="D76" s="2">
        <v>47</v>
      </c>
      <c r="E76" s="2"/>
      <c r="F76" s="2"/>
      <c r="G76" s="2"/>
      <c r="H76" s="2"/>
      <c r="I76" s="2"/>
      <c r="J76" s="2">
        <v>71</v>
      </c>
      <c r="K76" s="2"/>
      <c r="L76" s="2"/>
      <c r="M76" s="2"/>
      <c r="N76" s="2"/>
      <c r="O76" s="2"/>
      <c r="P76" s="2"/>
      <c r="Q76" s="2"/>
      <c r="R76" s="2">
        <v>40</v>
      </c>
      <c r="S76" s="2">
        <v>43</v>
      </c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34">
        <f t="shared" si="3"/>
        <v>228</v>
      </c>
      <c r="AH76" s="36"/>
      <c r="AI76" s="36"/>
      <c r="AJ76" s="36"/>
      <c r="AK76" s="36"/>
    </row>
    <row r="77" spans="1:37" x14ac:dyDescent="0.2">
      <c r="A77" s="2" t="s">
        <v>145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>
        <v>195</v>
      </c>
      <c r="AF77" s="34">
        <f t="shared" si="3"/>
        <v>195</v>
      </c>
    </row>
    <row r="78" spans="1:37" x14ac:dyDescent="0.2">
      <c r="A78" s="2" t="s">
        <v>264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>
        <v>192</v>
      </c>
      <c r="AC78" s="2"/>
      <c r="AD78" s="2"/>
      <c r="AE78" s="2"/>
      <c r="AF78" s="34">
        <f t="shared" si="3"/>
        <v>192</v>
      </c>
    </row>
    <row r="79" spans="1:37" x14ac:dyDescent="0.2">
      <c r="A79" s="2" t="s">
        <v>257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>
        <v>94</v>
      </c>
      <c r="AA79" s="2">
        <v>92</v>
      </c>
      <c r="AB79" s="2"/>
      <c r="AC79" s="2"/>
      <c r="AD79" s="2"/>
      <c r="AE79" s="2"/>
      <c r="AF79" s="34">
        <f t="shared" si="3"/>
        <v>186</v>
      </c>
      <c r="AH79" s="36"/>
      <c r="AI79" s="36"/>
      <c r="AJ79" s="36"/>
      <c r="AK79" s="36"/>
    </row>
    <row r="80" spans="1:37" x14ac:dyDescent="0.2">
      <c r="A80" s="2" t="s">
        <v>135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>
        <v>39</v>
      </c>
      <c r="Q80" s="2">
        <v>132</v>
      </c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34">
        <f t="shared" si="3"/>
        <v>171</v>
      </c>
      <c r="AH80" s="36"/>
      <c r="AI80" s="36"/>
      <c r="AJ80" s="36"/>
      <c r="AK80" s="36"/>
    </row>
    <row r="81" spans="1:33" x14ac:dyDescent="0.2">
      <c r="A81" s="2" t="s">
        <v>215</v>
      </c>
      <c r="B81" s="2"/>
      <c r="C81" s="2"/>
      <c r="D81" s="2"/>
      <c r="E81" s="2"/>
      <c r="F81" s="2">
        <v>163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34">
        <f t="shared" si="3"/>
        <v>163</v>
      </c>
    </row>
    <row r="82" spans="1:33" x14ac:dyDescent="0.2">
      <c r="A82" s="2" t="s">
        <v>100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>
        <v>163</v>
      </c>
      <c r="AF82" s="34">
        <f t="shared" si="3"/>
        <v>163</v>
      </c>
    </row>
    <row r="83" spans="1:33" x14ac:dyDescent="0.2">
      <c r="A83" s="2" t="s">
        <v>110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>
        <v>160</v>
      </c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34">
        <f t="shared" si="3"/>
        <v>160</v>
      </c>
    </row>
    <row r="84" spans="1:33" x14ac:dyDescent="0.2">
      <c r="A84" s="2" t="s">
        <v>69</v>
      </c>
      <c r="B84" s="2"/>
      <c r="C84" s="2"/>
      <c r="D84" s="2"/>
      <c r="E84" s="2">
        <v>26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>
        <v>22</v>
      </c>
      <c r="U84" s="2">
        <v>58</v>
      </c>
      <c r="V84" s="2"/>
      <c r="W84" s="2"/>
      <c r="X84" s="2"/>
      <c r="Y84" s="2">
        <v>14</v>
      </c>
      <c r="Z84" s="2"/>
      <c r="AA84" s="2"/>
      <c r="AB84" s="2">
        <v>22</v>
      </c>
      <c r="AC84" s="2"/>
      <c r="AD84" s="2"/>
      <c r="AE84" s="2"/>
      <c r="AF84" s="34">
        <f t="shared" si="3"/>
        <v>142</v>
      </c>
    </row>
    <row r="85" spans="1:33" x14ac:dyDescent="0.2">
      <c r="A85" s="2" t="s">
        <v>246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>
        <v>78</v>
      </c>
      <c r="U85" s="2">
        <v>49</v>
      </c>
      <c r="V85" s="2"/>
      <c r="W85" s="2"/>
      <c r="X85" s="2"/>
      <c r="Y85" s="2"/>
      <c r="Z85" s="2"/>
      <c r="AA85" s="2"/>
      <c r="AB85" s="2"/>
      <c r="AC85" s="2"/>
      <c r="AD85" s="2"/>
      <c r="AE85" s="2"/>
      <c r="AF85" s="34">
        <f t="shared" si="3"/>
        <v>127</v>
      </c>
    </row>
    <row r="86" spans="1:33" x14ac:dyDescent="0.2">
      <c r="A86" s="2" t="s">
        <v>276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>
        <v>127</v>
      </c>
      <c r="AE86" s="2"/>
      <c r="AF86" s="34">
        <f t="shared" si="3"/>
        <v>127</v>
      </c>
    </row>
    <row r="87" spans="1:33" x14ac:dyDescent="0.2">
      <c r="A87" s="2" t="s">
        <v>275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63">
        <v>125</v>
      </c>
      <c r="AE87" s="2"/>
      <c r="AF87" s="34">
        <f t="shared" si="3"/>
        <v>125</v>
      </c>
    </row>
    <row r="88" spans="1:33" x14ac:dyDescent="0.2">
      <c r="A88" s="2" t="s">
        <v>258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>
        <v>66</v>
      </c>
      <c r="AA88" s="2">
        <v>49</v>
      </c>
      <c r="AB88" s="2"/>
      <c r="AC88" s="2"/>
      <c r="AD88" s="2"/>
      <c r="AE88" s="2"/>
      <c r="AF88" s="34">
        <f t="shared" si="3"/>
        <v>115</v>
      </c>
    </row>
    <row r="89" spans="1:33" x14ac:dyDescent="0.2">
      <c r="A89" s="2" t="s">
        <v>270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>
        <v>27</v>
      </c>
      <c r="AD89" s="2"/>
      <c r="AE89" s="2"/>
      <c r="AF89" s="34">
        <f t="shared" si="3"/>
        <v>27</v>
      </c>
    </row>
    <row r="90" spans="1:33" x14ac:dyDescent="0.2">
      <c r="A90" s="2" t="s">
        <v>190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>
        <v>22</v>
      </c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34">
        <f t="shared" si="3"/>
        <v>22</v>
      </c>
    </row>
    <row r="91" spans="1:33" x14ac:dyDescent="0.2">
      <c r="A91" s="2" t="s">
        <v>183</v>
      </c>
      <c r="B91" s="2"/>
      <c r="C91" s="2"/>
      <c r="D91" s="2"/>
      <c r="E91" s="2"/>
      <c r="F91" s="2"/>
      <c r="G91" s="2"/>
      <c r="H91" s="2"/>
      <c r="I91" s="2"/>
      <c r="J91" s="2"/>
      <c r="K91" s="2">
        <v>10</v>
      </c>
      <c r="L91" s="2">
        <v>10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34">
        <f t="shared" si="3"/>
        <v>20</v>
      </c>
    </row>
    <row r="92" spans="1:33" x14ac:dyDescent="0.2">
      <c r="A92" s="2" t="s">
        <v>272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>
        <v>10</v>
      </c>
      <c r="AD92" s="2"/>
      <c r="AE92" s="2"/>
      <c r="AF92" s="34">
        <f t="shared" si="3"/>
        <v>10</v>
      </c>
    </row>
    <row r="93" spans="1:33" x14ac:dyDescent="0.2">
      <c r="A93" s="2" t="s">
        <v>80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34">
        <f t="shared" si="3"/>
        <v>0</v>
      </c>
      <c r="AG93" s="2"/>
    </row>
    <row r="94" spans="1:33" x14ac:dyDescent="0.2">
      <c r="A94" s="2" t="s">
        <v>124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34">
        <f t="shared" si="3"/>
        <v>0</v>
      </c>
    </row>
    <row r="95" spans="1:33" x14ac:dyDescent="0.2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34">
        <f t="shared" ref="AF95" si="4">SUM(B95:AE95)</f>
        <v>0</v>
      </c>
    </row>
    <row r="96" spans="1:33" x14ac:dyDescent="0.2">
      <c r="A96" s="2" t="s">
        <v>128</v>
      </c>
      <c r="B96" s="2">
        <f t="shared" ref="B96:AF96" si="5">SUM(B59:B95)</f>
        <v>401</v>
      </c>
      <c r="C96" s="2">
        <f t="shared" si="5"/>
        <v>365</v>
      </c>
      <c r="D96" s="2">
        <f t="shared" si="5"/>
        <v>295</v>
      </c>
      <c r="E96" s="2">
        <f t="shared" si="5"/>
        <v>195</v>
      </c>
      <c r="F96" s="2">
        <f t="shared" si="5"/>
        <v>998</v>
      </c>
      <c r="G96" s="2">
        <f t="shared" si="5"/>
        <v>1076</v>
      </c>
      <c r="H96" s="2">
        <f t="shared" si="5"/>
        <v>892</v>
      </c>
      <c r="I96" s="2">
        <f t="shared" si="5"/>
        <v>195</v>
      </c>
      <c r="J96" s="2">
        <f t="shared" si="5"/>
        <v>1215</v>
      </c>
      <c r="K96" s="2">
        <f t="shared" si="5"/>
        <v>614</v>
      </c>
      <c r="L96" s="2">
        <f t="shared" si="5"/>
        <v>604</v>
      </c>
      <c r="M96" s="2">
        <f t="shared" si="5"/>
        <v>285</v>
      </c>
      <c r="N96" s="2">
        <f t="shared" si="5"/>
        <v>275</v>
      </c>
      <c r="O96" s="2">
        <f t="shared" si="5"/>
        <v>40</v>
      </c>
      <c r="P96" s="2">
        <f t="shared" si="5"/>
        <v>676</v>
      </c>
      <c r="Q96" s="2">
        <f t="shared" si="5"/>
        <v>405</v>
      </c>
      <c r="R96" s="2">
        <f t="shared" si="5"/>
        <v>255</v>
      </c>
      <c r="S96" s="2">
        <f t="shared" si="5"/>
        <v>275</v>
      </c>
      <c r="T96" s="2">
        <f t="shared" si="5"/>
        <v>325</v>
      </c>
      <c r="U96" s="2">
        <f t="shared" si="5"/>
        <v>325</v>
      </c>
      <c r="V96" s="2">
        <f t="shared" si="5"/>
        <v>88</v>
      </c>
      <c r="W96" s="2">
        <f>SUM(W59:W95)</f>
        <v>572</v>
      </c>
      <c r="X96" s="2">
        <f t="shared" si="5"/>
        <v>737</v>
      </c>
      <c r="Y96" s="2">
        <f t="shared" si="5"/>
        <v>235</v>
      </c>
      <c r="Z96" s="2">
        <f t="shared" si="5"/>
        <v>604</v>
      </c>
      <c r="AA96" s="2">
        <f t="shared" si="5"/>
        <v>534</v>
      </c>
      <c r="AB96" s="2">
        <f t="shared" si="5"/>
        <v>296</v>
      </c>
      <c r="AC96" s="2">
        <f t="shared" si="5"/>
        <v>150</v>
      </c>
      <c r="AD96" s="2">
        <f t="shared" si="5"/>
        <v>672</v>
      </c>
      <c r="AE96" s="2">
        <f t="shared" si="5"/>
        <v>358</v>
      </c>
      <c r="AF96" s="2">
        <f t="shared" si="5"/>
        <v>13957</v>
      </c>
    </row>
    <row r="97" spans="1:38" x14ac:dyDescent="0.2">
      <c r="A97" s="6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8" x14ac:dyDescent="0.2">
      <c r="A98" s="5" t="s">
        <v>5</v>
      </c>
      <c r="B98" s="33" t="s">
        <v>51</v>
      </c>
      <c r="C98" s="53" t="s">
        <v>207</v>
      </c>
      <c r="D98" s="53" t="s">
        <v>166</v>
      </c>
      <c r="E98" s="33" t="s">
        <v>70</v>
      </c>
      <c r="F98" s="33" t="s">
        <v>154</v>
      </c>
      <c r="G98" s="33" t="s">
        <v>218</v>
      </c>
      <c r="H98" s="33" t="s">
        <v>219</v>
      </c>
      <c r="I98" s="33" t="s">
        <v>165</v>
      </c>
      <c r="J98" s="33" t="s">
        <v>167</v>
      </c>
      <c r="K98" s="33" t="s">
        <v>222</v>
      </c>
      <c r="L98" s="33" t="s">
        <v>223</v>
      </c>
      <c r="M98" s="33" t="s">
        <v>180</v>
      </c>
      <c r="N98" s="33" t="s">
        <v>181</v>
      </c>
      <c r="O98" s="33" t="s">
        <v>172</v>
      </c>
      <c r="P98" s="33" t="s">
        <v>186</v>
      </c>
      <c r="Q98" s="33" t="s">
        <v>187</v>
      </c>
      <c r="R98" s="33" t="s">
        <v>239</v>
      </c>
      <c r="S98" s="33" t="s">
        <v>240</v>
      </c>
      <c r="T98" s="33" t="s">
        <v>188</v>
      </c>
      <c r="U98" s="33" t="s">
        <v>189</v>
      </c>
      <c r="V98" s="33" t="s">
        <v>136</v>
      </c>
      <c r="W98" s="33" t="s">
        <v>250</v>
      </c>
      <c r="X98" s="33" t="s">
        <v>250</v>
      </c>
      <c r="Y98" s="33" t="s">
        <v>254</v>
      </c>
      <c r="Z98" s="33" t="s">
        <v>255</v>
      </c>
      <c r="AA98" s="33" t="s">
        <v>255</v>
      </c>
      <c r="AB98" s="33" t="s">
        <v>262</v>
      </c>
      <c r="AC98" s="33" t="s">
        <v>265</v>
      </c>
      <c r="AD98" s="33" t="s">
        <v>274</v>
      </c>
      <c r="AE98" s="33"/>
      <c r="AF98" s="13" t="s">
        <v>0</v>
      </c>
    </row>
    <row r="99" spans="1:38" x14ac:dyDescent="0.2">
      <c r="A99" s="5" t="s">
        <v>6</v>
      </c>
      <c r="B99" s="12">
        <v>42091</v>
      </c>
      <c r="C99" s="56">
        <v>42119</v>
      </c>
      <c r="D99" s="56">
        <v>42120</v>
      </c>
      <c r="E99" s="12">
        <v>41403</v>
      </c>
      <c r="F99" s="12">
        <v>42154</v>
      </c>
      <c r="G99" s="12">
        <v>42168</v>
      </c>
      <c r="H99" s="12">
        <v>42169</v>
      </c>
      <c r="I99" s="12">
        <v>42182</v>
      </c>
      <c r="J99" s="12">
        <v>42182</v>
      </c>
      <c r="K99" s="12">
        <v>42196</v>
      </c>
      <c r="L99" s="12">
        <v>42197</v>
      </c>
      <c r="M99" s="12">
        <v>42210</v>
      </c>
      <c r="N99" s="12">
        <v>42211</v>
      </c>
      <c r="O99" s="12">
        <v>42217</v>
      </c>
      <c r="P99" s="12">
        <v>41866</v>
      </c>
      <c r="Q99" s="12">
        <v>41867</v>
      </c>
      <c r="R99" s="12">
        <v>41866</v>
      </c>
      <c r="S99" s="12">
        <v>41867</v>
      </c>
      <c r="T99" s="12">
        <v>42252</v>
      </c>
      <c r="U99" s="12">
        <v>42253</v>
      </c>
      <c r="V99" s="12">
        <v>42266</v>
      </c>
      <c r="W99" s="12">
        <v>42273</v>
      </c>
      <c r="X99" s="12">
        <v>42274</v>
      </c>
      <c r="Y99" s="12">
        <v>42301</v>
      </c>
      <c r="Z99" s="12">
        <v>42280</v>
      </c>
      <c r="AA99" s="12">
        <v>42281</v>
      </c>
      <c r="AB99" s="12">
        <v>42315</v>
      </c>
      <c r="AC99" s="12">
        <v>42168</v>
      </c>
      <c r="AD99" s="12">
        <v>42294</v>
      </c>
      <c r="AE99" s="12"/>
      <c r="AF99" s="13"/>
    </row>
    <row r="100" spans="1:38" x14ac:dyDescent="0.2">
      <c r="A100" s="4" t="s">
        <v>3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3"/>
    </row>
    <row r="101" spans="1:38" x14ac:dyDescent="0.2">
      <c r="A101" s="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13"/>
    </row>
    <row r="102" spans="1:38" x14ac:dyDescent="0.2">
      <c r="A102" s="2" t="s">
        <v>151</v>
      </c>
      <c r="B102" s="2"/>
      <c r="C102" s="2"/>
      <c r="D102" s="2"/>
      <c r="E102" s="2">
        <v>200</v>
      </c>
      <c r="F102" s="2">
        <v>93</v>
      </c>
      <c r="G102" s="2"/>
      <c r="H102" s="2"/>
      <c r="I102" s="2">
        <v>182</v>
      </c>
      <c r="J102" s="2"/>
      <c r="K102" s="2">
        <v>53</v>
      </c>
      <c r="L102" s="2">
        <v>138</v>
      </c>
      <c r="M102" s="2"/>
      <c r="N102" s="2"/>
      <c r="O102" s="2">
        <v>72</v>
      </c>
      <c r="P102" s="2"/>
      <c r="Q102" s="2"/>
      <c r="R102" s="2"/>
      <c r="S102" s="2"/>
      <c r="T102" s="2">
        <v>281</v>
      </c>
      <c r="U102" s="2">
        <v>115</v>
      </c>
      <c r="V102" s="2"/>
      <c r="W102" s="2">
        <v>156</v>
      </c>
      <c r="X102" s="2">
        <v>78</v>
      </c>
      <c r="Y102" s="2">
        <v>443</v>
      </c>
      <c r="Z102" s="2"/>
      <c r="AA102" s="2"/>
      <c r="AB102" s="2">
        <v>242</v>
      </c>
      <c r="AC102" s="2"/>
      <c r="AD102" s="2"/>
      <c r="AE102" s="2"/>
      <c r="AF102" s="34">
        <f t="shared" ref="AF102:AF139" si="6">SUM(B102:AE102)</f>
        <v>2053</v>
      </c>
      <c r="AJ102" s="46"/>
      <c r="AK102" s="46"/>
      <c r="AL102" s="46"/>
    </row>
    <row r="103" spans="1:38" x14ac:dyDescent="0.2">
      <c r="A103" s="2" t="s">
        <v>216</v>
      </c>
      <c r="B103" s="2"/>
      <c r="C103" s="2"/>
      <c r="D103" s="2"/>
      <c r="E103" s="2"/>
      <c r="F103" s="2">
        <v>176</v>
      </c>
      <c r="G103" s="2">
        <v>155</v>
      </c>
      <c r="H103" s="2">
        <v>171</v>
      </c>
      <c r="I103" s="2"/>
      <c r="J103" s="2"/>
      <c r="K103" s="2">
        <v>133</v>
      </c>
      <c r="L103" s="2">
        <v>205</v>
      </c>
      <c r="M103" s="2"/>
      <c r="N103" s="2"/>
      <c r="O103" s="2"/>
      <c r="P103" s="2">
        <v>183</v>
      </c>
      <c r="Q103" s="2">
        <v>93</v>
      </c>
      <c r="R103" s="2"/>
      <c r="S103" s="2"/>
      <c r="T103" s="2"/>
      <c r="U103" s="2"/>
      <c r="V103" s="2"/>
      <c r="W103" s="2">
        <v>135</v>
      </c>
      <c r="X103" s="2">
        <v>117</v>
      </c>
      <c r="Y103" s="2">
        <v>124</v>
      </c>
      <c r="Z103" s="2">
        <v>290</v>
      </c>
      <c r="AA103" s="2">
        <v>167</v>
      </c>
      <c r="AB103" s="2"/>
      <c r="AC103" s="2"/>
      <c r="AD103" s="2"/>
      <c r="AE103" s="2"/>
      <c r="AF103" s="34">
        <f t="shared" si="6"/>
        <v>1949</v>
      </c>
    </row>
    <row r="104" spans="1:38" x14ac:dyDescent="0.2">
      <c r="A104" s="2" t="s">
        <v>247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>
        <v>293</v>
      </c>
      <c r="U104" s="2">
        <v>217</v>
      </c>
      <c r="V104" s="2">
        <v>209</v>
      </c>
      <c r="W104" s="2"/>
      <c r="X104" s="2"/>
      <c r="Y104" s="2">
        <v>387</v>
      </c>
      <c r="Z104" s="2"/>
      <c r="AA104" s="2"/>
      <c r="AB104" s="2"/>
      <c r="AC104" s="2"/>
      <c r="AD104" s="2"/>
      <c r="AE104" s="2"/>
      <c r="AF104" s="34">
        <f t="shared" si="6"/>
        <v>1106</v>
      </c>
    </row>
    <row r="105" spans="1:38" x14ac:dyDescent="0.2">
      <c r="A105" s="2" t="s">
        <v>208</v>
      </c>
      <c r="B105" s="2">
        <v>241</v>
      </c>
      <c r="C105" s="2">
        <v>10</v>
      </c>
      <c r="D105" s="2">
        <v>109</v>
      </c>
      <c r="E105" s="2"/>
      <c r="F105" s="2"/>
      <c r="G105" s="2"/>
      <c r="H105" s="2"/>
      <c r="I105" s="2"/>
      <c r="J105" s="2">
        <v>201</v>
      </c>
      <c r="K105" s="2"/>
      <c r="L105" s="2"/>
      <c r="M105" s="2"/>
      <c r="N105" s="2"/>
      <c r="O105" s="2"/>
      <c r="P105" s="2"/>
      <c r="Q105" s="2"/>
      <c r="R105" s="2">
        <v>370</v>
      </c>
      <c r="S105" s="2">
        <v>151</v>
      </c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34">
        <f t="shared" si="6"/>
        <v>1082</v>
      </c>
    </row>
    <row r="106" spans="1:38" x14ac:dyDescent="0.2">
      <c r="A106" s="2" t="s">
        <v>148</v>
      </c>
      <c r="B106" s="2">
        <v>104</v>
      </c>
      <c r="C106" s="2">
        <v>101</v>
      </c>
      <c r="D106" s="2">
        <v>204</v>
      </c>
      <c r="E106" s="2"/>
      <c r="F106" s="2"/>
      <c r="G106" s="2"/>
      <c r="H106" s="2"/>
      <c r="I106" s="2"/>
      <c r="J106" s="2">
        <v>188</v>
      </c>
      <c r="K106" s="2"/>
      <c r="L106" s="2"/>
      <c r="M106" s="2"/>
      <c r="N106" s="2"/>
      <c r="O106" s="2"/>
      <c r="P106" s="2"/>
      <c r="Q106" s="2"/>
      <c r="R106" s="2">
        <v>173</v>
      </c>
      <c r="S106" s="2">
        <v>298</v>
      </c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34">
        <f t="shared" si="6"/>
        <v>1068</v>
      </c>
    </row>
    <row r="107" spans="1:38" x14ac:dyDescent="0.2">
      <c r="A107" s="2" t="s">
        <v>159</v>
      </c>
      <c r="B107" s="2"/>
      <c r="C107" s="2"/>
      <c r="D107" s="2"/>
      <c r="E107" s="2"/>
      <c r="F107" s="2"/>
      <c r="G107" s="2"/>
      <c r="H107" s="2"/>
      <c r="I107" s="2"/>
      <c r="J107" s="2"/>
      <c r="K107" s="2">
        <v>150</v>
      </c>
      <c r="L107" s="2">
        <v>49</v>
      </c>
      <c r="M107" s="2"/>
      <c r="N107" s="2"/>
      <c r="O107" s="2">
        <v>302</v>
      </c>
      <c r="P107" s="2"/>
      <c r="Q107" s="2"/>
      <c r="R107" s="2"/>
      <c r="S107" s="2"/>
      <c r="T107" s="2"/>
      <c r="U107" s="2"/>
      <c r="V107" s="2"/>
      <c r="W107" s="2">
        <v>119</v>
      </c>
      <c r="X107" s="2">
        <v>154</v>
      </c>
      <c r="Y107" s="2"/>
      <c r="Z107" s="2"/>
      <c r="AA107" s="2"/>
      <c r="AB107" s="2"/>
      <c r="AC107" s="2"/>
      <c r="AD107" s="2"/>
      <c r="AE107" s="2"/>
      <c r="AF107" s="34">
        <f t="shared" si="6"/>
        <v>774</v>
      </c>
    </row>
    <row r="108" spans="1:38" x14ac:dyDescent="0.2">
      <c r="A108" s="2" t="s">
        <v>119</v>
      </c>
      <c r="B108" s="2"/>
      <c r="C108" s="2"/>
      <c r="D108" s="2"/>
      <c r="E108" s="2"/>
      <c r="F108" s="2"/>
      <c r="G108" s="2">
        <v>59</v>
      </c>
      <c r="H108" s="2">
        <v>20</v>
      </c>
      <c r="I108" s="2"/>
      <c r="J108" s="2"/>
      <c r="K108" s="2">
        <v>99</v>
      </c>
      <c r="L108" s="2">
        <v>121</v>
      </c>
      <c r="M108" s="2">
        <v>16</v>
      </c>
      <c r="N108" s="2">
        <v>51</v>
      </c>
      <c r="O108" s="2"/>
      <c r="P108" s="2"/>
      <c r="Q108" s="2"/>
      <c r="R108" s="2"/>
      <c r="S108" s="2"/>
      <c r="T108" s="2">
        <v>115</v>
      </c>
      <c r="U108" s="2">
        <v>44</v>
      </c>
      <c r="V108" s="2"/>
      <c r="W108" s="2"/>
      <c r="X108" s="2"/>
      <c r="Y108" s="2"/>
      <c r="Z108" s="2">
        <v>74</v>
      </c>
      <c r="AA108" s="2">
        <v>53</v>
      </c>
      <c r="AB108" s="2"/>
      <c r="AC108" s="2"/>
      <c r="AD108" s="2"/>
      <c r="AE108" s="2"/>
      <c r="AF108" s="34">
        <f t="shared" si="6"/>
        <v>652</v>
      </c>
    </row>
    <row r="109" spans="1:38" x14ac:dyDescent="0.2">
      <c r="A109" s="2" t="s">
        <v>68</v>
      </c>
      <c r="B109" s="2"/>
      <c r="C109" s="2"/>
      <c r="D109" s="2"/>
      <c r="E109" s="2">
        <v>45</v>
      </c>
      <c r="F109" s="2"/>
      <c r="G109" s="2"/>
      <c r="H109" s="2"/>
      <c r="I109" s="2">
        <v>20</v>
      </c>
      <c r="J109" s="2"/>
      <c r="K109" s="2">
        <v>99</v>
      </c>
      <c r="L109" s="2">
        <v>52</v>
      </c>
      <c r="M109" s="2"/>
      <c r="N109" s="2"/>
      <c r="O109" s="2">
        <v>56</v>
      </c>
      <c r="P109" s="2"/>
      <c r="Q109" s="2"/>
      <c r="R109" s="2"/>
      <c r="S109" s="2"/>
      <c r="T109" s="2">
        <v>58</v>
      </c>
      <c r="U109" s="2">
        <v>88</v>
      </c>
      <c r="V109" s="2">
        <v>108</v>
      </c>
      <c r="W109" s="2"/>
      <c r="X109" s="2"/>
      <c r="Y109" s="2"/>
      <c r="Z109" s="2"/>
      <c r="AA109" s="2"/>
      <c r="AB109" s="2"/>
      <c r="AC109" s="2"/>
      <c r="AD109" s="2"/>
      <c r="AE109" s="2"/>
      <c r="AF109" s="34">
        <f t="shared" si="6"/>
        <v>526</v>
      </c>
    </row>
    <row r="110" spans="1:38" x14ac:dyDescent="0.2">
      <c r="A110" s="2" t="s">
        <v>149</v>
      </c>
      <c r="B110" s="2"/>
      <c r="C110" s="2">
        <v>417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34">
        <f t="shared" si="6"/>
        <v>417</v>
      </c>
    </row>
    <row r="111" spans="1:38" x14ac:dyDescent="0.2">
      <c r="A111" s="2" t="s">
        <v>184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>
        <v>334</v>
      </c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34">
        <f t="shared" si="6"/>
        <v>334</v>
      </c>
    </row>
    <row r="112" spans="1:38" x14ac:dyDescent="0.2">
      <c r="A112" s="2" t="s">
        <v>112</v>
      </c>
      <c r="B112" s="2"/>
      <c r="C112" s="2"/>
      <c r="D112" s="2"/>
      <c r="E112" s="2"/>
      <c r="F112" s="2">
        <v>36</v>
      </c>
      <c r="G112" s="2">
        <v>21</v>
      </c>
      <c r="H112" s="2"/>
      <c r="I112" s="2"/>
      <c r="J112" s="2"/>
      <c r="K112" s="2"/>
      <c r="L112" s="2"/>
      <c r="M112" s="2"/>
      <c r="N112" s="2">
        <v>39</v>
      </c>
      <c r="O112" s="2"/>
      <c r="P112" s="2">
        <v>43</v>
      </c>
      <c r="Q112" s="2">
        <v>124</v>
      </c>
      <c r="R112" s="2"/>
      <c r="S112" s="2"/>
      <c r="T112" s="2"/>
      <c r="U112" s="2"/>
      <c r="V112" s="2"/>
      <c r="W112" s="2"/>
      <c r="X112" s="2">
        <v>36</v>
      </c>
      <c r="Y112" s="2"/>
      <c r="Z112" s="2"/>
      <c r="AA112" s="2"/>
      <c r="AB112" s="2"/>
      <c r="AC112" s="2"/>
      <c r="AD112" s="2"/>
      <c r="AE112" s="2"/>
      <c r="AF112" s="34">
        <f t="shared" si="6"/>
        <v>299</v>
      </c>
    </row>
    <row r="113" spans="1:41" x14ac:dyDescent="0.2">
      <c r="A113" s="2" t="s">
        <v>226</v>
      </c>
      <c r="B113" s="2"/>
      <c r="C113" s="2"/>
      <c r="D113" s="2"/>
      <c r="E113" s="2"/>
      <c r="F113" s="2"/>
      <c r="G113" s="2"/>
      <c r="H113" s="2"/>
      <c r="I113" s="2">
        <v>48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>
        <v>39</v>
      </c>
      <c r="U113" s="2">
        <v>41</v>
      </c>
      <c r="V113" s="2"/>
      <c r="W113" s="2">
        <v>35</v>
      </c>
      <c r="X113" s="2">
        <v>35</v>
      </c>
      <c r="Y113" s="2"/>
      <c r="Z113" s="2"/>
      <c r="AA113" s="2"/>
      <c r="AB113" s="2">
        <v>73</v>
      </c>
      <c r="AC113" s="2"/>
      <c r="AD113" s="2"/>
      <c r="AE113" s="2"/>
      <c r="AF113" s="34">
        <f t="shared" si="6"/>
        <v>271</v>
      </c>
    </row>
    <row r="114" spans="1:41" x14ac:dyDescent="0.2">
      <c r="A114" s="2" t="s">
        <v>132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>
        <v>170</v>
      </c>
      <c r="Q114" s="2">
        <v>98</v>
      </c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34">
        <f t="shared" si="6"/>
        <v>268</v>
      </c>
    </row>
    <row r="115" spans="1:41" x14ac:dyDescent="0.2">
      <c r="A115" s="2" t="s">
        <v>273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>
        <v>126</v>
      </c>
      <c r="AD115" s="2">
        <v>75</v>
      </c>
      <c r="AE115" s="2"/>
      <c r="AF115" s="34">
        <f t="shared" si="6"/>
        <v>201</v>
      </c>
    </row>
    <row r="116" spans="1:41" x14ac:dyDescent="0.2">
      <c r="A116" s="2" t="s">
        <v>259</v>
      </c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>
        <v>53</v>
      </c>
      <c r="AA116" s="2">
        <v>125</v>
      </c>
      <c r="AB116" s="2"/>
      <c r="AC116" s="2"/>
      <c r="AD116" s="2"/>
      <c r="AE116" s="2"/>
      <c r="AF116" s="34">
        <f t="shared" si="6"/>
        <v>178</v>
      </c>
    </row>
    <row r="117" spans="1:41" x14ac:dyDescent="0.2">
      <c r="A117" s="2" t="s">
        <v>137</v>
      </c>
      <c r="B117" s="2"/>
      <c r="C117" s="2"/>
      <c r="D117" s="2"/>
      <c r="E117" s="2"/>
      <c r="F117" s="2"/>
      <c r="G117" s="2"/>
      <c r="H117" s="2">
        <v>10</v>
      </c>
      <c r="I117" s="2"/>
      <c r="J117" s="2"/>
      <c r="K117" s="2">
        <v>51</v>
      </c>
      <c r="L117" s="2"/>
      <c r="M117" s="2"/>
      <c r="N117" s="2">
        <v>35</v>
      </c>
      <c r="O117" s="2"/>
      <c r="P117" s="2"/>
      <c r="Q117" s="2"/>
      <c r="R117" s="2"/>
      <c r="S117" s="2"/>
      <c r="T117" s="2"/>
      <c r="U117" s="2"/>
      <c r="V117" s="2"/>
      <c r="W117" s="2"/>
      <c r="X117" s="2">
        <v>67</v>
      </c>
      <c r="Y117" s="2"/>
      <c r="Z117" s="2"/>
      <c r="AA117" s="2"/>
      <c r="AB117" s="2"/>
      <c r="AC117" s="2"/>
      <c r="AD117" s="2"/>
      <c r="AE117" s="2"/>
      <c r="AF117" s="34">
        <f t="shared" si="6"/>
        <v>163</v>
      </c>
    </row>
    <row r="118" spans="1:41" x14ac:dyDescent="0.2">
      <c r="A118" s="2" t="s">
        <v>227</v>
      </c>
      <c r="B118" s="2"/>
      <c r="C118" s="2"/>
      <c r="D118" s="2"/>
      <c r="E118" s="2"/>
      <c r="F118" s="2"/>
      <c r="G118" s="2"/>
      <c r="H118" s="2"/>
      <c r="I118" s="2">
        <v>45</v>
      </c>
      <c r="J118" s="2"/>
      <c r="K118" s="2"/>
      <c r="L118" s="2"/>
      <c r="M118" s="2"/>
      <c r="N118" s="2"/>
      <c r="O118" s="2">
        <v>72</v>
      </c>
      <c r="P118" s="2"/>
      <c r="Q118" s="2"/>
      <c r="R118" s="2"/>
      <c r="S118" s="2"/>
      <c r="T118" s="2"/>
      <c r="U118" s="2"/>
      <c r="V118" s="2">
        <v>14</v>
      </c>
      <c r="W118" s="2"/>
      <c r="X118" s="2"/>
      <c r="Y118" s="2"/>
      <c r="Z118" s="2"/>
      <c r="AA118" s="2"/>
      <c r="AB118" s="2"/>
      <c r="AC118" s="2"/>
      <c r="AD118" s="2"/>
      <c r="AE118" s="2"/>
      <c r="AF118" s="34">
        <f t="shared" si="6"/>
        <v>131</v>
      </c>
    </row>
    <row r="119" spans="1:41" x14ac:dyDescent="0.2">
      <c r="A119" s="2" t="s">
        <v>217</v>
      </c>
      <c r="B119" s="2"/>
      <c r="C119" s="2"/>
      <c r="D119" s="2"/>
      <c r="E119" s="2"/>
      <c r="F119" s="2">
        <v>34</v>
      </c>
      <c r="G119" s="2"/>
      <c r="H119" s="2"/>
      <c r="I119" s="2"/>
      <c r="J119" s="2"/>
      <c r="K119" s="2"/>
      <c r="L119" s="2"/>
      <c r="M119" s="2"/>
      <c r="N119" s="2"/>
      <c r="O119" s="2"/>
      <c r="P119" s="2">
        <v>93</v>
      </c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34">
        <f t="shared" si="6"/>
        <v>127</v>
      </c>
    </row>
    <row r="120" spans="1:41" x14ac:dyDescent="0.2">
      <c r="A120" s="2" t="s">
        <v>224</v>
      </c>
      <c r="B120" s="2"/>
      <c r="C120" s="2"/>
      <c r="D120" s="2"/>
      <c r="E120" s="2"/>
      <c r="F120" s="2"/>
      <c r="G120" s="2"/>
      <c r="H120" s="2"/>
      <c r="I120" s="2"/>
      <c r="J120" s="2">
        <v>39</v>
      </c>
      <c r="K120" s="2"/>
      <c r="L120" s="2"/>
      <c r="M120" s="2"/>
      <c r="N120" s="2"/>
      <c r="O120" s="2"/>
      <c r="P120" s="2"/>
      <c r="Q120" s="2"/>
      <c r="R120" s="2"/>
      <c r="S120" s="2">
        <v>84</v>
      </c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34">
        <f t="shared" si="6"/>
        <v>123</v>
      </c>
    </row>
    <row r="121" spans="1:41" x14ac:dyDescent="0.2">
      <c r="A121" s="2" t="s">
        <v>209</v>
      </c>
      <c r="B121" s="2"/>
      <c r="C121" s="2">
        <v>47</v>
      </c>
      <c r="D121" s="2">
        <v>63</v>
      </c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34">
        <f t="shared" si="6"/>
        <v>110</v>
      </c>
    </row>
    <row r="122" spans="1:41" x14ac:dyDescent="0.2">
      <c r="A122" s="2" t="s">
        <v>191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>
        <v>46</v>
      </c>
      <c r="Q122" s="2">
        <v>60</v>
      </c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34">
        <f t="shared" si="6"/>
        <v>106</v>
      </c>
    </row>
    <row r="123" spans="1:41" x14ac:dyDescent="0.2">
      <c r="A123" s="2" t="s">
        <v>241</v>
      </c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>
        <v>100</v>
      </c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34">
        <f t="shared" si="6"/>
        <v>100</v>
      </c>
    </row>
    <row r="124" spans="1:41" s="44" customFormat="1" x14ac:dyDescent="0.2">
      <c r="A124" s="2" t="s">
        <v>146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>
        <v>93</v>
      </c>
      <c r="AF124" s="34">
        <f t="shared" si="6"/>
        <v>93</v>
      </c>
      <c r="AG124"/>
      <c r="AH124"/>
      <c r="AI124"/>
      <c r="AJ124"/>
      <c r="AK124"/>
      <c r="AL124"/>
      <c r="AM124"/>
      <c r="AN124"/>
      <c r="AO124"/>
    </row>
    <row r="125" spans="1:41" x14ac:dyDescent="0.2">
      <c r="A125" s="2" t="s">
        <v>111</v>
      </c>
      <c r="B125" s="2"/>
      <c r="C125" s="2"/>
      <c r="D125" s="2"/>
      <c r="E125" s="2"/>
      <c r="F125" s="2">
        <v>66</v>
      </c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34">
        <f t="shared" si="6"/>
        <v>66</v>
      </c>
    </row>
    <row r="126" spans="1:41" x14ac:dyDescent="0.2">
      <c r="A126" s="2" t="s">
        <v>242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>
        <v>52</v>
      </c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34">
        <f t="shared" si="6"/>
        <v>52</v>
      </c>
      <c r="AO126" s="44"/>
    </row>
    <row r="127" spans="1:41" x14ac:dyDescent="0.2">
      <c r="A127" s="2" t="s">
        <v>225</v>
      </c>
      <c r="B127" s="2"/>
      <c r="C127" s="2"/>
      <c r="D127" s="2"/>
      <c r="E127" s="2"/>
      <c r="F127" s="2"/>
      <c r="G127" s="2"/>
      <c r="H127" s="2"/>
      <c r="I127" s="2"/>
      <c r="J127" s="2">
        <v>37</v>
      </c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34">
        <f t="shared" si="6"/>
        <v>37</v>
      </c>
    </row>
    <row r="128" spans="1:41" x14ac:dyDescent="0.2">
      <c r="A128" s="2" t="s">
        <v>279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>
        <v>24</v>
      </c>
      <c r="AF128" s="34">
        <f t="shared" si="6"/>
        <v>24</v>
      </c>
    </row>
    <row r="129" spans="1:32" x14ac:dyDescent="0.2">
      <c r="A129" s="2" t="s">
        <v>113</v>
      </c>
      <c r="B129" s="2"/>
      <c r="C129" s="2"/>
      <c r="D129" s="2"/>
      <c r="E129" s="2"/>
      <c r="F129" s="2"/>
      <c r="G129" s="2">
        <v>20</v>
      </c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34">
        <f t="shared" si="6"/>
        <v>20</v>
      </c>
    </row>
    <row r="130" spans="1:32" x14ac:dyDescent="0.2">
      <c r="A130" s="2" t="s">
        <v>280</v>
      </c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>
        <v>18</v>
      </c>
      <c r="AF130" s="34">
        <f t="shared" si="6"/>
        <v>18</v>
      </c>
    </row>
    <row r="131" spans="1:32" x14ac:dyDescent="0.2">
      <c r="A131" s="2" t="s">
        <v>130</v>
      </c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34">
        <f t="shared" si="6"/>
        <v>0</v>
      </c>
    </row>
    <row r="132" spans="1:32" x14ac:dyDescent="0.2">
      <c r="A132" s="2" t="s">
        <v>156</v>
      </c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34">
        <f t="shared" si="6"/>
        <v>0</v>
      </c>
    </row>
    <row r="133" spans="1:32" x14ac:dyDescent="0.2">
      <c r="A133" s="2" t="s">
        <v>183</v>
      </c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34">
        <f t="shared" si="6"/>
        <v>0</v>
      </c>
    </row>
    <row r="134" spans="1:32" x14ac:dyDescent="0.2">
      <c r="A134" s="2" t="s">
        <v>175</v>
      </c>
      <c r="H134" s="2"/>
      <c r="M134" s="2"/>
      <c r="N134" s="2"/>
      <c r="AF134" s="34">
        <f t="shared" si="6"/>
        <v>0</v>
      </c>
    </row>
    <row r="135" spans="1:32" x14ac:dyDescent="0.2">
      <c r="A135" s="2" t="s">
        <v>160</v>
      </c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34">
        <f t="shared" si="6"/>
        <v>0</v>
      </c>
    </row>
    <row r="136" spans="1:32" x14ac:dyDescent="0.2">
      <c r="A136" s="2" t="s">
        <v>141</v>
      </c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34">
        <f t="shared" si="6"/>
        <v>0</v>
      </c>
    </row>
    <row r="137" spans="1:32" x14ac:dyDescent="0.2">
      <c r="A137" s="2" t="s">
        <v>171</v>
      </c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34">
        <f t="shared" si="6"/>
        <v>0</v>
      </c>
    </row>
    <row r="138" spans="1:32" x14ac:dyDescent="0.2">
      <c r="A138" s="2" t="s">
        <v>113</v>
      </c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34">
        <f t="shared" si="6"/>
        <v>0</v>
      </c>
    </row>
    <row r="139" spans="1:32" x14ac:dyDescent="0.2">
      <c r="A139" s="2" t="s">
        <v>202</v>
      </c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34">
        <f t="shared" si="6"/>
        <v>0</v>
      </c>
    </row>
    <row r="140" spans="1:32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34">
        <f t="shared" ref="AF140" si="7">SUM(B140:AE140)</f>
        <v>0</v>
      </c>
    </row>
    <row r="141" spans="1:32" x14ac:dyDescent="0.2">
      <c r="A141" s="2" t="s">
        <v>128</v>
      </c>
      <c r="B141" s="2">
        <f t="shared" ref="B141:AF141" si="8">SUM(B102:B140)</f>
        <v>345</v>
      </c>
      <c r="C141" s="2">
        <f t="shared" si="8"/>
        <v>575</v>
      </c>
      <c r="D141" s="2">
        <f t="shared" si="8"/>
        <v>376</v>
      </c>
      <c r="E141" s="2">
        <f t="shared" si="8"/>
        <v>245</v>
      </c>
      <c r="F141" s="2">
        <f t="shared" si="8"/>
        <v>405</v>
      </c>
      <c r="G141" s="2">
        <f t="shared" si="8"/>
        <v>255</v>
      </c>
      <c r="H141" s="2">
        <f t="shared" si="8"/>
        <v>201</v>
      </c>
      <c r="I141" s="2">
        <f t="shared" si="8"/>
        <v>295</v>
      </c>
      <c r="J141" s="2">
        <f t="shared" si="8"/>
        <v>465</v>
      </c>
      <c r="K141" s="2">
        <f t="shared" si="8"/>
        <v>585</v>
      </c>
      <c r="L141" s="2">
        <f t="shared" si="8"/>
        <v>565</v>
      </c>
      <c r="M141" s="2">
        <f t="shared" si="8"/>
        <v>350</v>
      </c>
      <c r="N141" s="2">
        <f t="shared" si="8"/>
        <v>125</v>
      </c>
      <c r="O141" s="2">
        <f t="shared" si="8"/>
        <v>502</v>
      </c>
      <c r="P141" s="2">
        <f t="shared" si="8"/>
        <v>535</v>
      </c>
      <c r="Q141" s="2">
        <f t="shared" si="8"/>
        <v>375</v>
      </c>
      <c r="R141" s="2">
        <f t="shared" si="8"/>
        <v>643</v>
      </c>
      <c r="S141" s="2">
        <f t="shared" si="8"/>
        <v>585</v>
      </c>
      <c r="T141" s="2">
        <f t="shared" si="8"/>
        <v>786</v>
      </c>
      <c r="U141" s="2">
        <f t="shared" si="8"/>
        <v>505</v>
      </c>
      <c r="V141" s="2">
        <f t="shared" si="8"/>
        <v>331</v>
      </c>
      <c r="W141" s="2">
        <f t="shared" si="8"/>
        <v>445</v>
      </c>
      <c r="X141" s="2">
        <f t="shared" si="8"/>
        <v>487</v>
      </c>
      <c r="Y141" s="2">
        <f t="shared" si="8"/>
        <v>954</v>
      </c>
      <c r="Z141" s="2">
        <f t="shared" si="8"/>
        <v>417</v>
      </c>
      <c r="AA141" s="2">
        <f t="shared" si="8"/>
        <v>345</v>
      </c>
      <c r="AB141" s="2">
        <f t="shared" si="8"/>
        <v>315</v>
      </c>
      <c r="AC141" s="2">
        <f t="shared" si="8"/>
        <v>126</v>
      </c>
      <c r="AD141" s="2">
        <f t="shared" si="8"/>
        <v>75</v>
      </c>
      <c r="AE141" s="2">
        <f t="shared" si="8"/>
        <v>135</v>
      </c>
      <c r="AF141" s="2">
        <f t="shared" si="8"/>
        <v>12348</v>
      </c>
    </row>
    <row r="142" spans="1:32" x14ac:dyDescent="0.2">
      <c r="A142" s="6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34"/>
    </row>
    <row r="143" spans="1:32" x14ac:dyDescent="0.2">
      <c r="A143" s="6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x14ac:dyDescent="0.2">
      <c r="A144" s="5" t="s">
        <v>5</v>
      </c>
      <c r="B144" s="33" t="s">
        <v>51</v>
      </c>
      <c r="C144" s="53" t="s">
        <v>207</v>
      </c>
      <c r="D144" s="53" t="s">
        <v>166</v>
      </c>
      <c r="E144" s="33" t="s">
        <v>70</v>
      </c>
      <c r="F144" s="33" t="s">
        <v>154</v>
      </c>
      <c r="G144" s="33" t="s">
        <v>218</v>
      </c>
      <c r="H144" s="33" t="s">
        <v>219</v>
      </c>
      <c r="I144" s="33" t="s">
        <v>165</v>
      </c>
      <c r="J144" s="33" t="s">
        <v>167</v>
      </c>
      <c r="K144" s="33" t="s">
        <v>222</v>
      </c>
      <c r="L144" s="33" t="s">
        <v>223</v>
      </c>
      <c r="M144" s="33" t="s">
        <v>180</v>
      </c>
      <c r="N144" s="33" t="s">
        <v>181</v>
      </c>
      <c r="O144" s="33" t="s">
        <v>172</v>
      </c>
      <c r="P144" s="33" t="s">
        <v>186</v>
      </c>
      <c r="Q144" s="33" t="s">
        <v>187</v>
      </c>
      <c r="R144" s="33" t="s">
        <v>239</v>
      </c>
      <c r="S144" s="33" t="s">
        <v>240</v>
      </c>
      <c r="T144" s="33" t="s">
        <v>188</v>
      </c>
      <c r="U144" s="33" t="s">
        <v>189</v>
      </c>
      <c r="V144" s="33" t="s">
        <v>136</v>
      </c>
      <c r="W144" s="33" t="s">
        <v>250</v>
      </c>
      <c r="X144" s="33" t="s">
        <v>250</v>
      </c>
      <c r="Y144" s="33" t="s">
        <v>254</v>
      </c>
      <c r="Z144" s="33" t="s">
        <v>255</v>
      </c>
      <c r="AA144" s="33" t="s">
        <v>255</v>
      </c>
      <c r="AB144" s="33" t="s">
        <v>262</v>
      </c>
      <c r="AC144" s="33" t="s">
        <v>265</v>
      </c>
      <c r="AD144" s="33" t="s">
        <v>274</v>
      </c>
      <c r="AE144" s="33"/>
      <c r="AF144" s="13" t="s">
        <v>0</v>
      </c>
    </row>
    <row r="145" spans="1:38" x14ac:dyDescent="0.2">
      <c r="A145" s="5" t="s">
        <v>6</v>
      </c>
      <c r="B145" s="12">
        <v>42091</v>
      </c>
      <c r="C145" s="56">
        <v>42119</v>
      </c>
      <c r="D145" s="56">
        <v>42120</v>
      </c>
      <c r="E145" s="12">
        <v>41403</v>
      </c>
      <c r="F145" s="12">
        <v>42154</v>
      </c>
      <c r="G145" s="12">
        <v>42168</v>
      </c>
      <c r="H145" s="12">
        <v>42169</v>
      </c>
      <c r="I145" s="12">
        <v>42182</v>
      </c>
      <c r="J145" s="12">
        <v>42182</v>
      </c>
      <c r="K145" s="12">
        <v>42196</v>
      </c>
      <c r="L145" s="12">
        <v>42197</v>
      </c>
      <c r="M145" s="12">
        <v>42210</v>
      </c>
      <c r="N145" s="12">
        <v>42211</v>
      </c>
      <c r="O145" s="12">
        <v>42217</v>
      </c>
      <c r="P145" s="12">
        <v>41866</v>
      </c>
      <c r="Q145" s="12">
        <v>41867</v>
      </c>
      <c r="R145" s="12">
        <v>41866</v>
      </c>
      <c r="S145" s="12">
        <v>41867</v>
      </c>
      <c r="T145" s="12">
        <v>42252</v>
      </c>
      <c r="U145" s="12">
        <v>42253</v>
      </c>
      <c r="V145" s="12">
        <v>42266</v>
      </c>
      <c r="W145" s="12">
        <v>42273</v>
      </c>
      <c r="X145" s="12">
        <v>42274</v>
      </c>
      <c r="Y145" s="12">
        <v>42301</v>
      </c>
      <c r="Z145" s="12">
        <v>42280</v>
      </c>
      <c r="AA145" s="12">
        <v>42281</v>
      </c>
      <c r="AB145" s="12">
        <v>42315</v>
      </c>
      <c r="AC145" s="12">
        <v>42168</v>
      </c>
      <c r="AD145" s="12">
        <v>42294</v>
      </c>
      <c r="AE145" s="12"/>
      <c r="AF145" s="13"/>
    </row>
    <row r="146" spans="1:38" x14ac:dyDescent="0.2">
      <c r="A146" s="4" t="s">
        <v>4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3"/>
    </row>
    <row r="147" spans="1:38" x14ac:dyDescent="0.2">
      <c r="A147" s="4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35"/>
      <c r="W147" s="35"/>
      <c r="X147" s="35"/>
      <c r="Y147" s="12"/>
      <c r="Z147" s="12"/>
      <c r="AA147" s="12"/>
      <c r="AB147" s="12"/>
      <c r="AC147" s="12"/>
      <c r="AD147" s="12"/>
      <c r="AE147" s="12"/>
      <c r="AF147" s="13"/>
      <c r="AK147" s="46"/>
      <c r="AL147" s="46"/>
    </row>
    <row r="148" spans="1:38" x14ac:dyDescent="0.2">
      <c r="A148" s="2" t="s">
        <v>106</v>
      </c>
      <c r="B148" s="2"/>
      <c r="C148" s="2"/>
      <c r="D148" s="2"/>
      <c r="E148" s="2">
        <v>109</v>
      </c>
      <c r="F148" s="2"/>
      <c r="G148" s="2"/>
      <c r="H148" s="2"/>
      <c r="I148" s="2">
        <v>215</v>
      </c>
      <c r="J148" s="2"/>
      <c r="K148" s="2">
        <v>161</v>
      </c>
      <c r="L148" s="2">
        <v>164</v>
      </c>
      <c r="O148" s="2"/>
      <c r="P148" s="2"/>
      <c r="Q148" s="2"/>
      <c r="R148" s="2"/>
      <c r="S148" s="2"/>
      <c r="T148" s="2">
        <v>100</v>
      </c>
      <c r="U148" s="2">
        <v>88</v>
      </c>
      <c r="V148" s="2">
        <v>195</v>
      </c>
      <c r="W148" s="2"/>
      <c r="X148" s="2"/>
      <c r="Y148" s="2">
        <v>82</v>
      </c>
      <c r="Z148" s="2"/>
      <c r="AA148" s="2"/>
      <c r="AB148" s="2">
        <v>57</v>
      </c>
      <c r="AC148" s="2"/>
      <c r="AD148" s="2"/>
      <c r="AE148" s="2"/>
      <c r="AF148" s="34">
        <f t="shared" ref="AF148:AF172" si="9">SUM(B148:AE148)</f>
        <v>1171</v>
      </c>
    </row>
    <row r="149" spans="1:38" x14ac:dyDescent="0.2">
      <c r="A149" s="2" t="s">
        <v>153</v>
      </c>
      <c r="B149" s="2">
        <v>93</v>
      </c>
      <c r="C149" s="2">
        <v>92</v>
      </c>
      <c r="D149" s="2">
        <v>82</v>
      </c>
      <c r="E149" s="2"/>
      <c r="F149" s="2"/>
      <c r="G149" s="2"/>
      <c r="H149" s="2"/>
      <c r="I149" s="2"/>
      <c r="J149" s="2">
        <v>61</v>
      </c>
      <c r="K149" s="2"/>
      <c r="L149" s="2"/>
      <c r="O149" s="2"/>
      <c r="P149" s="2"/>
      <c r="Q149" s="2"/>
      <c r="R149" s="2">
        <v>47</v>
      </c>
      <c r="S149" s="2">
        <v>74</v>
      </c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34">
        <f t="shared" si="9"/>
        <v>449</v>
      </c>
    </row>
    <row r="150" spans="1:38" x14ac:dyDescent="0.2">
      <c r="A150" s="2" t="s">
        <v>127</v>
      </c>
      <c r="B150" s="2"/>
      <c r="C150" s="2"/>
      <c r="D150" s="2"/>
      <c r="E150" s="2">
        <v>52</v>
      </c>
      <c r="F150" s="2"/>
      <c r="G150" s="2"/>
      <c r="H150" s="2"/>
      <c r="I150" s="2"/>
      <c r="J150" s="2"/>
      <c r="K150" s="2"/>
      <c r="L150" s="2"/>
      <c r="O150" s="2"/>
      <c r="P150" s="2"/>
      <c r="Q150" s="2"/>
      <c r="R150" s="2"/>
      <c r="S150" s="2"/>
      <c r="T150" s="2">
        <v>23</v>
      </c>
      <c r="U150" s="2">
        <v>52</v>
      </c>
      <c r="V150" s="2"/>
      <c r="W150" s="2"/>
      <c r="X150" s="2"/>
      <c r="Y150" s="2">
        <v>113</v>
      </c>
      <c r="Z150" s="2"/>
      <c r="AA150" s="2"/>
      <c r="AB150" s="2">
        <v>46</v>
      </c>
      <c r="AC150" s="2"/>
      <c r="AD150" s="2"/>
      <c r="AE150" s="2"/>
      <c r="AF150" s="34">
        <f t="shared" si="9"/>
        <v>286</v>
      </c>
    </row>
    <row r="151" spans="1:38" x14ac:dyDescent="0.2">
      <c r="A151" s="2" t="s">
        <v>253</v>
      </c>
      <c r="B151" s="2">
        <v>32</v>
      </c>
      <c r="C151" s="2">
        <v>33</v>
      </c>
      <c r="D151" s="2">
        <v>43</v>
      </c>
      <c r="E151" s="2"/>
      <c r="F151" s="2"/>
      <c r="G151" s="2"/>
      <c r="H151" s="2"/>
      <c r="I151" s="2"/>
      <c r="J151" s="2">
        <v>74</v>
      </c>
      <c r="K151" s="2"/>
      <c r="L151" s="2"/>
      <c r="O151" s="2"/>
      <c r="P151" s="2"/>
      <c r="Q151" s="2"/>
      <c r="R151" s="2">
        <v>59</v>
      </c>
      <c r="S151" s="2">
        <v>32</v>
      </c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34">
        <f t="shared" si="9"/>
        <v>273</v>
      </c>
    </row>
    <row r="152" spans="1:38" x14ac:dyDescent="0.2">
      <c r="A152" s="2" t="s">
        <v>178</v>
      </c>
      <c r="B152" s="2"/>
      <c r="C152" s="2"/>
      <c r="D152" s="2"/>
      <c r="E152" s="2"/>
      <c r="F152" s="2"/>
      <c r="G152" s="2"/>
      <c r="H152" s="2"/>
      <c r="I152" s="2"/>
      <c r="J152" s="2"/>
      <c r="K152" s="2">
        <v>29</v>
      </c>
      <c r="L152" s="2">
        <v>41</v>
      </c>
      <c r="M152" s="2"/>
      <c r="N152" s="2"/>
      <c r="O152" s="2">
        <v>75</v>
      </c>
      <c r="P152" s="2"/>
      <c r="Q152" s="2"/>
      <c r="R152" s="2"/>
      <c r="S152" s="2"/>
      <c r="T152" s="2"/>
      <c r="U152" s="2"/>
      <c r="V152" s="2"/>
      <c r="W152" s="2">
        <v>54</v>
      </c>
      <c r="X152" s="2">
        <v>45</v>
      </c>
      <c r="Y152" s="2">
        <v>27</v>
      </c>
      <c r="Z152" s="2"/>
      <c r="AA152" s="2"/>
      <c r="AB152" s="2"/>
      <c r="AC152" s="2"/>
      <c r="AD152" s="2"/>
      <c r="AE152" s="2"/>
      <c r="AF152" s="34">
        <f t="shared" si="9"/>
        <v>271</v>
      </c>
    </row>
    <row r="153" spans="1:38" x14ac:dyDescent="0.2">
      <c r="A153" s="2" t="s">
        <v>115</v>
      </c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>
        <v>181</v>
      </c>
      <c r="X153" s="2">
        <v>32</v>
      </c>
      <c r="Y153" s="2"/>
      <c r="Z153" s="2"/>
      <c r="AA153" s="2"/>
      <c r="AB153" s="2"/>
      <c r="AC153" s="2"/>
      <c r="AD153" s="2"/>
      <c r="AE153" s="2"/>
      <c r="AF153" s="34">
        <f t="shared" si="9"/>
        <v>213</v>
      </c>
    </row>
    <row r="154" spans="1:38" x14ac:dyDescent="0.2">
      <c r="A154" s="2" t="s">
        <v>126</v>
      </c>
      <c r="C154" s="2"/>
      <c r="D154" s="2"/>
      <c r="E154" s="2">
        <v>31</v>
      </c>
      <c r="F154" s="2"/>
      <c r="G154" s="2"/>
      <c r="H154" s="2"/>
      <c r="I154" s="2"/>
      <c r="J154" s="2"/>
      <c r="K154" s="2"/>
      <c r="L154" s="2"/>
      <c r="O154" s="2"/>
      <c r="P154" s="2"/>
      <c r="Q154" s="2"/>
      <c r="R154" s="2"/>
      <c r="S154" s="2"/>
      <c r="T154" s="2">
        <v>6</v>
      </c>
      <c r="U154" s="2">
        <v>15</v>
      </c>
      <c r="V154" s="2"/>
      <c r="W154" s="2"/>
      <c r="X154" s="2"/>
      <c r="Y154" s="2">
        <v>20</v>
      </c>
      <c r="Z154" s="2"/>
      <c r="AA154" s="2"/>
      <c r="AB154" s="2">
        <v>32</v>
      </c>
      <c r="AC154" s="2"/>
      <c r="AD154" s="2"/>
      <c r="AE154" s="2"/>
      <c r="AF154" s="34">
        <f t="shared" si="9"/>
        <v>104</v>
      </c>
    </row>
    <row r="155" spans="1:38" x14ac:dyDescent="0.2">
      <c r="A155" s="2" t="s">
        <v>147</v>
      </c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>
        <v>80</v>
      </c>
      <c r="AF155" s="34">
        <f t="shared" si="9"/>
        <v>80</v>
      </c>
    </row>
    <row r="156" spans="1:38" x14ac:dyDescent="0.2">
      <c r="A156" s="2" t="s">
        <v>195</v>
      </c>
      <c r="B156" s="2"/>
      <c r="C156" s="2"/>
      <c r="D156" s="2"/>
      <c r="E156" s="2">
        <v>13</v>
      </c>
      <c r="F156" s="2"/>
      <c r="G156" s="2"/>
      <c r="H156" s="2"/>
      <c r="I156" s="2"/>
      <c r="J156" s="2"/>
      <c r="K156" s="2"/>
      <c r="L156" s="2"/>
      <c r="O156" s="2"/>
      <c r="P156" s="2"/>
      <c r="Q156" s="2"/>
      <c r="R156" s="2"/>
      <c r="S156" s="2"/>
      <c r="T156" s="2">
        <v>40</v>
      </c>
      <c r="U156" s="2">
        <v>14</v>
      </c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34">
        <f t="shared" si="9"/>
        <v>67</v>
      </c>
    </row>
    <row r="157" spans="1:38" x14ac:dyDescent="0.2">
      <c r="A157" s="2" t="s">
        <v>234</v>
      </c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>
        <v>62</v>
      </c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34">
        <f t="shared" si="9"/>
        <v>62</v>
      </c>
    </row>
    <row r="158" spans="1:38" x14ac:dyDescent="0.2">
      <c r="A158" s="2" t="s">
        <v>177</v>
      </c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>
        <v>1</v>
      </c>
      <c r="P158" s="2"/>
      <c r="Q158" s="2"/>
      <c r="R158" s="2"/>
      <c r="S158" s="2"/>
      <c r="T158" s="2"/>
      <c r="U158" s="2"/>
      <c r="V158" s="2"/>
      <c r="W158" s="2">
        <v>6</v>
      </c>
      <c r="X158" s="2">
        <v>19</v>
      </c>
      <c r="Y158" s="2">
        <v>33</v>
      </c>
      <c r="Z158" s="2"/>
      <c r="AA158" s="2"/>
      <c r="AB158" s="2"/>
      <c r="AC158" s="2"/>
      <c r="AD158" s="2"/>
      <c r="AE158" s="2"/>
      <c r="AF158" s="34">
        <f t="shared" si="9"/>
        <v>59</v>
      </c>
    </row>
    <row r="159" spans="1:38" x14ac:dyDescent="0.2">
      <c r="A159" s="2" t="s">
        <v>138</v>
      </c>
      <c r="B159" s="2"/>
      <c r="C159" s="2"/>
      <c r="D159" s="2"/>
      <c r="E159" s="2"/>
      <c r="F159" s="2"/>
      <c r="G159" s="2">
        <v>28</v>
      </c>
      <c r="H159" s="2">
        <v>28</v>
      </c>
      <c r="I159" s="2"/>
      <c r="J159" s="2"/>
      <c r="K159" s="2"/>
      <c r="L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34">
        <f t="shared" si="9"/>
        <v>56</v>
      </c>
    </row>
    <row r="160" spans="1:38" x14ac:dyDescent="0.2">
      <c r="A160" s="2" t="s">
        <v>238</v>
      </c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>
        <v>47</v>
      </c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34">
        <f t="shared" si="9"/>
        <v>47</v>
      </c>
    </row>
    <row r="161" spans="1:32" x14ac:dyDescent="0.2">
      <c r="A161" s="2" t="s">
        <v>133</v>
      </c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O161" s="2"/>
      <c r="P161" s="2">
        <v>35</v>
      </c>
      <c r="Q161" s="2">
        <v>5</v>
      </c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34">
        <f t="shared" si="9"/>
        <v>40</v>
      </c>
    </row>
    <row r="162" spans="1:32" x14ac:dyDescent="0.2">
      <c r="A162" s="2" t="s">
        <v>235</v>
      </c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>
        <v>1</v>
      </c>
      <c r="Q162" s="2">
        <v>36</v>
      </c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34">
        <f t="shared" si="9"/>
        <v>37</v>
      </c>
    </row>
    <row r="163" spans="1:32" x14ac:dyDescent="0.2">
      <c r="A163" s="2" t="s">
        <v>113</v>
      </c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>
        <v>6</v>
      </c>
      <c r="X163" s="2">
        <v>2</v>
      </c>
      <c r="Y163" s="2"/>
      <c r="Z163" s="2"/>
      <c r="AA163" s="2"/>
      <c r="AB163" s="2"/>
      <c r="AC163" s="2"/>
      <c r="AD163" s="2"/>
      <c r="AE163" s="2"/>
      <c r="AF163" s="34">
        <f t="shared" si="9"/>
        <v>8</v>
      </c>
    </row>
    <row r="164" spans="1:32" x14ac:dyDescent="0.2">
      <c r="A164" s="2" t="s">
        <v>204</v>
      </c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>
        <v>1</v>
      </c>
      <c r="AF164" s="34">
        <f t="shared" si="9"/>
        <v>1</v>
      </c>
    </row>
    <row r="165" spans="1:32" x14ac:dyDescent="0.2">
      <c r="A165" s="2" t="s">
        <v>125</v>
      </c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34">
        <f t="shared" si="9"/>
        <v>0</v>
      </c>
    </row>
    <row r="166" spans="1:32" x14ac:dyDescent="0.2">
      <c r="A166" s="2" t="s">
        <v>194</v>
      </c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34">
        <f t="shared" si="9"/>
        <v>0</v>
      </c>
    </row>
    <row r="167" spans="1:32" x14ac:dyDescent="0.2">
      <c r="A167" s="2" t="s">
        <v>134</v>
      </c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34">
        <f t="shared" si="9"/>
        <v>0</v>
      </c>
    </row>
    <row r="168" spans="1:32" x14ac:dyDescent="0.2">
      <c r="A168" s="2" t="s">
        <v>192</v>
      </c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34">
        <f t="shared" si="9"/>
        <v>0</v>
      </c>
    </row>
    <row r="169" spans="1:32" x14ac:dyDescent="0.2">
      <c r="A169" s="2" t="s">
        <v>114</v>
      </c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34">
        <f t="shared" si="9"/>
        <v>0</v>
      </c>
    </row>
    <row r="170" spans="1:32" x14ac:dyDescent="0.2">
      <c r="A170" s="2" t="s">
        <v>117</v>
      </c>
      <c r="B170" s="45"/>
      <c r="C170" s="45"/>
      <c r="D170" s="45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34">
        <f t="shared" si="9"/>
        <v>0</v>
      </c>
    </row>
    <row r="171" spans="1:32" x14ac:dyDescent="0.2">
      <c r="A171" s="2" t="s">
        <v>116</v>
      </c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34">
        <f t="shared" si="9"/>
        <v>0</v>
      </c>
    </row>
    <row r="172" spans="1:32" x14ac:dyDescent="0.2">
      <c r="A172" s="2" t="s">
        <v>193</v>
      </c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34">
        <f t="shared" si="9"/>
        <v>0</v>
      </c>
    </row>
    <row r="173" spans="1:32" x14ac:dyDescent="0.2">
      <c r="A173" s="2"/>
      <c r="B173" s="27"/>
      <c r="C173" s="27"/>
      <c r="D173" s="27"/>
      <c r="E173" s="27"/>
      <c r="F173" s="27"/>
      <c r="G173" s="27"/>
      <c r="H173" s="35"/>
      <c r="I173" s="27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4">
        <f t="shared" ref="AF173:AF180" si="10">SUM(B173:AE173)</f>
        <v>0</v>
      </c>
    </row>
    <row r="174" spans="1:32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34">
        <f t="shared" si="10"/>
        <v>0</v>
      </c>
    </row>
    <row r="175" spans="1:32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34">
        <f t="shared" si="10"/>
        <v>0</v>
      </c>
    </row>
    <row r="176" spans="1:32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34">
        <f t="shared" si="10"/>
        <v>0</v>
      </c>
    </row>
    <row r="177" spans="1:4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34">
        <f t="shared" si="10"/>
        <v>0</v>
      </c>
    </row>
    <row r="178" spans="1:4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34">
        <f t="shared" si="10"/>
        <v>0</v>
      </c>
    </row>
    <row r="179" spans="1:4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34">
        <f t="shared" si="10"/>
        <v>0</v>
      </c>
    </row>
    <row r="180" spans="1:4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34">
        <f t="shared" si="10"/>
        <v>0</v>
      </c>
    </row>
    <row r="181" spans="1:40" x14ac:dyDescent="0.2">
      <c r="A181" s="2" t="s">
        <v>128</v>
      </c>
      <c r="B181" s="2">
        <f t="shared" ref="B181:AF181" si="11">SUM(B148:B180)</f>
        <v>125</v>
      </c>
      <c r="C181" s="2">
        <f t="shared" si="11"/>
        <v>125</v>
      </c>
      <c r="D181" s="2">
        <f t="shared" si="11"/>
        <v>125</v>
      </c>
      <c r="E181" s="2">
        <f t="shared" si="11"/>
        <v>205</v>
      </c>
      <c r="F181" s="34">
        <f t="shared" si="11"/>
        <v>0</v>
      </c>
      <c r="G181" s="34">
        <f t="shared" si="11"/>
        <v>28</v>
      </c>
      <c r="H181" s="2">
        <f t="shared" si="11"/>
        <v>28</v>
      </c>
      <c r="I181" s="2">
        <f t="shared" si="11"/>
        <v>215</v>
      </c>
      <c r="J181" s="2">
        <f t="shared" si="11"/>
        <v>135</v>
      </c>
      <c r="K181" s="2">
        <f t="shared" si="11"/>
        <v>190</v>
      </c>
      <c r="L181" s="2">
        <f t="shared" si="11"/>
        <v>205</v>
      </c>
      <c r="M181" s="2">
        <f t="shared" si="11"/>
        <v>0</v>
      </c>
      <c r="N181" s="2">
        <f t="shared" si="11"/>
        <v>0</v>
      </c>
      <c r="O181" s="2">
        <f t="shared" si="11"/>
        <v>76</v>
      </c>
      <c r="P181" s="2">
        <f t="shared" si="11"/>
        <v>98</v>
      </c>
      <c r="Q181" s="2">
        <f t="shared" si="11"/>
        <v>88</v>
      </c>
      <c r="R181" s="2">
        <f t="shared" si="11"/>
        <v>106</v>
      </c>
      <c r="S181" s="2">
        <f t="shared" si="11"/>
        <v>106</v>
      </c>
      <c r="T181" s="2">
        <f t="shared" si="11"/>
        <v>169</v>
      </c>
      <c r="U181" s="2">
        <f t="shared" si="11"/>
        <v>169</v>
      </c>
      <c r="V181" s="2">
        <f t="shared" si="11"/>
        <v>195</v>
      </c>
      <c r="W181" s="2">
        <f t="shared" si="11"/>
        <v>247</v>
      </c>
      <c r="X181" s="2">
        <f t="shared" si="11"/>
        <v>98</v>
      </c>
      <c r="Y181" s="2">
        <f t="shared" si="11"/>
        <v>275</v>
      </c>
      <c r="Z181" s="2">
        <f t="shared" si="11"/>
        <v>0</v>
      </c>
      <c r="AA181" s="2">
        <f t="shared" si="11"/>
        <v>0</v>
      </c>
      <c r="AB181" s="2">
        <f t="shared" si="11"/>
        <v>135</v>
      </c>
      <c r="AC181" s="2">
        <f t="shared" si="11"/>
        <v>0</v>
      </c>
      <c r="AD181" s="2">
        <f t="shared" si="11"/>
        <v>0</v>
      </c>
      <c r="AE181" s="2">
        <f t="shared" si="11"/>
        <v>81</v>
      </c>
      <c r="AF181" s="2">
        <f t="shared" si="11"/>
        <v>3224</v>
      </c>
    </row>
    <row r="182" spans="1:40" x14ac:dyDescent="0.2">
      <c r="A182" s="6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40" x14ac:dyDescent="0.2">
      <c r="A183" s="5" t="s">
        <v>5</v>
      </c>
      <c r="B183" s="33" t="s">
        <v>51</v>
      </c>
      <c r="C183" s="53" t="s">
        <v>207</v>
      </c>
      <c r="D183" s="53" t="s">
        <v>166</v>
      </c>
      <c r="E183" s="33" t="s">
        <v>70</v>
      </c>
      <c r="F183" s="33" t="s">
        <v>154</v>
      </c>
      <c r="G183" s="33" t="s">
        <v>218</v>
      </c>
      <c r="H183" s="33" t="s">
        <v>219</v>
      </c>
      <c r="I183" s="33" t="s">
        <v>165</v>
      </c>
      <c r="J183" s="33" t="s">
        <v>167</v>
      </c>
      <c r="K183" s="33" t="s">
        <v>222</v>
      </c>
      <c r="L183" s="33" t="s">
        <v>223</v>
      </c>
      <c r="M183" s="33" t="s">
        <v>180</v>
      </c>
      <c r="N183" s="33" t="s">
        <v>181</v>
      </c>
      <c r="O183" s="33" t="s">
        <v>172</v>
      </c>
      <c r="P183" s="33" t="s">
        <v>186</v>
      </c>
      <c r="Q183" s="33" t="s">
        <v>187</v>
      </c>
      <c r="R183" s="33" t="s">
        <v>239</v>
      </c>
      <c r="S183" s="33" t="s">
        <v>240</v>
      </c>
      <c r="T183" s="33" t="s">
        <v>188</v>
      </c>
      <c r="U183" s="33" t="s">
        <v>189</v>
      </c>
      <c r="V183" s="33" t="s">
        <v>136</v>
      </c>
      <c r="W183" s="33" t="s">
        <v>250</v>
      </c>
      <c r="X183" s="33" t="s">
        <v>250</v>
      </c>
      <c r="Y183" s="33" t="s">
        <v>254</v>
      </c>
      <c r="Z183" s="33" t="s">
        <v>255</v>
      </c>
      <c r="AA183" s="33" t="s">
        <v>255</v>
      </c>
      <c r="AB183" s="33" t="s">
        <v>262</v>
      </c>
      <c r="AC183" s="33" t="s">
        <v>265</v>
      </c>
      <c r="AD183" s="33" t="s">
        <v>274</v>
      </c>
      <c r="AE183" s="33"/>
      <c r="AF183" s="18"/>
    </row>
    <row r="184" spans="1:40" x14ac:dyDescent="0.2">
      <c r="A184" s="5" t="s">
        <v>6</v>
      </c>
      <c r="B184" s="12">
        <v>42091</v>
      </c>
      <c r="C184" s="56">
        <v>42119</v>
      </c>
      <c r="D184" s="56">
        <v>42120</v>
      </c>
      <c r="E184" s="12">
        <v>41403</v>
      </c>
      <c r="F184" s="12">
        <v>42154</v>
      </c>
      <c r="G184" s="12">
        <v>42168</v>
      </c>
      <c r="H184" s="12">
        <v>42169</v>
      </c>
      <c r="I184" s="12">
        <v>42182</v>
      </c>
      <c r="J184" s="12">
        <v>42182</v>
      </c>
      <c r="K184" s="12">
        <v>42196</v>
      </c>
      <c r="L184" s="12">
        <v>42197</v>
      </c>
      <c r="M184" s="12">
        <v>42210</v>
      </c>
      <c r="N184" s="12">
        <v>42211</v>
      </c>
      <c r="O184" s="12">
        <v>42217</v>
      </c>
      <c r="P184" s="12">
        <v>41866</v>
      </c>
      <c r="Q184" s="12">
        <v>41867</v>
      </c>
      <c r="R184" s="12">
        <v>41866</v>
      </c>
      <c r="S184" s="12">
        <v>41867</v>
      </c>
      <c r="T184" s="12">
        <v>42252</v>
      </c>
      <c r="U184" s="12">
        <v>42253</v>
      </c>
      <c r="V184" s="12">
        <v>42266</v>
      </c>
      <c r="W184" s="12">
        <v>42273</v>
      </c>
      <c r="X184" s="12">
        <v>42274</v>
      </c>
      <c r="Y184" s="12">
        <v>42301</v>
      </c>
      <c r="Z184" s="12">
        <v>42280</v>
      </c>
      <c r="AA184" s="12">
        <v>42281</v>
      </c>
      <c r="AB184" s="12">
        <v>42315</v>
      </c>
      <c r="AC184" s="12">
        <v>42168</v>
      </c>
      <c r="AD184" s="12">
        <v>42294</v>
      </c>
      <c r="AE184" s="12"/>
      <c r="AF184" s="3"/>
    </row>
    <row r="185" spans="1:40" x14ac:dyDescent="0.2">
      <c r="A185" s="4" t="s">
        <v>42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61"/>
      <c r="X185" s="61"/>
      <c r="Y185" s="61"/>
      <c r="Z185" s="61"/>
      <c r="AA185" s="61"/>
      <c r="AB185" s="61"/>
      <c r="AC185" s="12"/>
      <c r="AD185" s="12"/>
      <c r="AE185" s="12"/>
      <c r="AF185" s="3"/>
    </row>
    <row r="186" spans="1:40" x14ac:dyDescent="0.2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3"/>
    </row>
    <row r="187" spans="1:40" s="40" customFormat="1" x14ac:dyDescent="0.2">
      <c r="A187" s="38" t="s">
        <v>182</v>
      </c>
      <c r="B187" s="38"/>
      <c r="C187" s="38"/>
      <c r="D187" s="38"/>
      <c r="E187" s="38">
        <v>94</v>
      </c>
      <c r="F187" s="38">
        <v>97</v>
      </c>
      <c r="G187" s="38">
        <v>84</v>
      </c>
      <c r="H187" s="38">
        <v>110</v>
      </c>
      <c r="I187" s="38"/>
      <c r="J187" s="38"/>
      <c r="K187" s="38">
        <v>259</v>
      </c>
      <c r="L187" s="38">
        <v>193</v>
      </c>
      <c r="M187" s="38">
        <v>115</v>
      </c>
      <c r="N187" s="38">
        <v>97</v>
      </c>
      <c r="O187" s="38"/>
      <c r="R187" s="59"/>
      <c r="S187" s="38"/>
      <c r="T187" s="38">
        <v>102</v>
      </c>
      <c r="U187" s="38">
        <v>167</v>
      </c>
      <c r="V187" s="38"/>
      <c r="W187" s="38">
        <v>141</v>
      </c>
      <c r="X187" s="38">
        <v>143</v>
      </c>
      <c r="Y187" s="38">
        <v>234</v>
      </c>
      <c r="Z187" s="38"/>
      <c r="AA187" s="38"/>
      <c r="AB187" s="38"/>
      <c r="AC187" s="38"/>
      <c r="AD187" s="38"/>
      <c r="AE187" s="38"/>
      <c r="AF187" s="39">
        <f t="shared" ref="AF187:AF226" si="12">SUM(B187:AE187)</f>
        <v>1836</v>
      </c>
      <c r="AK187" s="58"/>
      <c r="AL187" s="58"/>
      <c r="AM187" s="58"/>
    </row>
    <row r="188" spans="1:40" s="40" customFormat="1" x14ac:dyDescent="0.2">
      <c r="A188" s="38" t="s">
        <v>77</v>
      </c>
      <c r="B188" s="38"/>
      <c r="C188" s="38"/>
      <c r="D188" s="38"/>
      <c r="E188" s="38"/>
      <c r="F188" s="38">
        <v>45</v>
      </c>
      <c r="G188" s="38">
        <v>73</v>
      </c>
      <c r="H188" s="38">
        <v>70</v>
      </c>
      <c r="I188" s="38"/>
      <c r="J188" s="38"/>
      <c r="K188" s="38">
        <v>41</v>
      </c>
      <c r="L188" s="38">
        <v>78</v>
      </c>
      <c r="M188" s="38">
        <v>62</v>
      </c>
      <c r="N188" s="38">
        <v>82</v>
      </c>
      <c r="O188" s="38"/>
      <c r="Q188" s="59"/>
      <c r="R188" s="59"/>
      <c r="S188" s="38"/>
      <c r="T188" s="38">
        <v>70</v>
      </c>
      <c r="U188" s="2">
        <v>122</v>
      </c>
      <c r="V188" s="2"/>
      <c r="W188" s="38">
        <v>68</v>
      </c>
      <c r="X188" s="38">
        <v>45</v>
      </c>
      <c r="Y188" s="38">
        <v>101</v>
      </c>
      <c r="Z188" s="38">
        <v>130</v>
      </c>
      <c r="AA188" s="38">
        <v>195</v>
      </c>
      <c r="AB188" s="38"/>
      <c r="AC188" s="38"/>
      <c r="AD188" s="38"/>
      <c r="AE188" s="38"/>
      <c r="AF188" s="39">
        <f t="shared" si="12"/>
        <v>1182</v>
      </c>
      <c r="AK188" s="58"/>
      <c r="AL188" s="58"/>
    </row>
    <row r="189" spans="1:40" s="40" customFormat="1" x14ac:dyDescent="0.2">
      <c r="A189" s="2" t="s">
        <v>60</v>
      </c>
      <c r="B189" s="2"/>
      <c r="C189" s="2">
        <v>52</v>
      </c>
      <c r="D189" s="2">
        <v>84</v>
      </c>
      <c r="E189" s="2"/>
      <c r="F189" s="2"/>
      <c r="G189" s="2"/>
      <c r="H189" s="2"/>
      <c r="I189" s="2"/>
      <c r="J189" s="2">
        <v>72</v>
      </c>
      <c r="K189" s="2"/>
      <c r="L189" s="2"/>
      <c r="M189" s="2"/>
      <c r="N189" s="2"/>
      <c r="O189" s="38"/>
      <c r="R189" s="59">
        <v>124</v>
      </c>
      <c r="S189" s="2">
        <v>178</v>
      </c>
      <c r="T189" s="2"/>
      <c r="U189" s="2"/>
      <c r="V189" s="2"/>
      <c r="W189" s="38"/>
      <c r="X189" s="38"/>
      <c r="Y189" s="38"/>
      <c r="Z189" s="38"/>
      <c r="AA189" s="38"/>
      <c r="AB189" s="2"/>
      <c r="AC189" s="2"/>
      <c r="AD189" s="2"/>
      <c r="AE189" s="2"/>
      <c r="AF189" s="39">
        <f t="shared" si="12"/>
        <v>510</v>
      </c>
      <c r="AG189"/>
      <c r="AJ189"/>
      <c r="AK189"/>
      <c r="AL189"/>
      <c r="AM189"/>
      <c r="AN189"/>
    </row>
    <row r="190" spans="1:40" s="40" customFormat="1" x14ac:dyDescent="0.2">
      <c r="A190" s="38" t="s">
        <v>66</v>
      </c>
      <c r="B190" s="38"/>
      <c r="C190" s="38"/>
      <c r="D190" s="38"/>
      <c r="E190" s="38">
        <v>54</v>
      </c>
      <c r="F190" s="38"/>
      <c r="G190" s="38"/>
      <c r="H190" s="38"/>
      <c r="I190" s="38">
        <v>62</v>
      </c>
      <c r="J190" s="38"/>
      <c r="K190" s="38">
        <v>38</v>
      </c>
      <c r="L190" s="38">
        <v>39</v>
      </c>
      <c r="M190" s="38"/>
      <c r="N190" s="38"/>
      <c r="O190" s="38">
        <v>45</v>
      </c>
      <c r="Q190" s="59"/>
      <c r="R190" s="59"/>
      <c r="S190" s="38"/>
      <c r="T190" s="38">
        <v>42</v>
      </c>
      <c r="U190" s="38"/>
      <c r="V190" s="2">
        <v>71</v>
      </c>
      <c r="W190" s="38"/>
      <c r="X190" s="38"/>
      <c r="Y190" s="38">
        <v>45</v>
      </c>
      <c r="Z190" s="38"/>
      <c r="AA190" s="38"/>
      <c r="AB190" s="38">
        <v>16</v>
      </c>
      <c r="AC190" s="38"/>
      <c r="AD190" s="38"/>
      <c r="AE190" s="38"/>
      <c r="AF190" s="39">
        <f t="shared" si="12"/>
        <v>412</v>
      </c>
      <c r="AM190" s="58"/>
    </row>
    <row r="191" spans="1:40" s="40" customFormat="1" x14ac:dyDescent="0.2">
      <c r="A191" s="38" t="s">
        <v>93</v>
      </c>
      <c r="B191" s="38"/>
      <c r="C191" s="38"/>
      <c r="D191" s="38"/>
      <c r="E191" s="38"/>
      <c r="F191" s="38"/>
      <c r="G191" s="38">
        <v>20</v>
      </c>
      <c r="H191" s="38">
        <v>32</v>
      </c>
      <c r="I191" s="38"/>
      <c r="J191" s="38"/>
      <c r="K191" s="38"/>
      <c r="L191" s="38"/>
      <c r="M191" s="2">
        <v>68</v>
      </c>
      <c r="N191" s="2">
        <v>63</v>
      </c>
      <c r="O191" s="38"/>
      <c r="P191" s="38"/>
      <c r="R191" s="59"/>
      <c r="S191" s="38"/>
      <c r="T191" s="38">
        <v>41</v>
      </c>
      <c r="U191" s="38">
        <v>36</v>
      </c>
      <c r="V191" s="2"/>
      <c r="W191" s="38">
        <v>47</v>
      </c>
      <c r="X191" s="38">
        <v>23</v>
      </c>
      <c r="Y191" s="38"/>
      <c r="Z191" s="38">
        <v>21</v>
      </c>
      <c r="AA191" s="38">
        <v>21</v>
      </c>
      <c r="AB191" s="38"/>
      <c r="AC191" s="38"/>
      <c r="AD191" s="38"/>
      <c r="AE191" s="38"/>
      <c r="AF191" s="39">
        <f t="shared" si="12"/>
        <v>372</v>
      </c>
      <c r="AK191" s="58"/>
    </row>
    <row r="192" spans="1:40" s="40" customFormat="1" x14ac:dyDescent="0.2">
      <c r="A192" s="2" t="s">
        <v>161</v>
      </c>
      <c r="B192" s="2"/>
      <c r="C192" s="2"/>
      <c r="D192" s="2"/>
      <c r="E192" s="2"/>
      <c r="F192" s="2"/>
      <c r="G192" s="2"/>
      <c r="H192" s="2"/>
      <c r="I192" s="2"/>
      <c r="J192" s="2"/>
      <c r="K192" s="2">
        <v>10</v>
      </c>
      <c r="L192" s="2">
        <v>67</v>
      </c>
      <c r="M192" s="2"/>
      <c r="N192" s="38"/>
      <c r="O192" s="38"/>
      <c r="S192" s="2"/>
      <c r="T192" s="2">
        <v>105</v>
      </c>
      <c r="U192" s="2"/>
      <c r="V192" s="2"/>
      <c r="W192" s="2">
        <v>49</v>
      </c>
      <c r="X192" s="38">
        <v>19</v>
      </c>
      <c r="Y192" s="38">
        <v>82</v>
      </c>
      <c r="Z192" s="38"/>
      <c r="AA192" s="38"/>
      <c r="AB192" s="2"/>
      <c r="AC192" s="2"/>
      <c r="AD192" s="2"/>
      <c r="AE192" s="2"/>
      <c r="AF192" s="39">
        <f t="shared" si="12"/>
        <v>332</v>
      </c>
      <c r="AG192"/>
      <c r="AK192" s="58"/>
    </row>
    <row r="193" spans="1:40" s="40" customFormat="1" x14ac:dyDescent="0.2">
      <c r="A193" s="38" t="s">
        <v>48</v>
      </c>
      <c r="B193" s="38">
        <v>135</v>
      </c>
      <c r="C193" s="38">
        <v>96</v>
      </c>
      <c r="D193" s="38"/>
      <c r="E193" s="38"/>
      <c r="F193" s="38"/>
      <c r="G193" s="38"/>
      <c r="H193" s="38"/>
      <c r="I193" s="38"/>
      <c r="J193" s="38"/>
      <c r="K193" s="38"/>
      <c r="L193" s="38"/>
      <c r="M193" s="2"/>
      <c r="N193" s="2"/>
      <c r="O193" s="38"/>
      <c r="R193" s="59">
        <v>44</v>
      </c>
      <c r="S193" s="38">
        <v>40</v>
      </c>
      <c r="T193" s="38"/>
      <c r="U193" s="2"/>
      <c r="V193" s="2"/>
      <c r="W193" s="38"/>
      <c r="X193" s="38"/>
      <c r="Y193" s="38"/>
      <c r="Z193" s="38"/>
      <c r="AA193" s="38"/>
      <c r="AB193" s="38"/>
      <c r="AC193" s="38"/>
      <c r="AD193" s="38"/>
      <c r="AE193" s="38"/>
      <c r="AF193" s="39">
        <f t="shared" si="12"/>
        <v>315</v>
      </c>
      <c r="AK193" s="58"/>
    </row>
    <row r="194" spans="1:40" s="40" customFormat="1" x14ac:dyDescent="0.2">
      <c r="A194" s="38" t="s">
        <v>50</v>
      </c>
      <c r="B194" s="38">
        <v>5</v>
      </c>
      <c r="C194" s="38">
        <v>73</v>
      </c>
      <c r="D194" s="38">
        <v>67</v>
      </c>
      <c r="E194" s="38"/>
      <c r="F194" s="38"/>
      <c r="G194" s="38"/>
      <c r="H194" s="38"/>
      <c r="I194" s="38"/>
      <c r="J194" s="38">
        <v>83</v>
      </c>
      <c r="K194" s="38"/>
      <c r="L194" s="38"/>
      <c r="M194" s="38"/>
      <c r="N194" s="38"/>
      <c r="O194" s="38"/>
      <c r="Q194" s="59"/>
      <c r="R194" s="59">
        <v>23</v>
      </c>
      <c r="S194" s="38">
        <v>22</v>
      </c>
      <c r="T194" s="38"/>
      <c r="U194" s="38"/>
      <c r="V194" s="2"/>
      <c r="W194" s="38"/>
      <c r="X194" s="38"/>
      <c r="Y194" s="38"/>
      <c r="Z194" s="38"/>
      <c r="AA194" s="38"/>
      <c r="AB194" s="38"/>
      <c r="AC194" s="38"/>
      <c r="AD194" s="38"/>
      <c r="AE194" s="38"/>
      <c r="AF194" s="39">
        <f t="shared" si="12"/>
        <v>273</v>
      </c>
      <c r="AK194" s="58"/>
    </row>
    <row r="195" spans="1:40" s="40" customFormat="1" x14ac:dyDescent="0.2">
      <c r="A195" s="38" t="s">
        <v>63</v>
      </c>
      <c r="B195" s="38"/>
      <c r="C195" s="38"/>
      <c r="D195" s="38"/>
      <c r="E195" s="38"/>
      <c r="F195" s="38"/>
      <c r="G195" s="38"/>
      <c r="H195" s="38"/>
      <c r="I195" s="38">
        <v>107</v>
      </c>
      <c r="J195" s="38"/>
      <c r="K195" s="38"/>
      <c r="L195" s="38"/>
      <c r="M195" s="2"/>
      <c r="N195" s="2"/>
      <c r="O195" s="38">
        <v>48</v>
      </c>
      <c r="R195" s="59"/>
      <c r="S195" s="38"/>
      <c r="T195" s="38">
        <v>37</v>
      </c>
      <c r="U195" s="2">
        <v>42</v>
      </c>
      <c r="V195" s="2"/>
      <c r="W195" s="38"/>
      <c r="X195" s="38"/>
      <c r="Y195" s="38"/>
      <c r="Z195" s="38"/>
      <c r="AA195" s="38"/>
      <c r="AB195" s="38"/>
      <c r="AC195" s="38"/>
      <c r="AD195" s="38"/>
      <c r="AE195" s="38"/>
      <c r="AF195" s="39">
        <f t="shared" si="12"/>
        <v>234</v>
      </c>
      <c r="AK195" s="58"/>
      <c r="AL195" s="58"/>
    </row>
    <row r="196" spans="1:40" s="47" customFormat="1" x14ac:dyDescent="0.2">
      <c r="A196" s="38" t="s">
        <v>106</v>
      </c>
      <c r="B196" s="38"/>
      <c r="C196" s="38"/>
      <c r="D196" s="38"/>
      <c r="E196" s="38">
        <v>52</v>
      </c>
      <c r="F196" s="38"/>
      <c r="G196" s="38"/>
      <c r="H196" s="38"/>
      <c r="I196" s="38">
        <v>31</v>
      </c>
      <c r="J196" s="38"/>
      <c r="K196" s="38">
        <v>20</v>
      </c>
      <c r="L196" s="38"/>
      <c r="M196" s="38"/>
      <c r="N196" s="38"/>
      <c r="O196" s="38"/>
      <c r="P196" s="40"/>
      <c r="Q196" s="59"/>
      <c r="R196" s="59"/>
      <c r="S196" s="38"/>
      <c r="T196" s="38"/>
      <c r="U196" s="38">
        <v>58</v>
      </c>
      <c r="V196" s="2">
        <v>48</v>
      </c>
      <c r="W196" s="38"/>
      <c r="X196" s="38"/>
      <c r="Y196" s="38"/>
      <c r="Z196" s="38"/>
      <c r="AA196" s="38"/>
      <c r="AB196" s="38">
        <v>4</v>
      </c>
      <c r="AC196" s="38"/>
      <c r="AD196" s="38"/>
      <c r="AE196" s="38"/>
      <c r="AF196" s="39">
        <f t="shared" si="12"/>
        <v>213</v>
      </c>
      <c r="AG196" s="40"/>
      <c r="AH196" s="40"/>
      <c r="AI196" s="40"/>
      <c r="AJ196" s="40"/>
      <c r="AK196" s="58"/>
      <c r="AL196" s="40"/>
      <c r="AM196" s="40"/>
      <c r="AN196" s="40"/>
    </row>
    <row r="197" spans="1:40" s="40" customFormat="1" x14ac:dyDescent="0.2">
      <c r="A197" s="38" t="s">
        <v>94</v>
      </c>
      <c r="B197" s="38"/>
      <c r="C197" s="38"/>
      <c r="D197" s="38"/>
      <c r="E197" s="38"/>
      <c r="F197" s="38"/>
      <c r="G197" s="38"/>
      <c r="H197" s="38"/>
      <c r="I197" s="38">
        <v>21</v>
      </c>
      <c r="J197" s="38"/>
      <c r="K197" s="38">
        <v>37</v>
      </c>
      <c r="L197" s="38">
        <v>33</v>
      </c>
      <c r="M197" s="38"/>
      <c r="N197" s="38"/>
      <c r="O197" s="38"/>
      <c r="P197" s="47"/>
      <c r="R197" s="59"/>
      <c r="S197" s="38"/>
      <c r="T197" s="38">
        <v>38</v>
      </c>
      <c r="U197" s="38"/>
      <c r="V197" s="2">
        <v>23</v>
      </c>
      <c r="W197" s="38"/>
      <c r="X197" s="38"/>
      <c r="Y197" s="38">
        <v>44</v>
      </c>
      <c r="Z197" s="38"/>
      <c r="AA197" s="38"/>
      <c r="AB197" s="38"/>
      <c r="AC197" s="38"/>
      <c r="AD197" s="38"/>
      <c r="AE197" s="38"/>
      <c r="AF197" s="39">
        <f t="shared" si="12"/>
        <v>196</v>
      </c>
      <c r="AK197" s="58"/>
    </row>
    <row r="198" spans="1:40" s="40" customFormat="1" x14ac:dyDescent="0.2">
      <c r="A198" s="38" t="s">
        <v>61</v>
      </c>
      <c r="B198" s="38"/>
      <c r="C198" s="38">
        <v>64</v>
      </c>
      <c r="D198" s="38">
        <v>34</v>
      </c>
      <c r="E198" s="38"/>
      <c r="F198" s="38"/>
      <c r="G198" s="38"/>
      <c r="H198" s="38"/>
      <c r="I198" s="38"/>
      <c r="J198" s="38">
        <v>32</v>
      </c>
      <c r="K198" s="38"/>
      <c r="L198" s="38"/>
      <c r="M198" s="2"/>
      <c r="N198" s="2"/>
      <c r="O198" s="38"/>
      <c r="Q198" s="59"/>
      <c r="R198" s="59">
        <v>26</v>
      </c>
      <c r="S198" s="38">
        <v>21</v>
      </c>
      <c r="T198" s="38"/>
      <c r="U198" s="38"/>
      <c r="V198" s="2"/>
      <c r="W198" s="38"/>
      <c r="X198" s="38"/>
      <c r="Y198" s="38"/>
      <c r="Z198" s="38"/>
      <c r="AA198" s="38"/>
      <c r="AB198" s="38"/>
      <c r="AC198" s="38"/>
      <c r="AD198" s="38"/>
      <c r="AE198" s="38"/>
      <c r="AF198" s="39">
        <f t="shared" si="12"/>
        <v>177</v>
      </c>
      <c r="AH198"/>
      <c r="AI198"/>
      <c r="AJ198"/>
      <c r="AK198"/>
      <c r="AL198"/>
      <c r="AM198"/>
      <c r="AN198"/>
    </row>
    <row r="199" spans="1:40" s="40" customFormat="1" x14ac:dyDescent="0.2">
      <c r="A199" s="2" t="s">
        <v>185</v>
      </c>
      <c r="B199" s="38"/>
      <c r="C199" s="38"/>
      <c r="D199" s="38"/>
      <c r="E199" s="38"/>
      <c r="F199" s="38">
        <v>38</v>
      </c>
      <c r="G199" s="38">
        <v>10</v>
      </c>
      <c r="H199" s="38">
        <v>10</v>
      </c>
      <c r="I199" s="38"/>
      <c r="J199" s="38"/>
      <c r="K199" s="38"/>
      <c r="L199" s="38"/>
      <c r="M199" s="2">
        <v>10</v>
      </c>
      <c r="N199" s="2">
        <v>10</v>
      </c>
      <c r="O199" s="38"/>
      <c r="P199" s="38">
        <v>36</v>
      </c>
      <c r="Q199" s="38">
        <v>38</v>
      </c>
      <c r="R199" s="38"/>
      <c r="S199" s="38"/>
      <c r="T199" s="38"/>
      <c r="U199" s="38"/>
      <c r="V199" s="2"/>
      <c r="W199" s="38"/>
      <c r="X199" s="38"/>
      <c r="Y199" s="38"/>
      <c r="Z199" s="38"/>
      <c r="AA199" s="38"/>
      <c r="AB199" s="38"/>
      <c r="AC199" s="38"/>
      <c r="AD199" s="38"/>
      <c r="AE199" s="38"/>
      <c r="AF199" s="39">
        <f t="shared" si="12"/>
        <v>152</v>
      </c>
    </row>
    <row r="200" spans="1:40" s="40" customFormat="1" x14ac:dyDescent="0.2">
      <c r="A200" s="38" t="s">
        <v>62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>
        <v>23</v>
      </c>
      <c r="W200" s="38"/>
      <c r="X200" s="38"/>
      <c r="Y200" s="38">
        <v>49</v>
      </c>
      <c r="Z200" s="38"/>
      <c r="AA200" s="38"/>
      <c r="AB200" s="38">
        <v>59</v>
      </c>
      <c r="AC200" s="38"/>
      <c r="AD200" s="38"/>
      <c r="AE200" s="38"/>
      <c r="AF200" s="39">
        <f t="shared" si="12"/>
        <v>131</v>
      </c>
      <c r="AH200"/>
      <c r="AI200"/>
      <c r="AJ200"/>
      <c r="AK200"/>
      <c r="AL200"/>
      <c r="AM200"/>
      <c r="AN200"/>
    </row>
    <row r="201" spans="1:40" s="40" customFormat="1" x14ac:dyDescent="0.2">
      <c r="A201" s="2" t="s">
        <v>163</v>
      </c>
      <c r="B201" s="2"/>
      <c r="C201" s="2"/>
      <c r="D201" s="2"/>
      <c r="E201" s="2"/>
      <c r="F201" s="2"/>
      <c r="G201" s="2"/>
      <c r="H201" s="2"/>
      <c r="I201" s="2"/>
      <c r="J201" s="2"/>
      <c r="K201" s="2">
        <v>40</v>
      </c>
      <c r="L201" s="2">
        <v>35</v>
      </c>
      <c r="M201" s="2"/>
      <c r="N201" s="2"/>
      <c r="O201" s="2"/>
      <c r="P201" s="2"/>
      <c r="Q201" s="2"/>
      <c r="R201" s="2"/>
      <c r="S201" s="2"/>
      <c r="T201" s="2">
        <v>40</v>
      </c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39">
        <f t="shared" si="12"/>
        <v>115</v>
      </c>
      <c r="AG201"/>
    </row>
    <row r="202" spans="1:40" s="40" customFormat="1" x14ac:dyDescent="0.2">
      <c r="A202" s="38" t="s">
        <v>176</v>
      </c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>
        <v>22</v>
      </c>
      <c r="P202" s="38"/>
      <c r="Q202" s="38"/>
      <c r="R202" s="38"/>
      <c r="S202" s="38"/>
      <c r="T202" s="38"/>
      <c r="U202" s="38">
        <v>10</v>
      </c>
      <c r="V202" s="38"/>
      <c r="W202" s="38"/>
      <c r="X202" s="38"/>
      <c r="Y202" s="38"/>
      <c r="Z202" s="38"/>
      <c r="AA202" s="38"/>
      <c r="AB202" s="38">
        <v>45</v>
      </c>
      <c r="AC202" s="38"/>
      <c r="AD202" s="38"/>
      <c r="AE202" s="38"/>
      <c r="AF202" s="39">
        <f t="shared" si="12"/>
        <v>77</v>
      </c>
    </row>
    <row r="203" spans="1:40" s="40" customFormat="1" x14ac:dyDescent="0.2">
      <c r="A203" s="38" t="s">
        <v>119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>
        <v>75</v>
      </c>
      <c r="AA203" s="38"/>
      <c r="AB203" s="38"/>
      <c r="AC203" s="38"/>
      <c r="AD203" s="38"/>
      <c r="AE203" s="38"/>
      <c r="AF203" s="39">
        <f t="shared" si="12"/>
        <v>75</v>
      </c>
    </row>
    <row r="204" spans="1:40" s="40" customFormat="1" x14ac:dyDescent="0.2">
      <c r="A204" s="38" t="s">
        <v>79</v>
      </c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>
        <v>23</v>
      </c>
      <c r="AA204" s="38">
        <v>49</v>
      </c>
      <c r="AB204" s="38"/>
      <c r="AC204" s="38"/>
      <c r="AD204" s="38"/>
      <c r="AE204" s="38"/>
      <c r="AF204" s="39">
        <f t="shared" si="12"/>
        <v>72</v>
      </c>
    </row>
    <row r="205" spans="1:40" s="40" customFormat="1" x14ac:dyDescent="0.2">
      <c r="A205" s="38" t="s">
        <v>69</v>
      </c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>
        <v>40</v>
      </c>
      <c r="V205" s="38"/>
      <c r="W205" s="38"/>
      <c r="X205" s="38"/>
      <c r="Y205" s="38"/>
      <c r="Z205" s="38"/>
      <c r="AA205" s="38"/>
      <c r="AB205" s="38">
        <v>22</v>
      </c>
      <c r="AC205" s="38"/>
      <c r="AD205" s="38"/>
      <c r="AE205" s="38"/>
      <c r="AF205" s="39">
        <f t="shared" si="12"/>
        <v>62</v>
      </c>
    </row>
    <row r="206" spans="1:40" s="40" customFormat="1" x14ac:dyDescent="0.2">
      <c r="A206" s="38" t="s">
        <v>85</v>
      </c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>
        <v>27</v>
      </c>
      <c r="Q206" s="38">
        <v>29</v>
      </c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9">
        <f t="shared" si="12"/>
        <v>56</v>
      </c>
    </row>
    <row r="207" spans="1:40" s="40" customFormat="1" x14ac:dyDescent="0.2">
      <c r="A207" s="2" t="s">
        <v>241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>
        <v>56</v>
      </c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39">
        <f t="shared" si="12"/>
        <v>56</v>
      </c>
      <c r="AG207"/>
    </row>
    <row r="208" spans="1:40" s="40" customFormat="1" x14ac:dyDescent="0.2">
      <c r="A208" s="38" t="s">
        <v>251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>
        <v>55</v>
      </c>
      <c r="Y208" s="38"/>
      <c r="Z208" s="38"/>
      <c r="AA208" s="38"/>
      <c r="AB208" s="38"/>
      <c r="AC208" s="38"/>
      <c r="AD208" s="38"/>
      <c r="AE208" s="38"/>
      <c r="AF208" s="39">
        <f t="shared" si="12"/>
        <v>55</v>
      </c>
      <c r="AH208"/>
      <c r="AI208"/>
      <c r="AJ208"/>
      <c r="AK208"/>
      <c r="AL208"/>
      <c r="AM208"/>
      <c r="AN208"/>
    </row>
    <row r="209" spans="1:40" s="40" customFormat="1" x14ac:dyDescent="0.2">
      <c r="A209" s="38" t="s">
        <v>213</v>
      </c>
      <c r="B209" s="38"/>
      <c r="C209" s="38"/>
      <c r="D209" s="38"/>
      <c r="E209" s="38"/>
      <c r="F209" s="38"/>
      <c r="G209" s="38">
        <v>13</v>
      </c>
      <c r="H209" s="38">
        <v>13</v>
      </c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>
        <v>20</v>
      </c>
      <c r="Y209" s="38"/>
      <c r="Z209" s="38"/>
      <c r="AA209" s="38"/>
      <c r="AB209" s="38"/>
      <c r="AC209" s="38"/>
      <c r="AD209" s="38"/>
      <c r="AE209" s="38"/>
      <c r="AF209" s="39">
        <f t="shared" si="12"/>
        <v>46</v>
      </c>
    </row>
    <row r="210" spans="1:40" s="40" customFormat="1" x14ac:dyDescent="0.2">
      <c r="A210" s="38" t="s">
        <v>220</v>
      </c>
      <c r="B210" s="38"/>
      <c r="C210" s="38"/>
      <c r="D210" s="38"/>
      <c r="E210" s="38"/>
      <c r="F210" s="38"/>
      <c r="G210" s="38">
        <v>45</v>
      </c>
      <c r="H210" s="38"/>
      <c r="I210" s="38"/>
      <c r="J210" s="38"/>
      <c r="K210" s="38"/>
      <c r="L210" s="38"/>
      <c r="M210" s="2"/>
      <c r="N210" s="2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9">
        <f t="shared" si="12"/>
        <v>45</v>
      </c>
      <c r="AG210" s="47"/>
      <c r="AH210" s="47"/>
      <c r="AI210" s="47"/>
      <c r="AJ210" s="47"/>
      <c r="AK210" s="47"/>
      <c r="AL210" s="47"/>
      <c r="AM210" s="47"/>
      <c r="AN210" s="47"/>
    </row>
    <row r="211" spans="1:40" s="40" customFormat="1" x14ac:dyDescent="0.2">
      <c r="A211" s="2" t="s">
        <v>121</v>
      </c>
      <c r="B211" s="2"/>
      <c r="C211" s="2"/>
      <c r="D211" s="2"/>
      <c r="E211" s="2">
        <v>15</v>
      </c>
      <c r="F211" s="2"/>
      <c r="G211" s="2"/>
      <c r="H211" s="2"/>
      <c r="I211" s="2"/>
      <c r="J211" s="2"/>
      <c r="K211" s="2"/>
      <c r="L211" s="2"/>
      <c r="M211" s="38"/>
      <c r="N211" s="38"/>
      <c r="O211" s="2"/>
      <c r="P211" s="2"/>
      <c r="Q211" s="2"/>
      <c r="R211" s="2"/>
      <c r="S211" s="2">
        <v>24</v>
      </c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39">
        <f t="shared" si="12"/>
        <v>39</v>
      </c>
      <c r="AG211"/>
      <c r="AH211"/>
      <c r="AI211"/>
      <c r="AJ211"/>
      <c r="AK211"/>
      <c r="AL211"/>
      <c r="AM211"/>
      <c r="AN211"/>
    </row>
    <row r="212" spans="1:40" x14ac:dyDescent="0.2">
      <c r="A212" s="2" t="s">
        <v>91</v>
      </c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>
        <v>33</v>
      </c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39">
        <f t="shared" si="12"/>
        <v>33</v>
      </c>
    </row>
    <row r="213" spans="1:40" x14ac:dyDescent="0.2">
      <c r="A213" s="38" t="s">
        <v>89</v>
      </c>
      <c r="B213" s="38"/>
      <c r="C213" s="38"/>
      <c r="D213" s="38"/>
      <c r="E213" s="38"/>
      <c r="F213" s="38"/>
      <c r="G213" s="38"/>
      <c r="H213" s="38"/>
      <c r="I213" s="38"/>
      <c r="J213" s="38">
        <v>8</v>
      </c>
      <c r="K213" s="38"/>
      <c r="L213" s="38"/>
      <c r="M213" s="38"/>
      <c r="N213" s="38"/>
      <c r="O213" s="38"/>
      <c r="P213" s="38"/>
      <c r="Q213" s="38"/>
      <c r="R213" s="38">
        <v>22</v>
      </c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9">
        <f t="shared" si="12"/>
        <v>30</v>
      </c>
      <c r="AG213" s="40"/>
    </row>
    <row r="214" spans="1:40" x14ac:dyDescent="0.2">
      <c r="A214" s="38" t="s">
        <v>65</v>
      </c>
      <c r="B214" s="38"/>
      <c r="C214" s="38"/>
      <c r="D214" s="38"/>
      <c r="E214" s="38"/>
      <c r="F214" s="38"/>
      <c r="G214" s="38"/>
      <c r="H214" s="38"/>
      <c r="I214" s="38">
        <v>24</v>
      </c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9">
        <f t="shared" si="12"/>
        <v>24</v>
      </c>
      <c r="AG214" s="40"/>
      <c r="AH214" s="40"/>
      <c r="AI214" s="40"/>
      <c r="AJ214" s="40"/>
      <c r="AK214" s="40"/>
      <c r="AL214" s="40"/>
      <c r="AM214" s="40"/>
      <c r="AN214" s="40"/>
    </row>
    <row r="215" spans="1:40" x14ac:dyDescent="0.2">
      <c r="A215" s="38" t="s">
        <v>80</v>
      </c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>
        <v>16</v>
      </c>
      <c r="AA215" s="2"/>
      <c r="AB215" s="2"/>
      <c r="AC215" s="2"/>
      <c r="AD215" s="2"/>
      <c r="AE215" s="2"/>
      <c r="AF215" s="39">
        <f t="shared" si="12"/>
        <v>16</v>
      </c>
    </row>
    <row r="216" spans="1:40" x14ac:dyDescent="0.2">
      <c r="A216" s="38" t="s">
        <v>208</v>
      </c>
      <c r="B216" s="38">
        <v>15</v>
      </c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9">
        <f t="shared" si="12"/>
        <v>15</v>
      </c>
      <c r="AG216" s="40"/>
      <c r="AH216" s="40"/>
      <c r="AI216" s="40"/>
      <c r="AJ216" s="40"/>
      <c r="AK216" s="40"/>
      <c r="AL216" s="40"/>
      <c r="AM216" s="40"/>
      <c r="AN216" s="40"/>
    </row>
    <row r="217" spans="1:40" x14ac:dyDescent="0.2">
      <c r="A217" s="38" t="s">
        <v>126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>
        <v>9</v>
      </c>
      <c r="AC217" s="38"/>
      <c r="AD217" s="38"/>
      <c r="AE217" s="38"/>
      <c r="AF217" s="39">
        <f t="shared" si="12"/>
        <v>9</v>
      </c>
      <c r="AG217" s="40"/>
      <c r="AH217" s="40"/>
      <c r="AI217" s="40"/>
      <c r="AJ217" s="40"/>
      <c r="AK217" s="40"/>
      <c r="AL217" s="40"/>
      <c r="AM217" s="40"/>
      <c r="AN217" s="40"/>
    </row>
    <row r="218" spans="1:40" x14ac:dyDescent="0.2">
      <c r="A218" s="38" t="s">
        <v>237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>
        <v>2</v>
      </c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9">
        <f t="shared" si="12"/>
        <v>2</v>
      </c>
      <c r="AG218" s="40"/>
      <c r="AH218" s="40"/>
      <c r="AI218" s="40"/>
      <c r="AJ218" s="40"/>
      <c r="AK218" s="40"/>
      <c r="AL218" s="40"/>
      <c r="AM218" s="40"/>
      <c r="AN218" s="40"/>
    </row>
    <row r="219" spans="1:40" x14ac:dyDescent="0.2">
      <c r="A219" s="38" t="s">
        <v>122</v>
      </c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>
        <v>1</v>
      </c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9">
        <f t="shared" si="12"/>
        <v>1</v>
      </c>
      <c r="AG219" s="40"/>
    </row>
    <row r="220" spans="1:40" x14ac:dyDescent="0.2">
      <c r="A220" s="38" t="s">
        <v>104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9">
        <f t="shared" si="12"/>
        <v>0</v>
      </c>
      <c r="AG220" s="40"/>
      <c r="AH220" s="58"/>
      <c r="AI220" s="40"/>
      <c r="AJ220" s="40"/>
      <c r="AK220" s="40"/>
      <c r="AL220" s="40"/>
      <c r="AM220" s="40"/>
      <c r="AN220" s="40"/>
    </row>
    <row r="221" spans="1:40" x14ac:dyDescent="0.2">
      <c r="A221" s="38" t="s">
        <v>81</v>
      </c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9">
        <f t="shared" si="12"/>
        <v>0</v>
      </c>
      <c r="AG221" s="40"/>
      <c r="AH221" s="58"/>
      <c r="AI221" s="40"/>
      <c r="AJ221" s="40"/>
      <c r="AK221" s="40"/>
      <c r="AL221" s="40"/>
      <c r="AM221" s="40"/>
      <c r="AN221" s="40"/>
    </row>
    <row r="222" spans="1:40" x14ac:dyDescent="0.2">
      <c r="A222" s="2" t="s">
        <v>158</v>
      </c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8"/>
      <c r="O222" s="38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39">
        <f t="shared" si="12"/>
        <v>0</v>
      </c>
      <c r="AH222" s="58"/>
      <c r="AI222" s="40"/>
      <c r="AJ222" s="40"/>
      <c r="AK222" s="40"/>
      <c r="AL222" s="40"/>
      <c r="AM222" s="40"/>
      <c r="AN222" s="40"/>
    </row>
    <row r="223" spans="1:40" x14ac:dyDescent="0.2">
      <c r="A223" s="38" t="s">
        <v>82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9">
        <f t="shared" si="12"/>
        <v>0</v>
      </c>
      <c r="AG223" s="40"/>
      <c r="AH223" s="40"/>
      <c r="AI223" s="40"/>
      <c r="AJ223" s="40"/>
      <c r="AK223" s="40"/>
      <c r="AL223" s="40"/>
      <c r="AM223" s="40"/>
      <c r="AN223" s="40"/>
    </row>
    <row r="224" spans="1:40" x14ac:dyDescent="0.2">
      <c r="A224" s="2" t="s">
        <v>142</v>
      </c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39">
        <f t="shared" si="12"/>
        <v>0</v>
      </c>
    </row>
    <row r="225" spans="1:40" x14ac:dyDescent="0.2">
      <c r="A225" s="38" t="s">
        <v>61</v>
      </c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9">
        <f t="shared" si="12"/>
        <v>0</v>
      </c>
      <c r="AG225" s="40"/>
      <c r="AH225" s="40"/>
      <c r="AI225" s="40"/>
      <c r="AJ225" s="40"/>
      <c r="AK225" s="40"/>
      <c r="AL225" s="40"/>
      <c r="AM225" s="40"/>
      <c r="AN225" s="40"/>
    </row>
    <row r="226" spans="1:40" x14ac:dyDescent="0.2">
      <c r="A226" s="38" t="s">
        <v>175</v>
      </c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9">
        <f t="shared" si="12"/>
        <v>0</v>
      </c>
      <c r="AG226" s="40"/>
    </row>
    <row r="227" spans="1:40" x14ac:dyDescent="0.2">
      <c r="A227" s="38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39"/>
    </row>
    <row r="228" spans="1:40" x14ac:dyDescent="0.2">
      <c r="A228" s="2" t="s">
        <v>129</v>
      </c>
      <c r="B228" s="2">
        <f>SUM(B187:B226)</f>
        <v>155</v>
      </c>
      <c r="C228" s="2">
        <f t="shared" ref="C228:AF228" si="13">SUM(C187:C226)</f>
        <v>285</v>
      </c>
      <c r="D228" s="2">
        <f t="shared" si="13"/>
        <v>185</v>
      </c>
      <c r="E228" s="2">
        <f t="shared" si="13"/>
        <v>215</v>
      </c>
      <c r="F228" s="2">
        <f t="shared" si="13"/>
        <v>180</v>
      </c>
      <c r="G228" s="2">
        <f t="shared" si="13"/>
        <v>245</v>
      </c>
      <c r="H228" s="2">
        <f t="shared" si="13"/>
        <v>235</v>
      </c>
      <c r="I228" s="2">
        <f t="shared" si="13"/>
        <v>245</v>
      </c>
      <c r="J228" s="2">
        <f t="shared" si="13"/>
        <v>195</v>
      </c>
      <c r="K228" s="2">
        <f t="shared" si="13"/>
        <v>445</v>
      </c>
      <c r="L228" s="2">
        <f t="shared" si="13"/>
        <v>445</v>
      </c>
      <c r="M228" s="2">
        <f t="shared" si="13"/>
        <v>255</v>
      </c>
      <c r="N228" s="2">
        <f t="shared" si="13"/>
        <v>285</v>
      </c>
      <c r="O228" s="2">
        <f t="shared" si="13"/>
        <v>115</v>
      </c>
      <c r="P228" s="2">
        <f t="shared" si="13"/>
        <v>63</v>
      </c>
      <c r="Q228" s="2">
        <f t="shared" si="13"/>
        <v>70</v>
      </c>
      <c r="R228" s="2">
        <f t="shared" si="13"/>
        <v>295</v>
      </c>
      <c r="S228" s="2">
        <f t="shared" si="13"/>
        <v>285</v>
      </c>
      <c r="T228" s="2">
        <f t="shared" si="13"/>
        <v>475</v>
      </c>
      <c r="U228" s="2">
        <f t="shared" si="13"/>
        <v>475</v>
      </c>
      <c r="V228" s="2">
        <f t="shared" si="13"/>
        <v>165</v>
      </c>
      <c r="W228" s="2">
        <f t="shared" si="13"/>
        <v>305</v>
      </c>
      <c r="X228" s="2">
        <f t="shared" si="13"/>
        <v>305</v>
      </c>
      <c r="Y228" s="2">
        <f t="shared" si="13"/>
        <v>555</v>
      </c>
      <c r="Z228" s="2">
        <f t="shared" si="13"/>
        <v>265</v>
      </c>
      <c r="AA228" s="2">
        <f t="shared" si="13"/>
        <v>265</v>
      </c>
      <c r="AB228" s="2">
        <f t="shared" si="13"/>
        <v>155</v>
      </c>
      <c r="AC228" s="2">
        <f t="shared" si="13"/>
        <v>0</v>
      </c>
      <c r="AD228" s="2">
        <f t="shared" si="13"/>
        <v>0</v>
      </c>
      <c r="AE228" s="2">
        <f t="shared" si="13"/>
        <v>0</v>
      </c>
      <c r="AF228" s="2">
        <f t="shared" si="13"/>
        <v>7163</v>
      </c>
    </row>
    <row r="229" spans="1:40" x14ac:dyDescent="0.2">
      <c r="A229" s="13"/>
      <c r="B229" s="2"/>
      <c r="C229" s="2"/>
      <c r="D229" s="2"/>
      <c r="E229" s="2"/>
    </row>
  </sheetData>
  <sortState ref="A148:AO172">
    <sortCondition descending="1" ref="AF148:AF172"/>
  </sortState>
  <phoneticPr fontId="0" type="noConversion"/>
  <printOptions gridLines="1"/>
  <pageMargins left="0.75" right="0.75" top="1" bottom="1" header="0.5" footer="0.5"/>
  <pageSetup scale="82" orientation="landscape" r:id="rId1"/>
  <headerFooter alignWithMargins="0"/>
  <rowBreaks count="4" manualBreakCount="4">
    <brk id="53" max="16383" man="1"/>
    <brk id="96" max="30" man="1"/>
    <brk id="142" max="16383" man="1"/>
    <brk id="1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379"/>
  <sheetViews>
    <sheetView view="pageBreakPreview" zoomScale="125" zoomScaleNormal="100" zoomScaleSheetLayoutView="125" workbookViewId="0">
      <selection activeCell="A136" sqref="A136:XFD136"/>
    </sheetView>
  </sheetViews>
  <sheetFormatPr defaultRowHeight="12.75" x14ac:dyDescent="0.2"/>
  <cols>
    <col min="1" max="1" width="12.85546875" customWidth="1"/>
    <col min="2" max="2" width="13.28515625" customWidth="1"/>
    <col min="3" max="3" width="13.7109375" bestFit="1" customWidth="1"/>
    <col min="4" max="4" width="13.5703125" bestFit="1" customWidth="1"/>
    <col min="5" max="5" width="13" customWidth="1"/>
    <col min="6" max="6" width="13.28515625" bestFit="1" customWidth="1"/>
    <col min="7" max="7" width="13.42578125" customWidth="1"/>
    <col min="8" max="8" width="12.7109375" customWidth="1"/>
    <col min="9" max="9" width="14" customWidth="1"/>
    <col min="10" max="10" width="12.7109375" customWidth="1"/>
    <col min="11" max="11" width="13.7109375" customWidth="1"/>
    <col min="12" max="27" width="14.7109375" customWidth="1"/>
  </cols>
  <sheetData>
    <row r="1" spans="1:38" x14ac:dyDescent="0.2">
      <c r="A1" s="7" t="s">
        <v>152</v>
      </c>
      <c r="B1" s="7"/>
      <c r="J1" s="46"/>
    </row>
    <row r="2" spans="1:38" x14ac:dyDescent="0.2">
      <c r="A2" s="7"/>
      <c r="B2" s="7"/>
      <c r="J2" s="46"/>
      <c r="K2" s="46"/>
      <c r="L2" s="46"/>
      <c r="M2" s="46"/>
    </row>
    <row r="3" spans="1:38" x14ac:dyDescent="0.2">
      <c r="A3" s="7"/>
      <c r="B3" s="7"/>
    </row>
    <row r="4" spans="1:38" x14ac:dyDescent="0.2">
      <c r="A4" s="10" t="s">
        <v>8</v>
      </c>
      <c r="B4" s="8" t="s">
        <v>51</v>
      </c>
      <c r="C4" s="8" t="s">
        <v>118</v>
      </c>
      <c r="D4" s="8" t="s">
        <v>166</v>
      </c>
      <c r="E4" s="8" t="s">
        <v>70</v>
      </c>
      <c r="F4" s="8" t="s">
        <v>157</v>
      </c>
      <c r="G4" s="8" t="s">
        <v>218</v>
      </c>
      <c r="H4" s="8" t="s">
        <v>219</v>
      </c>
      <c r="I4" s="8" t="s">
        <v>165</v>
      </c>
      <c r="J4" s="8"/>
    </row>
    <row r="5" spans="1:38" x14ac:dyDescent="0.2">
      <c r="A5" s="10" t="s">
        <v>9</v>
      </c>
      <c r="B5" s="15">
        <v>42091</v>
      </c>
      <c r="C5" s="50">
        <v>42119</v>
      </c>
      <c r="D5" s="50">
        <v>42120</v>
      </c>
      <c r="E5" s="50">
        <v>42133</v>
      </c>
      <c r="F5" s="50">
        <v>42154</v>
      </c>
      <c r="G5" s="50">
        <v>42168</v>
      </c>
      <c r="H5" s="50">
        <v>42169</v>
      </c>
      <c r="I5" s="50">
        <v>42182</v>
      </c>
      <c r="J5" s="15"/>
    </row>
    <row r="6" spans="1:38" x14ac:dyDescent="0.2">
      <c r="A6" s="2"/>
      <c r="D6" s="2"/>
      <c r="E6" s="2"/>
      <c r="F6" s="2"/>
      <c r="G6" s="2"/>
      <c r="H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x14ac:dyDescent="0.2">
      <c r="A7" s="11" t="s">
        <v>7</v>
      </c>
      <c r="B7" s="9"/>
      <c r="C7" s="9"/>
      <c r="D7" s="9"/>
      <c r="E7" s="9"/>
      <c r="F7" s="9"/>
      <c r="G7" s="9"/>
      <c r="H7" s="9"/>
      <c r="J7" s="9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x14ac:dyDescent="0.2">
      <c r="A8" s="2" t="s">
        <v>11</v>
      </c>
      <c r="B8" s="2" t="s">
        <v>45</v>
      </c>
      <c r="C8" s="2" t="s">
        <v>45</v>
      </c>
      <c r="D8" s="45" t="s">
        <v>210</v>
      </c>
      <c r="E8" s="2" t="s">
        <v>71</v>
      </c>
      <c r="F8" s="2" t="s">
        <v>71</v>
      </c>
      <c r="G8" s="2" t="s">
        <v>72</v>
      </c>
      <c r="H8" s="2" t="s">
        <v>72</v>
      </c>
      <c r="I8" s="2" t="s">
        <v>87</v>
      </c>
      <c r="J8" s="3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x14ac:dyDescent="0.2">
      <c r="A9" s="2" t="s">
        <v>12</v>
      </c>
      <c r="B9" s="2" t="s">
        <v>43</v>
      </c>
      <c r="C9" s="2" t="s">
        <v>140</v>
      </c>
      <c r="D9" s="2" t="s">
        <v>140</v>
      </c>
      <c r="E9" s="2" t="s">
        <v>66</v>
      </c>
      <c r="F9" s="2" t="s">
        <v>74</v>
      </c>
      <c r="G9" s="2" t="s">
        <v>74</v>
      </c>
      <c r="H9" s="2" t="s">
        <v>74</v>
      </c>
      <c r="I9" s="2" t="s">
        <v>66</v>
      </c>
      <c r="J9" s="3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x14ac:dyDescent="0.2">
      <c r="A10" s="2" t="s">
        <v>10</v>
      </c>
      <c r="B10" s="2" t="s">
        <v>140</v>
      </c>
      <c r="C10" s="45" t="s">
        <v>210</v>
      </c>
      <c r="D10" s="45" t="s">
        <v>210</v>
      </c>
      <c r="E10" s="2" t="s">
        <v>62</v>
      </c>
      <c r="F10" s="2" t="s">
        <v>62</v>
      </c>
      <c r="G10" s="2" t="s">
        <v>91</v>
      </c>
      <c r="H10" s="2" t="s">
        <v>72</v>
      </c>
      <c r="I10" s="2" t="s">
        <v>66</v>
      </c>
      <c r="J10" s="14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x14ac:dyDescent="0.2">
      <c r="A11" s="2" t="s">
        <v>13</v>
      </c>
      <c r="B11" s="45" t="s">
        <v>210</v>
      </c>
      <c r="C11" s="2" t="s">
        <v>149</v>
      </c>
      <c r="D11" s="2" t="s">
        <v>61</v>
      </c>
      <c r="E11" s="2" t="s">
        <v>150</v>
      </c>
      <c r="F11" s="2" t="s">
        <v>213</v>
      </c>
      <c r="G11" s="2" t="s">
        <v>213</v>
      </c>
      <c r="H11" s="2" t="s">
        <v>213</v>
      </c>
      <c r="I11" s="2" t="s">
        <v>150</v>
      </c>
      <c r="J11" s="3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x14ac:dyDescent="0.2">
      <c r="A12" s="2" t="s">
        <v>30</v>
      </c>
      <c r="B12" s="2" t="s">
        <v>61</v>
      </c>
      <c r="C12" s="2" t="s">
        <v>45</v>
      </c>
      <c r="D12" s="45" t="s">
        <v>210</v>
      </c>
      <c r="E12" s="2" t="s">
        <v>71</v>
      </c>
      <c r="F12" s="2" t="s">
        <v>71</v>
      </c>
      <c r="G12" s="2" t="s">
        <v>93</v>
      </c>
      <c r="H12" s="2" t="s">
        <v>93</v>
      </c>
      <c r="I12" s="2" t="s">
        <v>84</v>
      </c>
      <c r="J12" s="3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x14ac:dyDescent="0.2">
      <c r="A13" s="2" t="s">
        <v>29</v>
      </c>
      <c r="B13" s="45" t="s">
        <v>210</v>
      </c>
      <c r="C13" s="2" t="s">
        <v>45</v>
      </c>
      <c r="D13" s="2" t="s">
        <v>61</v>
      </c>
      <c r="E13" s="2" t="s">
        <v>71</v>
      </c>
      <c r="F13" s="2" t="s">
        <v>71</v>
      </c>
      <c r="G13" s="2" t="s">
        <v>91</v>
      </c>
      <c r="H13" s="2" t="s">
        <v>74</v>
      </c>
      <c r="I13" s="2" t="s">
        <v>87</v>
      </c>
      <c r="J13" s="3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x14ac:dyDescent="0.2">
      <c r="A14" s="3" t="s">
        <v>14</v>
      </c>
      <c r="B14" s="2" t="s">
        <v>61</v>
      </c>
      <c r="C14" s="2" t="s">
        <v>47</v>
      </c>
      <c r="D14" s="2" t="s">
        <v>61</v>
      </c>
      <c r="E14" s="2" t="s">
        <v>65</v>
      </c>
      <c r="F14" s="2" t="s">
        <v>212</v>
      </c>
      <c r="G14" s="2" t="s">
        <v>43</v>
      </c>
      <c r="H14" s="2" t="s">
        <v>43</v>
      </c>
      <c r="I14" s="2" t="s">
        <v>65</v>
      </c>
      <c r="J14" s="3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x14ac:dyDescent="0.2">
      <c r="A15" s="2" t="s">
        <v>31</v>
      </c>
      <c r="B15" s="2" t="s">
        <v>43</v>
      </c>
      <c r="C15" s="2" t="s">
        <v>209</v>
      </c>
      <c r="D15" s="2" t="s">
        <v>209</v>
      </c>
      <c r="E15" s="2" t="s">
        <v>66</v>
      </c>
      <c r="F15" s="2" t="s">
        <v>43</v>
      </c>
      <c r="G15" s="2" t="s">
        <v>43</v>
      </c>
      <c r="H15" s="2" t="s">
        <v>43</v>
      </c>
      <c r="I15" s="2" t="s">
        <v>66</v>
      </c>
      <c r="J15" s="14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x14ac:dyDescent="0.2">
      <c r="A16" s="2" t="s">
        <v>15</v>
      </c>
      <c r="B16" s="2" t="s">
        <v>43</v>
      </c>
      <c r="C16" s="45" t="s">
        <v>210</v>
      </c>
      <c r="D16" s="45" t="s">
        <v>210</v>
      </c>
      <c r="E16" s="2" t="s">
        <v>65</v>
      </c>
      <c r="F16" s="2" t="s">
        <v>76</v>
      </c>
      <c r="G16" s="2" t="s">
        <v>91</v>
      </c>
      <c r="H16" s="2" t="s">
        <v>76</v>
      </c>
      <c r="I16" s="2" t="s">
        <v>84</v>
      </c>
      <c r="J16" s="3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x14ac:dyDescent="0.2">
      <c r="A17" s="3" t="s">
        <v>32</v>
      </c>
      <c r="B17" s="2" t="s">
        <v>208</v>
      </c>
      <c r="C17" s="2" t="s">
        <v>140</v>
      </c>
      <c r="D17" s="45" t="s">
        <v>210</v>
      </c>
      <c r="E17" s="2" t="s">
        <v>62</v>
      </c>
      <c r="F17" s="2" t="s">
        <v>62</v>
      </c>
      <c r="G17" s="2" t="s">
        <v>43</v>
      </c>
      <c r="H17" s="2" t="s">
        <v>43</v>
      </c>
      <c r="I17" s="2" t="s">
        <v>63</v>
      </c>
      <c r="J17" s="14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x14ac:dyDescent="0.2">
      <c r="A18" s="3" t="s">
        <v>16</v>
      </c>
      <c r="B18" s="45" t="s">
        <v>60</v>
      </c>
      <c r="C18" s="2" t="s">
        <v>208</v>
      </c>
      <c r="D18" s="2" t="s">
        <v>208</v>
      </c>
      <c r="E18" s="2" t="s">
        <v>65</v>
      </c>
      <c r="F18" s="2" t="s">
        <v>43</v>
      </c>
      <c r="G18" s="2" t="s">
        <v>43</v>
      </c>
      <c r="H18" s="2" t="s">
        <v>43</v>
      </c>
      <c r="I18" s="2" t="s">
        <v>63</v>
      </c>
      <c r="J18" s="14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x14ac:dyDescent="0.2">
      <c r="A19" s="2" t="s">
        <v>17</v>
      </c>
      <c r="B19" s="2" t="s">
        <v>140</v>
      </c>
      <c r="C19" s="2" t="s">
        <v>140</v>
      </c>
      <c r="D19" s="2" t="s">
        <v>140</v>
      </c>
      <c r="E19" s="2" t="s">
        <v>94</v>
      </c>
      <c r="F19" s="2" t="s">
        <v>43</v>
      </c>
      <c r="G19" s="2" t="s">
        <v>43</v>
      </c>
      <c r="H19" s="2" t="s">
        <v>43</v>
      </c>
      <c r="I19" s="2" t="s">
        <v>94</v>
      </c>
      <c r="J19" s="1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x14ac:dyDescent="0.2">
      <c r="A20" s="2" t="s">
        <v>18</v>
      </c>
      <c r="B20" s="2" t="s">
        <v>43</v>
      </c>
      <c r="C20" s="45" t="s">
        <v>210</v>
      </c>
      <c r="D20" s="45" t="s">
        <v>210</v>
      </c>
      <c r="E20" s="2" t="s">
        <v>94</v>
      </c>
      <c r="F20" s="2" t="s">
        <v>43</v>
      </c>
      <c r="G20" s="2" t="s">
        <v>43</v>
      </c>
      <c r="H20" s="2" t="s">
        <v>43</v>
      </c>
      <c r="I20" s="2" t="s">
        <v>43</v>
      </c>
      <c r="J20" s="14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x14ac:dyDescent="0.2">
      <c r="A21" s="2" t="s">
        <v>19</v>
      </c>
      <c r="B21" s="2" t="s">
        <v>43</v>
      </c>
      <c r="C21" s="2" t="s">
        <v>43</v>
      </c>
      <c r="D21" s="2" t="s">
        <v>43</v>
      </c>
      <c r="E21" s="2" t="s">
        <v>150</v>
      </c>
      <c r="F21" s="2" t="s">
        <v>43</v>
      </c>
      <c r="G21" s="2" t="s">
        <v>43</v>
      </c>
      <c r="H21" s="2" t="s">
        <v>43</v>
      </c>
      <c r="I21" s="2" t="s">
        <v>150</v>
      </c>
      <c r="J21" s="14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x14ac:dyDescent="0.2">
      <c r="A22" s="2" t="s">
        <v>20</v>
      </c>
      <c r="B22" s="45" t="s">
        <v>60</v>
      </c>
      <c r="C22" s="2" t="s">
        <v>149</v>
      </c>
      <c r="D22" s="45" t="s">
        <v>210</v>
      </c>
      <c r="E22" s="2" t="s">
        <v>62</v>
      </c>
      <c r="F22" s="2" t="s">
        <v>155</v>
      </c>
      <c r="G22" s="2" t="s">
        <v>220</v>
      </c>
      <c r="H22" s="2" t="s">
        <v>109</v>
      </c>
      <c r="I22" s="2" t="s">
        <v>87</v>
      </c>
      <c r="J22" s="16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x14ac:dyDescent="0.2">
      <c r="A23" s="2" t="s">
        <v>21</v>
      </c>
      <c r="B23" s="2" t="s">
        <v>61</v>
      </c>
      <c r="C23" s="2" t="s">
        <v>149</v>
      </c>
      <c r="D23" s="2" t="s">
        <v>61</v>
      </c>
      <c r="E23" s="2" t="s">
        <v>43</v>
      </c>
      <c r="F23" s="2" t="s">
        <v>213</v>
      </c>
      <c r="G23" s="2" t="s">
        <v>76</v>
      </c>
      <c r="H23" s="2" t="s">
        <v>76</v>
      </c>
      <c r="I23" s="2" t="s">
        <v>43</v>
      </c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x14ac:dyDescent="0.2">
      <c r="A24" s="3" t="s">
        <v>27</v>
      </c>
      <c r="B24" s="2" t="s">
        <v>61</v>
      </c>
      <c r="C24" s="45" t="s">
        <v>59</v>
      </c>
      <c r="D24" s="45" t="s">
        <v>210</v>
      </c>
      <c r="E24" s="2" t="s">
        <v>62</v>
      </c>
      <c r="F24" s="2" t="s">
        <v>62</v>
      </c>
      <c r="G24" s="2" t="s">
        <v>216</v>
      </c>
      <c r="H24" s="2" t="s">
        <v>216</v>
      </c>
      <c r="I24" s="2" t="s">
        <v>84</v>
      </c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x14ac:dyDescent="0.2">
      <c r="A25" s="3" t="s">
        <v>22</v>
      </c>
      <c r="B25" s="2" t="s">
        <v>148</v>
      </c>
      <c r="C25" s="45" t="s">
        <v>210</v>
      </c>
      <c r="D25" s="45" t="s">
        <v>97</v>
      </c>
      <c r="E25" s="2" t="s">
        <v>43</v>
      </c>
      <c r="F25" s="2" t="s">
        <v>213</v>
      </c>
      <c r="G25" s="2" t="s">
        <v>76</v>
      </c>
      <c r="H25" s="2" t="s">
        <v>76</v>
      </c>
      <c r="I25" s="2" t="s">
        <v>106</v>
      </c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x14ac:dyDescent="0.2">
      <c r="A26" s="2" t="s">
        <v>23</v>
      </c>
      <c r="B26" s="45" t="s">
        <v>210</v>
      </c>
      <c r="C26" s="45" t="s">
        <v>210</v>
      </c>
      <c r="D26" s="45" t="s">
        <v>210</v>
      </c>
      <c r="E26" s="2" t="s">
        <v>87</v>
      </c>
      <c r="F26" s="2" t="s">
        <v>109</v>
      </c>
      <c r="G26" s="2" t="s">
        <v>109</v>
      </c>
      <c r="H26" s="2" t="s">
        <v>109</v>
      </c>
      <c r="I26" s="2" t="s">
        <v>65</v>
      </c>
      <c r="J26" s="3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x14ac:dyDescent="0.2">
      <c r="A27" s="2" t="s">
        <v>28</v>
      </c>
      <c r="B27" s="2" t="s">
        <v>43</v>
      </c>
      <c r="C27" s="2" t="s">
        <v>149</v>
      </c>
      <c r="D27" s="45" t="s">
        <v>60</v>
      </c>
      <c r="E27" s="2" t="s">
        <v>43</v>
      </c>
      <c r="F27" s="2" t="s">
        <v>43</v>
      </c>
      <c r="G27" s="2" t="s">
        <v>72</v>
      </c>
      <c r="H27" s="2" t="s">
        <v>72</v>
      </c>
      <c r="I27" s="2" t="s">
        <v>43</v>
      </c>
      <c r="J27" s="14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x14ac:dyDescent="0.2">
      <c r="A28" s="3" t="s">
        <v>24</v>
      </c>
      <c r="B28" s="45" t="s">
        <v>60</v>
      </c>
      <c r="C28" s="45" t="s">
        <v>210</v>
      </c>
      <c r="D28" s="45" t="s">
        <v>210</v>
      </c>
      <c r="E28" s="2" t="s">
        <v>43</v>
      </c>
      <c r="F28" s="2" t="s">
        <v>43</v>
      </c>
      <c r="G28" s="2" t="s">
        <v>43</v>
      </c>
      <c r="H28" s="2" t="s">
        <v>43</v>
      </c>
      <c r="I28" s="2" t="s">
        <v>43</v>
      </c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x14ac:dyDescent="0.2">
      <c r="A29" s="2" t="s">
        <v>26</v>
      </c>
      <c r="B29" s="45" t="s">
        <v>210</v>
      </c>
      <c r="C29" s="2" t="s">
        <v>140</v>
      </c>
      <c r="D29" s="2" t="s">
        <v>140</v>
      </c>
      <c r="E29" s="2" t="s">
        <v>63</v>
      </c>
      <c r="F29" s="2" t="s">
        <v>76</v>
      </c>
      <c r="G29" s="2" t="s">
        <v>182</v>
      </c>
      <c r="H29" s="2" t="s">
        <v>182</v>
      </c>
      <c r="I29" s="2" t="s">
        <v>63</v>
      </c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x14ac:dyDescent="0.2">
      <c r="A30" s="2" t="s">
        <v>25</v>
      </c>
      <c r="B30" s="2" t="s">
        <v>45</v>
      </c>
      <c r="C30" s="2" t="s">
        <v>43</v>
      </c>
      <c r="D30" s="2" t="s">
        <v>43</v>
      </c>
      <c r="E30" s="2" t="s">
        <v>211</v>
      </c>
      <c r="F30" s="2" t="s">
        <v>109</v>
      </c>
      <c r="G30" s="2" t="s">
        <v>109</v>
      </c>
      <c r="H30" s="3" t="s">
        <v>185</v>
      </c>
      <c r="I30" s="2" t="s">
        <v>43</v>
      </c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x14ac:dyDescent="0.2">
      <c r="A31" s="2" t="s">
        <v>52</v>
      </c>
      <c r="B31" s="2" t="s">
        <v>43</v>
      </c>
      <c r="C31" s="2" t="s">
        <v>43</v>
      </c>
      <c r="D31" s="2" t="s">
        <v>43</v>
      </c>
      <c r="E31" s="2" t="s">
        <v>43</v>
      </c>
      <c r="F31" s="2" t="s">
        <v>43</v>
      </c>
      <c r="G31" s="2" t="s">
        <v>43</v>
      </c>
      <c r="H31" s="2" t="s">
        <v>43</v>
      </c>
      <c r="I31" s="2" t="s">
        <v>43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x14ac:dyDescent="0.2">
      <c r="A32" s="2" t="s">
        <v>53</v>
      </c>
      <c r="B32" s="45" t="s">
        <v>60</v>
      </c>
      <c r="C32" s="45" t="s">
        <v>210</v>
      </c>
      <c r="D32" s="45" t="s">
        <v>210</v>
      </c>
      <c r="E32" s="2" t="s">
        <v>43</v>
      </c>
      <c r="F32" s="2" t="s">
        <v>183</v>
      </c>
      <c r="G32" s="2" t="s">
        <v>213</v>
      </c>
      <c r="H32" s="2" t="s">
        <v>213</v>
      </c>
      <c r="I32" s="2" t="s">
        <v>66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x14ac:dyDescent="0.2">
      <c r="A33" s="2" t="s">
        <v>54</v>
      </c>
      <c r="B33" s="2"/>
      <c r="C33" s="2"/>
      <c r="D33" s="2"/>
      <c r="E33" s="2"/>
      <c r="F33" s="2"/>
      <c r="G33" s="2"/>
      <c r="H33" s="2"/>
      <c r="I33" s="2"/>
      <c r="J33" s="14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x14ac:dyDescent="0.2">
      <c r="A34" s="2" t="s">
        <v>55</v>
      </c>
      <c r="B34" s="2"/>
      <c r="C34" s="2"/>
      <c r="D34" s="2"/>
      <c r="E34" s="2"/>
      <c r="F34" s="2"/>
      <c r="G34" s="2"/>
      <c r="H34" s="2"/>
      <c r="I34" s="2"/>
      <c r="J34" s="14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x14ac:dyDescent="0.2">
      <c r="A35" s="2" t="s">
        <v>33</v>
      </c>
      <c r="B35" s="2"/>
      <c r="C35" s="2"/>
      <c r="D35" s="2"/>
      <c r="E35" s="2"/>
      <c r="F35" s="2"/>
      <c r="G35" s="2"/>
      <c r="H35" s="2"/>
      <c r="I35" s="2"/>
      <c r="J35" s="14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x14ac:dyDescent="0.2">
      <c r="A36" s="2" t="s">
        <v>34</v>
      </c>
      <c r="B36" s="2"/>
      <c r="C36" s="2"/>
      <c r="D36" s="2"/>
      <c r="E36" s="2"/>
      <c r="F36" s="2"/>
      <c r="G36" s="2"/>
      <c r="H36" s="2"/>
      <c r="I36" s="2"/>
      <c r="J36" s="14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x14ac:dyDescent="0.2">
      <c r="A37" s="2" t="s">
        <v>35</v>
      </c>
      <c r="B37" s="2" t="s">
        <v>43</v>
      </c>
      <c r="C37" s="2" t="s">
        <v>43</v>
      </c>
      <c r="D37" s="2" t="s">
        <v>43</v>
      </c>
      <c r="E37" s="2" t="s">
        <v>43</v>
      </c>
      <c r="F37" s="2" t="s">
        <v>43</v>
      </c>
      <c r="G37" s="2" t="s">
        <v>43</v>
      </c>
      <c r="H37" s="2" t="s">
        <v>43</v>
      </c>
      <c r="I37" s="2" t="s">
        <v>43</v>
      </c>
      <c r="J37" s="16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x14ac:dyDescent="0.2">
      <c r="A38" s="2" t="s">
        <v>36</v>
      </c>
      <c r="B38" s="2" t="s">
        <v>43</v>
      </c>
      <c r="C38" s="2" t="s">
        <v>43</v>
      </c>
      <c r="D38" s="2" t="s">
        <v>43</v>
      </c>
      <c r="E38" s="2" t="s">
        <v>182</v>
      </c>
      <c r="F38" s="2" t="s">
        <v>182</v>
      </c>
      <c r="G38" s="2" t="s">
        <v>182</v>
      </c>
      <c r="H38" s="2" t="s">
        <v>182</v>
      </c>
      <c r="I38" s="2" t="s">
        <v>66</v>
      </c>
      <c r="J38" s="16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 x14ac:dyDescent="0.2">
      <c r="A39" s="3" t="s">
        <v>37</v>
      </c>
      <c r="B39" s="2" t="s">
        <v>43</v>
      </c>
      <c r="C39" s="2" t="s">
        <v>61</v>
      </c>
      <c r="D39" s="2" t="s">
        <v>61</v>
      </c>
      <c r="E39" s="2" t="s">
        <v>43</v>
      </c>
      <c r="F39" s="2" t="s">
        <v>182</v>
      </c>
      <c r="G39" s="2" t="s">
        <v>43</v>
      </c>
      <c r="H39" s="2" t="s">
        <v>43</v>
      </c>
      <c r="I39" s="2" t="s">
        <v>43</v>
      </c>
      <c r="J39" s="14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 x14ac:dyDescent="0.2">
      <c r="A40" s="2" t="s">
        <v>38</v>
      </c>
      <c r="B40" s="2" t="s">
        <v>43</v>
      </c>
      <c r="C40" s="2" t="s">
        <v>43</v>
      </c>
      <c r="D40" s="2" t="s">
        <v>43</v>
      </c>
      <c r="E40" s="2" t="s">
        <v>43</v>
      </c>
      <c r="F40" s="2" t="s">
        <v>43</v>
      </c>
      <c r="G40" s="2" t="s">
        <v>43</v>
      </c>
      <c r="H40" s="2" t="s">
        <v>43</v>
      </c>
      <c r="I40" s="2" t="s">
        <v>43</v>
      </c>
      <c r="J40" s="14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 x14ac:dyDescent="0.2">
      <c r="A41" s="2" t="s">
        <v>58</v>
      </c>
      <c r="B41" s="2" t="s">
        <v>43</v>
      </c>
      <c r="C41" s="2" t="s">
        <v>43</v>
      </c>
      <c r="D41" s="2" t="s">
        <v>43</v>
      </c>
      <c r="E41" s="2" t="s">
        <v>43</v>
      </c>
      <c r="F41" s="2" t="s">
        <v>43</v>
      </c>
      <c r="G41" s="2" t="s">
        <v>77</v>
      </c>
      <c r="H41" s="2" t="s">
        <v>77</v>
      </c>
      <c r="I41" s="2" t="s">
        <v>43</v>
      </c>
      <c r="J41" s="14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 x14ac:dyDescent="0.2">
      <c r="A42" s="2" t="s">
        <v>39</v>
      </c>
      <c r="B42" s="2" t="s">
        <v>43</v>
      </c>
      <c r="C42" s="2" t="s">
        <v>43</v>
      </c>
      <c r="D42" s="2" t="s">
        <v>43</v>
      </c>
      <c r="E42" s="2" t="s">
        <v>63</v>
      </c>
      <c r="F42" s="2" t="s">
        <v>43</v>
      </c>
      <c r="G42" s="2" t="s">
        <v>43</v>
      </c>
      <c r="H42" s="2" t="s">
        <v>43</v>
      </c>
      <c r="I42" s="2" t="s">
        <v>63</v>
      </c>
      <c r="J42" s="16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8" x14ac:dyDescent="0.2">
      <c r="A43" s="2" t="s">
        <v>40</v>
      </c>
      <c r="B43" s="2" t="s">
        <v>43</v>
      </c>
      <c r="C43" s="2" t="s">
        <v>43</v>
      </c>
      <c r="D43" s="2" t="s">
        <v>43</v>
      </c>
      <c r="E43" s="2" t="s">
        <v>43</v>
      </c>
      <c r="F43" s="2" t="s">
        <v>77</v>
      </c>
      <c r="G43" s="2" t="s">
        <v>77</v>
      </c>
      <c r="H43" s="2" t="s">
        <v>77</v>
      </c>
      <c r="I43" s="2" t="s">
        <v>43</v>
      </c>
      <c r="J43" s="14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x14ac:dyDescent="0.2">
      <c r="A44" s="2" t="s">
        <v>41</v>
      </c>
      <c r="B44" s="2" t="s">
        <v>48</v>
      </c>
      <c r="C44" s="2" t="s">
        <v>97</v>
      </c>
      <c r="D44" s="2" t="s">
        <v>97</v>
      </c>
      <c r="E44" s="2" t="s">
        <v>94</v>
      </c>
      <c r="F44" s="2" t="s">
        <v>43</v>
      </c>
      <c r="G44" s="2" t="s">
        <v>93</v>
      </c>
      <c r="H44" s="2" t="s">
        <v>93</v>
      </c>
      <c r="I44" s="2" t="s">
        <v>94</v>
      </c>
      <c r="J44" s="14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8" x14ac:dyDescent="0.2">
      <c r="A45" s="3" t="s">
        <v>56</v>
      </c>
      <c r="B45" s="2" t="s">
        <v>43</v>
      </c>
      <c r="C45" s="2" t="s">
        <v>43</v>
      </c>
      <c r="D45" s="2" t="s">
        <v>43</v>
      </c>
      <c r="E45" s="2" t="s">
        <v>43</v>
      </c>
      <c r="F45" s="2" t="s">
        <v>43</v>
      </c>
      <c r="G45" s="2" t="s">
        <v>213</v>
      </c>
      <c r="H45" s="2" t="s">
        <v>213</v>
      </c>
      <c r="I45" s="2" t="s">
        <v>106</v>
      </c>
      <c r="J45" s="25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1:38" x14ac:dyDescent="0.2">
      <c r="A46" s="45" t="s">
        <v>57</v>
      </c>
      <c r="B46" s="2" t="s">
        <v>43</v>
      </c>
      <c r="C46" s="2" t="s">
        <v>43</v>
      </c>
      <c r="D46" s="2" t="s">
        <v>43</v>
      </c>
      <c r="E46" s="2" t="s">
        <v>43</v>
      </c>
      <c r="F46" s="2" t="s">
        <v>77</v>
      </c>
      <c r="G46" s="2" t="s">
        <v>77</v>
      </c>
      <c r="H46" s="2" t="s">
        <v>77</v>
      </c>
      <c r="I46" s="2" t="s">
        <v>63</v>
      </c>
      <c r="J46" s="14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38" x14ac:dyDescent="0.2">
      <c r="A47" s="2" t="s">
        <v>206</v>
      </c>
      <c r="B47" s="2" t="s">
        <v>43</v>
      </c>
      <c r="C47" s="2" t="s">
        <v>43</v>
      </c>
      <c r="D47" s="2" t="s">
        <v>43</v>
      </c>
      <c r="E47" s="2" t="s">
        <v>43</v>
      </c>
      <c r="F47" s="2" t="s">
        <v>43</v>
      </c>
      <c r="G47" s="2" t="s">
        <v>43</v>
      </c>
      <c r="H47" s="2"/>
      <c r="I47" s="2" t="s">
        <v>43</v>
      </c>
      <c r="J47" s="14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1:38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1:38" x14ac:dyDescent="0.2">
      <c r="A49" s="2"/>
      <c r="B49" s="2"/>
      <c r="C49" s="14"/>
      <c r="D49" s="14"/>
      <c r="E49" s="14"/>
      <c r="F49" s="14"/>
      <c r="G49" s="14"/>
      <c r="H49" s="14"/>
      <c r="I49" s="1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1:38" x14ac:dyDescent="0.2">
      <c r="A50" s="10" t="s">
        <v>8</v>
      </c>
      <c r="B50" s="8" t="s">
        <v>167</v>
      </c>
      <c r="C50" s="8" t="s">
        <v>222</v>
      </c>
      <c r="D50" s="8" t="s">
        <v>223</v>
      </c>
      <c r="E50" s="8" t="s">
        <v>180</v>
      </c>
      <c r="F50" s="8" t="s">
        <v>181</v>
      </c>
      <c r="G50" s="8" t="s">
        <v>179</v>
      </c>
      <c r="H50" s="14" t="s">
        <v>196</v>
      </c>
      <c r="I50" s="14" t="s">
        <v>187</v>
      </c>
      <c r="J50" s="8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1:38" x14ac:dyDescent="0.2">
      <c r="A51" s="10" t="s">
        <v>9</v>
      </c>
      <c r="B51" s="20">
        <v>42182</v>
      </c>
      <c r="C51" s="20">
        <v>42196</v>
      </c>
      <c r="D51" s="20">
        <v>42197</v>
      </c>
      <c r="E51" s="20">
        <v>42210</v>
      </c>
      <c r="F51" s="20">
        <v>42211</v>
      </c>
      <c r="G51" s="20">
        <v>42217</v>
      </c>
      <c r="H51" s="20">
        <v>42231</v>
      </c>
      <c r="I51" s="20">
        <v>42232</v>
      </c>
      <c r="J51" s="20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1:38" x14ac:dyDescent="0.2">
      <c r="A52" s="2"/>
      <c r="C52" s="2"/>
      <c r="D52" s="14"/>
      <c r="E52" s="14"/>
      <c r="F52" s="14"/>
      <c r="G52" s="14"/>
      <c r="H52" s="2"/>
      <c r="I52" s="14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spans="1:38" x14ac:dyDescent="0.2">
      <c r="A53" s="11" t="s">
        <v>7</v>
      </c>
      <c r="C53" s="19"/>
      <c r="D53" s="19"/>
      <c r="E53" s="19"/>
      <c r="F53" s="19"/>
      <c r="G53" s="19"/>
      <c r="H53" s="2"/>
      <c r="I53" s="14"/>
      <c r="J53" s="19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</row>
    <row r="54" spans="1:38" x14ac:dyDescent="0.2">
      <c r="A54" s="2" t="s">
        <v>11</v>
      </c>
      <c r="B54" s="45" t="s">
        <v>210</v>
      </c>
      <c r="C54" s="21" t="s">
        <v>228</v>
      </c>
      <c r="D54" s="21" t="s">
        <v>228</v>
      </c>
      <c r="E54" s="2" t="s">
        <v>71</v>
      </c>
      <c r="F54" s="28" t="s">
        <v>72</v>
      </c>
      <c r="G54" s="28" t="s">
        <v>66</v>
      </c>
      <c r="H54" s="28" t="s">
        <v>72</v>
      </c>
      <c r="I54" s="28" t="s">
        <v>72</v>
      </c>
      <c r="J54" s="29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1:38" x14ac:dyDescent="0.2">
      <c r="A55" s="2" t="s">
        <v>12</v>
      </c>
      <c r="B55" s="2" t="s">
        <v>140</v>
      </c>
      <c r="C55" s="2" t="s">
        <v>62</v>
      </c>
      <c r="D55" s="2" t="s">
        <v>62</v>
      </c>
      <c r="E55" s="2" t="s">
        <v>98</v>
      </c>
      <c r="F55" s="2" t="s">
        <v>91</v>
      </c>
      <c r="G55" s="28" t="s">
        <v>62</v>
      </c>
      <c r="H55" s="2" t="s">
        <v>43</v>
      </c>
      <c r="I55" s="2" t="s">
        <v>43</v>
      </c>
      <c r="J55" s="29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1:38" x14ac:dyDescent="0.2">
      <c r="A56" s="2" t="s">
        <v>10</v>
      </c>
      <c r="B56" s="21" t="s">
        <v>45</v>
      </c>
      <c r="C56" s="21" t="s">
        <v>62</v>
      </c>
      <c r="D56" s="21" t="s">
        <v>62</v>
      </c>
      <c r="E56" s="2" t="s">
        <v>233</v>
      </c>
      <c r="F56" s="2" t="s">
        <v>232</v>
      </c>
      <c r="G56" s="2" t="s">
        <v>62</v>
      </c>
      <c r="H56" s="21" t="s">
        <v>131</v>
      </c>
      <c r="I56" s="21" t="s">
        <v>131</v>
      </c>
      <c r="J56" s="29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1:38" x14ac:dyDescent="0.2">
      <c r="A57" s="2" t="s">
        <v>13</v>
      </c>
      <c r="B57" s="45" t="s">
        <v>210</v>
      </c>
      <c r="C57" s="21" t="s">
        <v>232</v>
      </c>
      <c r="D57" s="21" t="s">
        <v>232</v>
      </c>
      <c r="E57" s="21" t="s">
        <v>43</v>
      </c>
      <c r="F57" s="2" t="s">
        <v>232</v>
      </c>
      <c r="G57" s="28" t="s">
        <v>43</v>
      </c>
      <c r="H57" s="30" t="s">
        <v>43</v>
      </c>
      <c r="I57" s="30" t="s">
        <v>43</v>
      </c>
      <c r="J57" s="29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1:38" x14ac:dyDescent="0.2">
      <c r="A58" s="2" t="s">
        <v>30</v>
      </c>
      <c r="B58" s="2" t="s">
        <v>45</v>
      </c>
      <c r="C58" s="2" t="s">
        <v>229</v>
      </c>
      <c r="D58" s="2" t="s">
        <v>229</v>
      </c>
      <c r="E58" s="21" t="s">
        <v>93</v>
      </c>
      <c r="F58" s="21" t="s">
        <v>93</v>
      </c>
      <c r="G58" s="28" t="s">
        <v>87</v>
      </c>
      <c r="H58" s="21" t="s">
        <v>72</v>
      </c>
      <c r="I58" s="21" t="s">
        <v>131</v>
      </c>
      <c r="J58" s="29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1:38" x14ac:dyDescent="0.2">
      <c r="A59" s="2" t="s">
        <v>29</v>
      </c>
      <c r="B59" s="21" t="s">
        <v>45</v>
      </c>
      <c r="C59" s="21" t="s">
        <v>62</v>
      </c>
      <c r="D59" s="21" t="s">
        <v>62</v>
      </c>
      <c r="E59" s="21" t="s">
        <v>71</v>
      </c>
      <c r="F59" s="21" t="s">
        <v>71</v>
      </c>
      <c r="G59" s="2" t="s">
        <v>84</v>
      </c>
      <c r="H59" s="3" t="s">
        <v>185</v>
      </c>
      <c r="I59" s="2" t="s">
        <v>72</v>
      </c>
      <c r="J59" s="29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1:38" x14ac:dyDescent="0.2">
      <c r="A60" s="3" t="s">
        <v>14</v>
      </c>
      <c r="B60" s="2" t="s">
        <v>47</v>
      </c>
      <c r="C60" s="2" t="s">
        <v>82</v>
      </c>
      <c r="D60" s="28" t="s">
        <v>65</v>
      </c>
      <c r="E60" s="21" t="s">
        <v>233</v>
      </c>
      <c r="F60" s="21" t="s">
        <v>91</v>
      </c>
      <c r="G60" s="28" t="s">
        <v>66</v>
      </c>
      <c r="H60" s="21" t="s">
        <v>131</v>
      </c>
      <c r="I60" s="2" t="s">
        <v>131</v>
      </c>
      <c r="J60" s="30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1:38" x14ac:dyDescent="0.2">
      <c r="A61" s="2" t="s">
        <v>31</v>
      </c>
      <c r="B61" s="2" t="s">
        <v>61</v>
      </c>
      <c r="C61" s="2" t="s">
        <v>232</v>
      </c>
      <c r="D61" s="3" t="s">
        <v>232</v>
      </c>
      <c r="E61" s="3" t="s">
        <v>43</v>
      </c>
      <c r="F61" s="3" t="s">
        <v>77</v>
      </c>
      <c r="G61" s="28" t="s">
        <v>151</v>
      </c>
      <c r="H61" s="3" t="s">
        <v>236</v>
      </c>
      <c r="I61" s="3" t="s">
        <v>43</v>
      </c>
      <c r="J61" s="30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8" x14ac:dyDescent="0.2">
      <c r="A62" s="2" t="s">
        <v>15</v>
      </c>
      <c r="B62" s="2" t="s">
        <v>49</v>
      </c>
      <c r="C62" s="2" t="s">
        <v>91</v>
      </c>
      <c r="D62" s="3" t="s">
        <v>91</v>
      </c>
      <c r="E62" s="21" t="s">
        <v>233</v>
      </c>
      <c r="F62" s="2" t="s">
        <v>91</v>
      </c>
      <c r="G62" s="2" t="s">
        <v>63</v>
      </c>
      <c r="H62" s="2" t="s">
        <v>43</v>
      </c>
      <c r="I62" s="3" t="s">
        <v>43</v>
      </c>
      <c r="J62" s="29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1:38" x14ac:dyDescent="0.2">
      <c r="A63" s="3" t="s">
        <v>32</v>
      </c>
      <c r="B63" s="2" t="s">
        <v>140</v>
      </c>
      <c r="C63" s="2" t="s">
        <v>62</v>
      </c>
      <c r="D63" s="28" t="s">
        <v>62</v>
      </c>
      <c r="E63" s="21" t="s">
        <v>71</v>
      </c>
      <c r="F63" s="28" t="s">
        <v>75</v>
      </c>
      <c r="G63" s="28" t="s">
        <v>62</v>
      </c>
      <c r="H63" s="28" t="s">
        <v>75</v>
      </c>
      <c r="I63" s="29" t="s">
        <v>237</v>
      </c>
      <c r="J63" s="29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1:38" x14ac:dyDescent="0.2">
      <c r="A64" s="3" t="s">
        <v>16</v>
      </c>
      <c r="B64" s="2" t="s">
        <v>225</v>
      </c>
      <c r="C64" s="2" t="s">
        <v>142</v>
      </c>
      <c r="D64" s="3" t="s">
        <v>142</v>
      </c>
      <c r="E64" s="2" t="s">
        <v>232</v>
      </c>
      <c r="F64" s="28" t="s">
        <v>43</v>
      </c>
      <c r="G64" s="28" t="s">
        <v>151</v>
      </c>
      <c r="H64" s="3" t="s">
        <v>131</v>
      </c>
      <c r="I64" s="3" t="s">
        <v>43</v>
      </c>
      <c r="J64" s="30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1:245" x14ac:dyDescent="0.2">
      <c r="A65" s="2" t="s">
        <v>17</v>
      </c>
      <c r="B65" s="45" t="s">
        <v>210</v>
      </c>
      <c r="C65" s="2" t="s">
        <v>66</v>
      </c>
      <c r="D65" s="21" t="s">
        <v>66</v>
      </c>
      <c r="E65" s="2" t="s">
        <v>232</v>
      </c>
      <c r="F65" s="21" t="s">
        <v>232</v>
      </c>
      <c r="G65" s="28" t="s">
        <v>63</v>
      </c>
      <c r="H65" s="21" t="s">
        <v>133</v>
      </c>
      <c r="I65" s="21" t="s">
        <v>133</v>
      </c>
      <c r="J65" s="29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1:245" x14ac:dyDescent="0.2">
      <c r="A66" s="2" t="s">
        <v>18</v>
      </c>
      <c r="B66" s="45" t="s">
        <v>210</v>
      </c>
      <c r="C66" s="3" t="s">
        <v>43</v>
      </c>
      <c r="D66" s="3" t="s">
        <v>43</v>
      </c>
      <c r="E66" s="3" t="s">
        <v>43</v>
      </c>
      <c r="F66" s="3" t="s">
        <v>43</v>
      </c>
      <c r="G66" s="3" t="s">
        <v>43</v>
      </c>
      <c r="H66" s="3" t="s">
        <v>43</v>
      </c>
      <c r="I66" s="3" t="s">
        <v>43</v>
      </c>
      <c r="J66" s="30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1:245" x14ac:dyDescent="0.2">
      <c r="A67" s="2" t="s">
        <v>19</v>
      </c>
      <c r="B67" s="2" t="s">
        <v>97</v>
      </c>
      <c r="C67" s="2" t="s">
        <v>43</v>
      </c>
      <c r="D67" s="21" t="s">
        <v>43</v>
      </c>
      <c r="E67" s="21" t="s">
        <v>43</v>
      </c>
      <c r="F67" s="21" t="s">
        <v>43</v>
      </c>
      <c r="G67" s="21" t="s">
        <v>63</v>
      </c>
      <c r="H67" s="3" t="s">
        <v>43</v>
      </c>
      <c r="I67" s="3" t="s">
        <v>43</v>
      </c>
      <c r="J67" s="3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1:245" x14ac:dyDescent="0.2">
      <c r="A68" s="2" t="s">
        <v>20</v>
      </c>
      <c r="B68" s="45" t="s">
        <v>210</v>
      </c>
      <c r="C68" s="2" t="s">
        <v>71</v>
      </c>
      <c r="D68" s="3" t="s">
        <v>71</v>
      </c>
      <c r="E68" s="21" t="s">
        <v>98</v>
      </c>
      <c r="F68" s="28" t="s">
        <v>98</v>
      </c>
      <c r="G68" s="2" t="s">
        <v>87</v>
      </c>
      <c r="H68" s="60" t="s">
        <v>185</v>
      </c>
      <c r="I68" s="30" t="s">
        <v>155</v>
      </c>
      <c r="J68" s="29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1:245" x14ac:dyDescent="0.2">
      <c r="A69" s="2" t="s">
        <v>21</v>
      </c>
      <c r="B69" s="2" t="s">
        <v>61</v>
      </c>
      <c r="C69" s="3" t="s">
        <v>93</v>
      </c>
      <c r="D69" s="28" t="s">
        <v>93</v>
      </c>
      <c r="E69" s="21" t="s">
        <v>93</v>
      </c>
      <c r="F69" s="21" t="s">
        <v>93</v>
      </c>
      <c r="G69" s="21" t="s">
        <v>63</v>
      </c>
      <c r="H69" s="60" t="s">
        <v>185</v>
      </c>
      <c r="I69" s="2" t="s">
        <v>76</v>
      </c>
      <c r="J69" s="29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0" spans="1:245" x14ac:dyDescent="0.2">
      <c r="A70" s="3" t="s">
        <v>27</v>
      </c>
      <c r="B70" s="2" t="s">
        <v>61</v>
      </c>
      <c r="C70" s="2" t="s">
        <v>93</v>
      </c>
      <c r="D70" s="3" t="s">
        <v>93</v>
      </c>
      <c r="E70" s="21" t="s">
        <v>93</v>
      </c>
      <c r="F70" s="21" t="s">
        <v>93</v>
      </c>
      <c r="G70" s="28" t="s">
        <v>62</v>
      </c>
      <c r="H70" s="21" t="s">
        <v>110</v>
      </c>
      <c r="I70" s="21" t="s">
        <v>237</v>
      </c>
      <c r="J70" s="29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</row>
    <row r="71" spans="1:245" x14ac:dyDescent="0.2">
      <c r="A71" s="3" t="s">
        <v>22</v>
      </c>
      <c r="B71" s="2" t="s">
        <v>97</v>
      </c>
      <c r="C71" s="3" t="s">
        <v>158</v>
      </c>
      <c r="D71" s="3" t="s">
        <v>158</v>
      </c>
      <c r="E71" s="21" t="s">
        <v>158</v>
      </c>
      <c r="F71" s="21" t="s">
        <v>158</v>
      </c>
      <c r="G71" s="28" t="s">
        <v>64</v>
      </c>
      <c r="H71" s="3" t="s">
        <v>43</v>
      </c>
      <c r="I71" s="3" t="s">
        <v>155</v>
      </c>
      <c r="J71" s="29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</row>
    <row r="72" spans="1:245" x14ac:dyDescent="0.2">
      <c r="A72" s="2" t="s">
        <v>23</v>
      </c>
      <c r="B72" s="45" t="s">
        <v>210</v>
      </c>
      <c r="C72" s="3" t="s">
        <v>65</v>
      </c>
      <c r="D72" s="2" t="s">
        <v>159</v>
      </c>
      <c r="E72" s="21" t="s">
        <v>43</v>
      </c>
      <c r="F72" s="21" t="s">
        <v>232</v>
      </c>
      <c r="G72" s="2" t="s">
        <v>64</v>
      </c>
      <c r="H72" s="30" t="s">
        <v>135</v>
      </c>
      <c r="I72" s="30" t="s">
        <v>135</v>
      </c>
      <c r="J72" s="29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</row>
    <row r="73" spans="1:245" x14ac:dyDescent="0.2">
      <c r="A73" s="2" t="s">
        <v>28</v>
      </c>
      <c r="B73" s="2" t="s">
        <v>61</v>
      </c>
      <c r="C73" s="2" t="s">
        <v>158</v>
      </c>
      <c r="D73" s="3" t="s">
        <v>158</v>
      </c>
      <c r="E73" s="3" t="s">
        <v>72</v>
      </c>
      <c r="F73" s="3" t="s">
        <v>158</v>
      </c>
      <c r="G73" s="3" t="s">
        <v>43</v>
      </c>
      <c r="H73" s="3" t="s">
        <v>72</v>
      </c>
      <c r="I73" s="3" t="s">
        <v>72</v>
      </c>
      <c r="J73" s="31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2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  <c r="GD73" s="22"/>
      <c r="GE73" s="22"/>
      <c r="GF73" s="22"/>
      <c r="GG73" s="22"/>
      <c r="GH73" s="22"/>
      <c r="GI73" s="22"/>
      <c r="GJ73" s="22"/>
      <c r="GK73" s="22"/>
      <c r="GL73" s="22"/>
      <c r="GM73" s="22"/>
      <c r="GN73" s="22"/>
      <c r="GO73" s="22"/>
      <c r="GP73" s="22"/>
      <c r="GQ73" s="22"/>
      <c r="GR73" s="22"/>
      <c r="GS73" s="22"/>
      <c r="GT73" s="22"/>
      <c r="GU73" s="22"/>
      <c r="GV73" s="22"/>
      <c r="GW73" s="22"/>
      <c r="GX73" s="22"/>
      <c r="GY73" s="22"/>
      <c r="GZ73" s="22"/>
      <c r="HA73" s="22"/>
      <c r="HB73" s="22"/>
      <c r="HC73" s="22"/>
      <c r="HD73" s="22"/>
      <c r="HE73" s="22"/>
      <c r="HF73" s="22"/>
      <c r="HG73" s="22"/>
      <c r="HH73" s="22"/>
      <c r="HI73" s="22"/>
      <c r="HJ73" s="22"/>
      <c r="HK73" s="22"/>
      <c r="HL73" s="22"/>
      <c r="HM73" s="22"/>
      <c r="HN73" s="22"/>
      <c r="HO73" s="22"/>
      <c r="HP73" s="22"/>
      <c r="HQ73" s="22"/>
      <c r="HR73" s="22"/>
      <c r="HS73" s="22"/>
      <c r="HT73" s="22"/>
      <c r="HU73" s="22"/>
      <c r="HV73" s="22"/>
      <c r="HW73" s="22"/>
      <c r="HX73" s="22"/>
      <c r="HY73" s="22"/>
      <c r="HZ73" s="22"/>
      <c r="IA73" s="22"/>
      <c r="IB73" s="22"/>
      <c r="IC73" s="22"/>
      <c r="ID73" s="22"/>
      <c r="IE73" s="22"/>
      <c r="IF73" s="22"/>
      <c r="IG73" s="22"/>
      <c r="IH73" s="22"/>
      <c r="II73" s="22"/>
      <c r="IJ73" s="22"/>
      <c r="IK73" s="22"/>
    </row>
    <row r="74" spans="1:245" x14ac:dyDescent="0.2">
      <c r="A74" s="3" t="s">
        <v>24</v>
      </c>
      <c r="B74" s="2" t="s">
        <v>47</v>
      </c>
      <c r="C74" s="2" t="s">
        <v>93</v>
      </c>
      <c r="D74" s="3" t="s">
        <v>93</v>
      </c>
      <c r="E74" s="21" t="s">
        <v>158</v>
      </c>
      <c r="F74" s="21" t="s">
        <v>158</v>
      </c>
      <c r="G74" s="21" t="s">
        <v>43</v>
      </c>
      <c r="H74" s="3" t="s">
        <v>43</v>
      </c>
      <c r="I74" s="3" t="s">
        <v>43</v>
      </c>
      <c r="J74" s="3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</row>
    <row r="75" spans="1:245" x14ac:dyDescent="0.2">
      <c r="A75" s="2" t="s">
        <v>26</v>
      </c>
      <c r="B75" s="3" t="s">
        <v>45</v>
      </c>
      <c r="C75" s="3" t="s">
        <v>62</v>
      </c>
      <c r="D75" s="3" t="s">
        <v>62</v>
      </c>
      <c r="E75" s="21" t="s">
        <v>98</v>
      </c>
      <c r="F75" s="28" t="s">
        <v>98</v>
      </c>
      <c r="G75" s="28" t="s">
        <v>62</v>
      </c>
      <c r="H75" s="21" t="s">
        <v>43</v>
      </c>
      <c r="I75" s="21" t="s">
        <v>43</v>
      </c>
      <c r="J75" s="3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</row>
    <row r="76" spans="1:245" x14ac:dyDescent="0.2">
      <c r="A76" s="2" t="s">
        <v>25</v>
      </c>
      <c r="B76" s="21" t="s">
        <v>43</v>
      </c>
      <c r="C76" s="2" t="s">
        <v>80</v>
      </c>
      <c r="D76" s="3" t="s">
        <v>62</v>
      </c>
      <c r="E76" s="3" t="s">
        <v>185</v>
      </c>
      <c r="F76" s="3" t="s">
        <v>185</v>
      </c>
      <c r="G76" s="3" t="s">
        <v>43</v>
      </c>
      <c r="H76" s="60" t="s">
        <v>185</v>
      </c>
      <c r="I76" s="21" t="s">
        <v>112</v>
      </c>
      <c r="J76" s="29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</row>
    <row r="77" spans="1:245" x14ac:dyDescent="0.2">
      <c r="A77" s="2" t="s">
        <v>52</v>
      </c>
      <c r="B77" s="3" t="s">
        <v>168</v>
      </c>
      <c r="C77" s="3" t="s">
        <v>74</v>
      </c>
      <c r="D77" s="3" t="s">
        <v>74</v>
      </c>
      <c r="E77" s="21" t="s">
        <v>43</v>
      </c>
      <c r="F77" s="21" t="s">
        <v>43</v>
      </c>
      <c r="G77" s="3" t="s">
        <v>84</v>
      </c>
      <c r="H77" s="3" t="s">
        <v>132</v>
      </c>
      <c r="I77" s="3" t="s">
        <v>132</v>
      </c>
      <c r="J77" s="3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</row>
    <row r="78" spans="1:245" x14ac:dyDescent="0.2">
      <c r="A78" s="2" t="s">
        <v>53</v>
      </c>
      <c r="B78" s="45" t="s">
        <v>210</v>
      </c>
      <c r="C78" s="3" t="s">
        <v>230</v>
      </c>
      <c r="D78" s="2" t="s">
        <v>231</v>
      </c>
      <c r="E78" s="21" t="s">
        <v>43</v>
      </c>
      <c r="F78" s="21" t="s">
        <v>158</v>
      </c>
      <c r="G78" s="21" t="s">
        <v>67</v>
      </c>
      <c r="H78" s="21" t="s">
        <v>43</v>
      </c>
      <c r="I78" s="21" t="s">
        <v>237</v>
      </c>
      <c r="J78" s="29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1:245" x14ac:dyDescent="0.2">
      <c r="A79" s="2" t="s">
        <v>54</v>
      </c>
      <c r="B79" s="3"/>
      <c r="C79" s="3"/>
      <c r="D79" s="3"/>
      <c r="E79" s="3"/>
      <c r="F79" s="3"/>
      <c r="G79" s="3"/>
      <c r="H79" s="3"/>
      <c r="I79" s="3"/>
      <c r="J79" s="31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1:245" x14ac:dyDescent="0.2">
      <c r="A80" s="2" t="s">
        <v>55</v>
      </c>
      <c r="B80" s="2"/>
      <c r="C80" s="2"/>
      <c r="D80" s="28"/>
      <c r="E80" s="21"/>
      <c r="F80" s="28"/>
      <c r="G80" s="28"/>
      <c r="H80" s="30"/>
      <c r="I80" s="16"/>
      <c r="J80" s="29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1:38" x14ac:dyDescent="0.2">
      <c r="A81" s="2" t="s">
        <v>33</v>
      </c>
      <c r="B81" s="2"/>
      <c r="C81" s="2"/>
      <c r="D81" s="28"/>
      <c r="E81" s="21"/>
      <c r="F81" s="28"/>
      <c r="G81" s="28"/>
      <c r="H81" s="30"/>
      <c r="I81" s="16"/>
      <c r="J81" s="29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spans="1:38" x14ac:dyDescent="0.2">
      <c r="A82" s="2" t="s">
        <v>34</v>
      </c>
      <c r="B82" s="2"/>
      <c r="C82" s="2"/>
      <c r="D82" s="28"/>
      <c r="E82" s="21"/>
      <c r="F82" s="28"/>
      <c r="G82" s="28"/>
      <c r="H82" s="30"/>
      <c r="I82" s="16"/>
      <c r="J82" s="29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spans="1:38" x14ac:dyDescent="0.2">
      <c r="A83" s="2" t="s">
        <v>35</v>
      </c>
      <c r="B83" s="2" t="s">
        <v>43</v>
      </c>
      <c r="C83" s="2" t="s">
        <v>43</v>
      </c>
      <c r="D83" s="3" t="s">
        <v>43</v>
      </c>
      <c r="E83" s="3" t="s">
        <v>43</v>
      </c>
      <c r="F83" s="3" t="s">
        <v>43</v>
      </c>
      <c r="G83" s="3" t="s">
        <v>43</v>
      </c>
      <c r="H83" s="3" t="s">
        <v>43</v>
      </c>
      <c r="I83" s="3" t="s">
        <v>43</v>
      </c>
      <c r="J83" s="3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spans="1:38" x14ac:dyDescent="0.2">
      <c r="A84" s="2" t="s">
        <v>36</v>
      </c>
      <c r="B84" s="2" t="s">
        <v>43</v>
      </c>
      <c r="C84" s="2" t="s">
        <v>182</v>
      </c>
      <c r="D84" s="2" t="s">
        <v>182</v>
      </c>
      <c r="E84" s="2" t="s">
        <v>182</v>
      </c>
      <c r="F84" s="2" t="s">
        <v>182</v>
      </c>
      <c r="G84" s="3" t="s">
        <v>66</v>
      </c>
      <c r="H84" s="3" t="s">
        <v>43</v>
      </c>
      <c r="I84" s="3" t="s">
        <v>43</v>
      </c>
      <c r="J84" s="30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  <row r="85" spans="1:38" x14ac:dyDescent="0.2">
      <c r="A85" s="3" t="s">
        <v>37</v>
      </c>
      <c r="B85" s="2" t="s">
        <v>43</v>
      </c>
      <c r="C85" s="2" t="s">
        <v>182</v>
      </c>
      <c r="D85" s="2" t="s">
        <v>182</v>
      </c>
      <c r="E85" s="2" t="s">
        <v>182</v>
      </c>
      <c r="F85" s="2" t="s">
        <v>182</v>
      </c>
      <c r="G85" s="3" t="s">
        <v>43</v>
      </c>
      <c r="H85" s="3" t="s">
        <v>43</v>
      </c>
      <c r="I85" s="3" t="s">
        <v>43</v>
      </c>
      <c r="J85" s="30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</row>
    <row r="86" spans="1:38" x14ac:dyDescent="0.2">
      <c r="A86" s="2" t="s">
        <v>38</v>
      </c>
      <c r="B86" s="2" t="s">
        <v>43</v>
      </c>
      <c r="C86" s="3" t="s">
        <v>43</v>
      </c>
      <c r="D86" s="3" t="s">
        <v>43</v>
      </c>
      <c r="E86" s="3" t="s">
        <v>43</v>
      </c>
      <c r="F86" s="3" t="s">
        <v>43</v>
      </c>
      <c r="G86" s="3" t="s">
        <v>43</v>
      </c>
      <c r="H86" s="3" t="s">
        <v>43</v>
      </c>
      <c r="I86" s="3" t="s">
        <v>43</v>
      </c>
      <c r="J86" s="29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</row>
    <row r="87" spans="1:38" x14ac:dyDescent="0.2">
      <c r="A87" s="2" t="s">
        <v>58</v>
      </c>
      <c r="B87" s="2" t="s">
        <v>43</v>
      </c>
      <c r="C87" s="2" t="s">
        <v>77</v>
      </c>
      <c r="D87" s="2" t="s">
        <v>77</v>
      </c>
      <c r="E87" s="2" t="s">
        <v>77</v>
      </c>
      <c r="F87" s="2" t="s">
        <v>77</v>
      </c>
      <c r="G87" s="3" t="s">
        <v>43</v>
      </c>
      <c r="H87" s="3" t="s">
        <v>43</v>
      </c>
      <c r="I87" s="3" t="s">
        <v>43</v>
      </c>
      <c r="J87" s="31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  <row r="88" spans="1:38" x14ac:dyDescent="0.2">
      <c r="A88" s="2" t="s">
        <v>39</v>
      </c>
      <c r="B88" s="2" t="s">
        <v>43</v>
      </c>
      <c r="C88" s="3" t="s">
        <v>43</v>
      </c>
      <c r="D88" s="3" t="s">
        <v>43</v>
      </c>
      <c r="E88" s="21" t="s">
        <v>43</v>
      </c>
      <c r="F88" s="21" t="s">
        <v>43</v>
      </c>
      <c r="G88" s="3" t="s">
        <v>43</v>
      </c>
      <c r="H88" s="3" t="s">
        <v>43</v>
      </c>
      <c r="I88" s="3" t="s">
        <v>43</v>
      </c>
      <c r="J88" s="29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</row>
    <row r="89" spans="1:38" x14ac:dyDescent="0.2">
      <c r="A89" s="2" t="s">
        <v>40</v>
      </c>
      <c r="B89" s="2" t="s">
        <v>43</v>
      </c>
      <c r="C89" s="2" t="s">
        <v>77</v>
      </c>
      <c r="D89" s="2" t="s">
        <v>77</v>
      </c>
      <c r="E89" s="2" t="s">
        <v>77</v>
      </c>
      <c r="F89" s="2" t="s">
        <v>77</v>
      </c>
      <c r="G89" s="3" t="s">
        <v>43</v>
      </c>
      <c r="H89" s="3" t="s">
        <v>43</v>
      </c>
      <c r="I89" s="3" t="s">
        <v>43</v>
      </c>
      <c r="J89" s="3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</row>
    <row r="90" spans="1:38" x14ac:dyDescent="0.2">
      <c r="A90" s="2" t="s">
        <v>41</v>
      </c>
      <c r="B90" s="21" t="s">
        <v>61</v>
      </c>
      <c r="C90" s="21" t="s">
        <v>94</v>
      </c>
      <c r="D90" s="21" t="s">
        <v>94</v>
      </c>
      <c r="E90" s="21" t="s">
        <v>93</v>
      </c>
      <c r="F90" s="21" t="s">
        <v>93</v>
      </c>
      <c r="G90" s="21" t="s">
        <v>43</v>
      </c>
      <c r="H90" s="3" t="s">
        <v>43</v>
      </c>
      <c r="I90" s="3" t="s">
        <v>43</v>
      </c>
      <c r="J90" s="29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</row>
    <row r="91" spans="1:38" x14ac:dyDescent="0.2">
      <c r="A91" s="3" t="s">
        <v>56</v>
      </c>
      <c r="B91" s="21" t="s">
        <v>89</v>
      </c>
      <c r="C91" s="21" t="s">
        <v>106</v>
      </c>
      <c r="D91" s="21" t="s">
        <v>106</v>
      </c>
      <c r="E91" s="21" t="s">
        <v>43</v>
      </c>
      <c r="F91" s="21" t="s">
        <v>43</v>
      </c>
      <c r="G91" s="21" t="s">
        <v>43</v>
      </c>
      <c r="H91" s="3" t="s">
        <v>43</v>
      </c>
      <c r="I91" s="3" t="s">
        <v>43</v>
      </c>
      <c r="J91" s="3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</row>
    <row r="92" spans="1:38" x14ac:dyDescent="0.2">
      <c r="A92" s="45" t="s">
        <v>57</v>
      </c>
      <c r="B92" s="2" t="s">
        <v>43</v>
      </c>
      <c r="C92" s="21" t="s">
        <v>77</v>
      </c>
      <c r="D92" s="21" t="s">
        <v>77</v>
      </c>
      <c r="E92" s="21" t="s">
        <v>77</v>
      </c>
      <c r="F92" s="21" t="s">
        <v>77</v>
      </c>
      <c r="G92" s="3" t="s">
        <v>43</v>
      </c>
      <c r="H92" s="3" t="s">
        <v>43</v>
      </c>
      <c r="I92" s="3" t="s">
        <v>43</v>
      </c>
      <c r="J92" s="3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</row>
    <row r="93" spans="1:38" x14ac:dyDescent="0.2">
      <c r="A93" s="2" t="s">
        <v>206</v>
      </c>
      <c r="B93" s="2" t="s">
        <v>43</v>
      </c>
      <c r="C93" s="21" t="s">
        <v>232</v>
      </c>
      <c r="D93" s="3" t="s">
        <v>182</v>
      </c>
      <c r="E93" s="21" t="s">
        <v>43</v>
      </c>
      <c r="F93" s="21" t="s">
        <v>43</v>
      </c>
      <c r="G93" s="3" t="s">
        <v>43</v>
      </c>
      <c r="H93" s="3" t="s">
        <v>43</v>
      </c>
      <c r="I93" s="3" t="s">
        <v>43</v>
      </c>
      <c r="J93" s="31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1:38" x14ac:dyDescent="0.2">
      <c r="A94" s="2"/>
      <c r="B94" s="8"/>
      <c r="C94" s="1"/>
      <c r="D94" s="14"/>
      <c r="E94" s="23"/>
      <c r="F94" s="14"/>
      <c r="G94" s="14"/>
      <c r="H94" s="25"/>
      <c r="I94" s="1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1:38" x14ac:dyDescent="0.2">
      <c r="A95" s="10" t="s">
        <v>8</v>
      </c>
      <c r="B95" s="14" t="s">
        <v>243</v>
      </c>
      <c r="C95" s="14" t="s">
        <v>244</v>
      </c>
      <c r="D95" s="20" t="s">
        <v>198</v>
      </c>
      <c r="E95" s="14" t="s">
        <v>199</v>
      </c>
      <c r="F95" s="20" t="s">
        <v>136</v>
      </c>
      <c r="G95" s="14" t="s">
        <v>250</v>
      </c>
      <c r="H95" s="14" t="s">
        <v>250</v>
      </c>
      <c r="I95" s="14" t="s">
        <v>200</v>
      </c>
      <c r="J95" s="14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</row>
    <row r="96" spans="1:38" x14ac:dyDescent="0.2">
      <c r="A96" s="10" t="s">
        <v>9</v>
      </c>
      <c r="B96" s="20">
        <v>41866</v>
      </c>
      <c r="C96" s="20">
        <v>41867</v>
      </c>
      <c r="D96" s="20">
        <v>42252</v>
      </c>
      <c r="E96" s="20">
        <v>42253</v>
      </c>
      <c r="F96" s="20">
        <v>42266</v>
      </c>
      <c r="G96" s="20">
        <v>42273</v>
      </c>
      <c r="H96" s="20">
        <v>42274</v>
      </c>
      <c r="I96" s="20">
        <v>42301</v>
      </c>
      <c r="J96" s="20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</row>
    <row r="97" spans="1:38" x14ac:dyDescent="0.2">
      <c r="A97" s="2"/>
      <c r="B97" s="14"/>
      <c r="C97" s="23"/>
      <c r="D97" s="14"/>
      <c r="E97" s="14"/>
      <c r="I97" s="14"/>
      <c r="J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</row>
    <row r="98" spans="1:38" x14ac:dyDescent="0.2">
      <c r="A98" s="11" t="s">
        <v>7</v>
      </c>
      <c r="B98" s="14"/>
      <c r="D98" s="14"/>
      <c r="E98" s="14"/>
      <c r="I98" s="14"/>
      <c r="J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</row>
    <row r="99" spans="1:38" x14ac:dyDescent="0.2">
      <c r="A99" s="2" t="s">
        <v>11</v>
      </c>
      <c r="B99" s="21" t="s">
        <v>89</v>
      </c>
      <c r="C99" s="2" t="s">
        <v>89</v>
      </c>
      <c r="D99" s="2" t="s">
        <v>71</v>
      </c>
      <c r="E99" s="2" t="s">
        <v>71</v>
      </c>
      <c r="F99" s="2" t="s">
        <v>71</v>
      </c>
      <c r="G99" s="2" t="s">
        <v>74</v>
      </c>
      <c r="H99" s="2" t="s">
        <v>71</v>
      </c>
      <c r="I99" s="21" t="s">
        <v>87</v>
      </c>
      <c r="J99" s="2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</row>
    <row r="100" spans="1:38" x14ac:dyDescent="0.2">
      <c r="A100" s="2" t="s">
        <v>12</v>
      </c>
      <c r="B100" s="2" t="s">
        <v>45</v>
      </c>
      <c r="C100" s="2" t="s">
        <v>45</v>
      </c>
      <c r="D100" s="2" t="s">
        <v>62</v>
      </c>
      <c r="E100" s="2" t="s">
        <v>62</v>
      </c>
      <c r="F100" s="2" t="s">
        <v>62</v>
      </c>
      <c r="G100" s="2" t="s">
        <v>98</v>
      </c>
      <c r="H100" s="21" t="s">
        <v>213</v>
      </c>
      <c r="I100" s="2" t="s">
        <v>62</v>
      </c>
      <c r="J100" s="14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</row>
    <row r="101" spans="1:38" x14ac:dyDescent="0.2">
      <c r="A101" s="2" t="s">
        <v>10</v>
      </c>
      <c r="B101" s="2" t="s">
        <v>61</v>
      </c>
      <c r="C101" s="45" t="s">
        <v>210</v>
      </c>
      <c r="D101" s="2" t="s">
        <v>62</v>
      </c>
      <c r="E101" s="2" t="s">
        <v>62</v>
      </c>
      <c r="F101" s="2" t="s">
        <v>62</v>
      </c>
      <c r="G101" s="21" t="s">
        <v>220</v>
      </c>
      <c r="H101" s="2" t="s">
        <v>62</v>
      </c>
      <c r="I101" s="21" t="s">
        <v>62</v>
      </c>
      <c r="J101" s="2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</row>
    <row r="102" spans="1:38" x14ac:dyDescent="0.2">
      <c r="A102" s="2" t="s">
        <v>13</v>
      </c>
      <c r="B102" s="2" t="s">
        <v>45</v>
      </c>
      <c r="C102" s="2" t="s">
        <v>45</v>
      </c>
      <c r="D102" s="2" t="s">
        <v>150</v>
      </c>
      <c r="E102" s="2" t="s">
        <v>63</v>
      </c>
      <c r="F102" s="2" t="s">
        <v>62</v>
      </c>
      <c r="G102" s="21" t="s">
        <v>213</v>
      </c>
      <c r="H102" s="21" t="s">
        <v>213</v>
      </c>
      <c r="I102" s="3" t="s">
        <v>247</v>
      </c>
      <c r="J102" s="2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</row>
    <row r="103" spans="1:38" x14ac:dyDescent="0.2">
      <c r="A103" s="2" t="s">
        <v>30</v>
      </c>
      <c r="B103" s="21" t="s">
        <v>45</v>
      </c>
      <c r="C103" s="21" t="s">
        <v>45</v>
      </c>
      <c r="D103" s="2" t="s">
        <v>71</v>
      </c>
      <c r="E103" s="2" t="s">
        <v>71</v>
      </c>
      <c r="F103" s="2" t="s">
        <v>71</v>
      </c>
      <c r="G103" s="21" t="s">
        <v>93</v>
      </c>
      <c r="H103" s="21" t="s">
        <v>93</v>
      </c>
      <c r="I103" s="21" t="s">
        <v>84</v>
      </c>
      <c r="J103" s="2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</row>
    <row r="104" spans="1:38" x14ac:dyDescent="0.2">
      <c r="A104" s="2" t="s">
        <v>29</v>
      </c>
      <c r="B104" s="45" t="s">
        <v>210</v>
      </c>
      <c r="C104" s="2" t="s">
        <v>50</v>
      </c>
      <c r="D104" s="2" t="s">
        <v>71</v>
      </c>
      <c r="E104" s="2" t="s">
        <v>164</v>
      </c>
      <c r="F104" s="2" t="s">
        <v>71</v>
      </c>
      <c r="G104" s="21" t="s">
        <v>72</v>
      </c>
      <c r="H104" s="2" t="s">
        <v>71</v>
      </c>
      <c r="I104" s="21" t="s">
        <v>71</v>
      </c>
      <c r="J104" s="2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</row>
    <row r="105" spans="1:38" x14ac:dyDescent="0.2">
      <c r="A105" s="3" t="s">
        <v>14</v>
      </c>
      <c r="B105" s="21" t="s">
        <v>89</v>
      </c>
      <c r="C105" s="21" t="s">
        <v>45</v>
      </c>
      <c r="D105" s="2" t="s">
        <v>66</v>
      </c>
      <c r="E105" s="2" t="s">
        <v>94</v>
      </c>
      <c r="F105" s="2" t="s">
        <v>94</v>
      </c>
      <c r="G105" s="21" t="s">
        <v>43</v>
      </c>
      <c r="H105" s="21" t="s">
        <v>77</v>
      </c>
      <c r="I105" s="2" t="s">
        <v>94</v>
      </c>
      <c r="J105" s="23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</row>
    <row r="106" spans="1:38" x14ac:dyDescent="0.2">
      <c r="A106" s="2" t="s">
        <v>31</v>
      </c>
      <c r="B106" s="45" t="s">
        <v>210</v>
      </c>
      <c r="C106" s="45" t="s">
        <v>210</v>
      </c>
      <c r="D106" s="2" t="s">
        <v>66</v>
      </c>
      <c r="E106" s="2" t="s">
        <v>151</v>
      </c>
      <c r="F106" s="21" t="s">
        <v>43</v>
      </c>
      <c r="G106" s="21" t="s">
        <v>77</v>
      </c>
      <c r="H106" s="21" t="s">
        <v>77</v>
      </c>
      <c r="I106" s="2" t="s">
        <v>66</v>
      </c>
      <c r="J106" s="23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</row>
    <row r="107" spans="1:38" x14ac:dyDescent="0.2">
      <c r="A107" s="2" t="s">
        <v>15</v>
      </c>
      <c r="B107" s="45" t="s">
        <v>210</v>
      </c>
      <c r="C107" s="45" t="s">
        <v>210</v>
      </c>
      <c r="D107" s="2" t="s">
        <v>63</v>
      </c>
      <c r="E107" s="2" t="s">
        <v>63</v>
      </c>
      <c r="F107" s="2" t="s">
        <v>62</v>
      </c>
      <c r="G107" s="2" t="s">
        <v>76</v>
      </c>
      <c r="H107" s="2" t="s">
        <v>76</v>
      </c>
      <c r="I107" s="21" t="s">
        <v>62</v>
      </c>
      <c r="J107" s="2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</row>
    <row r="108" spans="1:38" x14ac:dyDescent="0.2">
      <c r="A108" s="3" t="s">
        <v>32</v>
      </c>
      <c r="B108" s="45" t="s">
        <v>210</v>
      </c>
      <c r="C108" s="45" t="s">
        <v>210</v>
      </c>
      <c r="D108" s="2" t="s">
        <v>62</v>
      </c>
      <c r="E108" s="2" t="s">
        <v>62</v>
      </c>
      <c r="F108" s="2" t="s">
        <v>64</v>
      </c>
      <c r="G108" s="21" t="s">
        <v>220</v>
      </c>
      <c r="H108" s="60" t="s">
        <v>185</v>
      </c>
      <c r="I108" s="21" t="s">
        <v>62</v>
      </c>
      <c r="J108" s="2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</row>
    <row r="109" spans="1:38" x14ac:dyDescent="0.2">
      <c r="A109" s="3" t="s">
        <v>16</v>
      </c>
      <c r="B109" s="21" t="s">
        <v>89</v>
      </c>
      <c r="C109" s="45" t="s">
        <v>210</v>
      </c>
      <c r="D109" s="2" t="s">
        <v>62</v>
      </c>
      <c r="E109" s="2" t="s">
        <v>62</v>
      </c>
      <c r="F109" s="21" t="s">
        <v>62</v>
      </c>
      <c r="G109" s="21" t="s">
        <v>43</v>
      </c>
      <c r="H109" s="2" t="s">
        <v>62</v>
      </c>
      <c r="I109" s="21" t="s">
        <v>62</v>
      </c>
      <c r="J109" s="14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</row>
    <row r="110" spans="1:38" x14ac:dyDescent="0.2">
      <c r="A110" s="2" t="s">
        <v>17</v>
      </c>
      <c r="B110" s="21" t="s">
        <v>208</v>
      </c>
      <c r="C110" s="45" t="s">
        <v>210</v>
      </c>
      <c r="D110" s="2" t="s">
        <v>94</v>
      </c>
      <c r="E110" s="2" t="s">
        <v>232</v>
      </c>
      <c r="F110" s="21" t="s">
        <v>66</v>
      </c>
      <c r="G110" s="21" t="s">
        <v>43</v>
      </c>
      <c r="H110" s="3" t="s">
        <v>43</v>
      </c>
      <c r="I110" s="2" t="s">
        <v>232</v>
      </c>
      <c r="J110" s="2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</row>
    <row r="111" spans="1:38" x14ac:dyDescent="0.2">
      <c r="A111" s="2" t="s">
        <v>18</v>
      </c>
      <c r="B111" s="45" t="s">
        <v>210</v>
      </c>
      <c r="C111" s="45" t="s">
        <v>210</v>
      </c>
      <c r="D111" s="2" t="s">
        <v>93</v>
      </c>
      <c r="E111" s="2" t="s">
        <v>93</v>
      </c>
      <c r="F111" s="21" t="s">
        <v>43</v>
      </c>
      <c r="G111" s="21" t="s">
        <v>93</v>
      </c>
      <c r="H111" s="3" t="s">
        <v>93</v>
      </c>
      <c r="I111" s="21" t="s">
        <v>69</v>
      </c>
      <c r="J111" s="14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</row>
    <row r="112" spans="1:38" x14ac:dyDescent="0.2">
      <c r="A112" s="2" t="s">
        <v>19</v>
      </c>
      <c r="B112" s="45" t="s">
        <v>210</v>
      </c>
      <c r="C112" s="45" t="s">
        <v>210</v>
      </c>
      <c r="D112" s="2" t="s">
        <v>150</v>
      </c>
      <c r="E112" s="2" t="s">
        <v>150</v>
      </c>
      <c r="F112" s="21" t="s">
        <v>94</v>
      </c>
      <c r="G112" s="21" t="s">
        <v>93</v>
      </c>
      <c r="H112" s="3" t="s">
        <v>220</v>
      </c>
      <c r="I112" s="21" t="s">
        <v>94</v>
      </c>
      <c r="J112" s="2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</row>
    <row r="113" spans="1:38" x14ac:dyDescent="0.2">
      <c r="A113" s="2" t="s">
        <v>20</v>
      </c>
      <c r="B113" s="21" t="s">
        <v>89</v>
      </c>
      <c r="C113" s="21" t="s">
        <v>61</v>
      </c>
      <c r="D113" s="2" t="s">
        <v>62</v>
      </c>
      <c r="E113" s="2" t="s">
        <v>71</v>
      </c>
      <c r="F113" s="21" t="s">
        <v>62</v>
      </c>
      <c r="G113" s="21" t="s">
        <v>220</v>
      </c>
      <c r="H113" s="21" t="s">
        <v>220</v>
      </c>
      <c r="I113" s="21" t="s">
        <v>71</v>
      </c>
      <c r="J113" s="2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</row>
    <row r="114" spans="1:38" x14ac:dyDescent="0.2">
      <c r="A114" s="2" t="s">
        <v>21</v>
      </c>
      <c r="B114" s="21" t="s">
        <v>61</v>
      </c>
      <c r="C114" s="45" t="s">
        <v>210</v>
      </c>
      <c r="D114" s="2" t="s">
        <v>62</v>
      </c>
      <c r="E114" s="2" t="s">
        <v>63</v>
      </c>
      <c r="F114" s="21" t="s">
        <v>43</v>
      </c>
      <c r="G114" s="21" t="s">
        <v>93</v>
      </c>
      <c r="H114" s="3" t="s">
        <v>93</v>
      </c>
      <c r="I114" s="21" t="s">
        <v>62</v>
      </c>
      <c r="J114" s="14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</row>
    <row r="115" spans="1:38" x14ac:dyDescent="0.2">
      <c r="A115" s="3" t="s">
        <v>27</v>
      </c>
      <c r="B115" s="21" t="s">
        <v>61</v>
      </c>
      <c r="C115" s="21" t="s">
        <v>61</v>
      </c>
      <c r="D115" s="2" t="s">
        <v>158</v>
      </c>
      <c r="E115" s="2" t="s">
        <v>158</v>
      </c>
      <c r="F115" s="21" t="s">
        <v>62</v>
      </c>
      <c r="G115" s="21" t="s">
        <v>252</v>
      </c>
      <c r="H115" s="21" t="s">
        <v>252</v>
      </c>
      <c r="I115" s="21" t="s">
        <v>62</v>
      </c>
      <c r="J115" s="14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</row>
    <row r="116" spans="1:38" x14ac:dyDescent="0.2">
      <c r="A116" s="3" t="s">
        <v>22</v>
      </c>
      <c r="B116" s="3" t="s">
        <v>50</v>
      </c>
      <c r="C116" s="45" t="s">
        <v>210</v>
      </c>
      <c r="D116" s="2" t="s">
        <v>248</v>
      </c>
      <c r="E116" s="2" t="s">
        <v>248</v>
      </c>
      <c r="F116" s="21" t="s">
        <v>106</v>
      </c>
      <c r="G116" s="21" t="s">
        <v>43</v>
      </c>
      <c r="H116" s="2" t="s">
        <v>43</v>
      </c>
      <c r="I116" s="21" t="s">
        <v>158</v>
      </c>
      <c r="J116" s="2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</row>
    <row r="117" spans="1:38" x14ac:dyDescent="0.2">
      <c r="A117" s="2" t="s">
        <v>23</v>
      </c>
      <c r="B117" s="45" t="s">
        <v>210</v>
      </c>
      <c r="C117" s="45" t="s">
        <v>210</v>
      </c>
      <c r="D117" s="2" t="s">
        <v>64</v>
      </c>
      <c r="E117" s="2" t="s">
        <v>64</v>
      </c>
      <c r="F117" s="21" t="s">
        <v>66</v>
      </c>
      <c r="G117" s="21" t="s">
        <v>159</v>
      </c>
      <c r="H117" s="21" t="s">
        <v>159</v>
      </c>
      <c r="I117" s="21" t="s">
        <v>87</v>
      </c>
      <c r="J117" s="2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</row>
    <row r="118" spans="1:38" x14ac:dyDescent="0.2">
      <c r="A118" s="2" t="s">
        <v>28</v>
      </c>
      <c r="B118" s="52" t="s">
        <v>60</v>
      </c>
      <c r="C118" s="52" t="s">
        <v>60</v>
      </c>
      <c r="D118" s="2" t="s">
        <v>230</v>
      </c>
      <c r="E118" s="2" t="s">
        <v>230</v>
      </c>
      <c r="F118" s="3" t="s">
        <v>43</v>
      </c>
      <c r="G118" s="3" t="s">
        <v>230</v>
      </c>
      <c r="H118" s="3" t="s">
        <v>72</v>
      </c>
      <c r="I118" s="3" t="s">
        <v>230</v>
      </c>
      <c r="J118" s="2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</row>
    <row r="119" spans="1:38" x14ac:dyDescent="0.2">
      <c r="A119" s="3" t="s">
        <v>24</v>
      </c>
      <c r="B119" s="45" t="s">
        <v>210</v>
      </c>
      <c r="C119" s="21" t="s">
        <v>45</v>
      </c>
      <c r="D119" s="2" t="s">
        <v>63</v>
      </c>
      <c r="E119" s="2" t="s">
        <v>63</v>
      </c>
      <c r="F119" s="21" t="s">
        <v>43</v>
      </c>
      <c r="G119" s="21" t="s">
        <v>43</v>
      </c>
      <c r="H119" s="3" t="s">
        <v>43</v>
      </c>
      <c r="I119" s="21" t="s">
        <v>63</v>
      </c>
      <c r="J119" s="2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</row>
    <row r="120" spans="1:38" x14ac:dyDescent="0.2">
      <c r="A120" s="2" t="s">
        <v>26</v>
      </c>
      <c r="B120" s="21" t="s">
        <v>224</v>
      </c>
      <c r="C120" s="21" t="s">
        <v>43</v>
      </c>
      <c r="D120" s="2" t="s">
        <v>182</v>
      </c>
      <c r="E120" s="2" t="s">
        <v>182</v>
      </c>
      <c r="F120" s="21" t="s">
        <v>43</v>
      </c>
      <c r="G120" s="21" t="s">
        <v>76</v>
      </c>
      <c r="H120" s="21" t="s">
        <v>76</v>
      </c>
      <c r="I120" s="21" t="s">
        <v>62</v>
      </c>
      <c r="J120" s="2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</row>
    <row r="121" spans="1:38" x14ac:dyDescent="0.2">
      <c r="A121" s="2" t="s">
        <v>25</v>
      </c>
      <c r="B121" s="21" t="s">
        <v>208</v>
      </c>
      <c r="C121" s="21" t="s">
        <v>208</v>
      </c>
      <c r="D121" s="2" t="s">
        <v>119</v>
      </c>
      <c r="E121" s="45" t="s">
        <v>195</v>
      </c>
      <c r="F121" s="21" t="s">
        <v>43</v>
      </c>
      <c r="G121" s="60" t="s">
        <v>185</v>
      </c>
      <c r="H121" s="2" t="s">
        <v>62</v>
      </c>
      <c r="I121" s="2" t="s">
        <v>119</v>
      </c>
      <c r="J121" s="2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</row>
    <row r="122" spans="1:38" x14ac:dyDescent="0.2">
      <c r="A122" s="2" t="s">
        <v>52</v>
      </c>
      <c r="B122" s="3" t="s">
        <v>43</v>
      </c>
      <c r="C122" s="3" t="s">
        <v>43</v>
      </c>
      <c r="D122" s="2" t="s">
        <v>230</v>
      </c>
      <c r="E122" s="2" t="s">
        <v>230</v>
      </c>
      <c r="F122" s="21" t="s">
        <v>66</v>
      </c>
      <c r="G122" s="21" t="s">
        <v>43</v>
      </c>
      <c r="H122" s="21" t="s">
        <v>43</v>
      </c>
      <c r="I122" s="21" t="s">
        <v>84</v>
      </c>
      <c r="J122" s="14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</row>
    <row r="123" spans="1:38" x14ac:dyDescent="0.2">
      <c r="A123" s="2" t="s">
        <v>53</v>
      </c>
      <c r="B123" s="52" t="s">
        <v>60</v>
      </c>
      <c r="C123" s="45" t="s">
        <v>210</v>
      </c>
      <c r="D123" s="2" t="s">
        <v>66</v>
      </c>
      <c r="E123" s="3" t="s">
        <v>247</v>
      </c>
      <c r="F123" s="3" t="s">
        <v>247</v>
      </c>
      <c r="G123" s="21" t="s">
        <v>213</v>
      </c>
      <c r="H123" s="2" t="s">
        <v>213</v>
      </c>
      <c r="I123" s="3" t="s">
        <v>247</v>
      </c>
      <c r="J123" s="14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</row>
    <row r="124" spans="1:38" x14ac:dyDescent="0.2">
      <c r="A124" s="2" t="s">
        <v>54</v>
      </c>
      <c r="B124" s="3" t="s">
        <v>43</v>
      </c>
      <c r="C124" s="3" t="s">
        <v>43</v>
      </c>
      <c r="D124" s="2" t="s">
        <v>43</v>
      </c>
      <c r="E124" s="2" t="s">
        <v>232</v>
      </c>
      <c r="F124" s="3" t="s">
        <v>43</v>
      </c>
      <c r="G124" s="3" t="s">
        <v>43</v>
      </c>
      <c r="H124" s="3" t="s">
        <v>43</v>
      </c>
      <c r="I124" s="3" t="s">
        <v>43</v>
      </c>
      <c r="J124" s="14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</row>
    <row r="125" spans="1:38" x14ac:dyDescent="0.2">
      <c r="A125" s="2" t="s">
        <v>55</v>
      </c>
      <c r="B125" s="16"/>
      <c r="C125" s="16"/>
      <c r="D125" s="2"/>
      <c r="E125" s="2"/>
      <c r="F125" s="46"/>
      <c r="G125" s="46"/>
      <c r="H125" s="2"/>
      <c r="I125" s="16"/>
      <c r="J125" s="14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</row>
    <row r="126" spans="1:38" x14ac:dyDescent="0.2">
      <c r="A126" s="2" t="s">
        <v>33</v>
      </c>
      <c r="B126" s="16"/>
      <c r="C126" s="16"/>
      <c r="D126" s="2"/>
      <c r="E126" s="2"/>
      <c r="F126" s="46"/>
      <c r="G126" s="46"/>
      <c r="H126" s="2"/>
      <c r="I126" s="16"/>
      <c r="J126" s="14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</row>
    <row r="127" spans="1:38" x14ac:dyDescent="0.2">
      <c r="A127" s="2" t="s">
        <v>34</v>
      </c>
      <c r="B127" s="21"/>
      <c r="C127" s="21"/>
      <c r="D127" s="2"/>
      <c r="E127" s="2"/>
      <c r="F127" s="21"/>
      <c r="G127" s="21"/>
      <c r="H127" s="21"/>
      <c r="I127" s="21"/>
      <c r="J127" s="14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</row>
    <row r="128" spans="1:38" x14ac:dyDescent="0.2">
      <c r="A128" s="2" t="s">
        <v>35</v>
      </c>
      <c r="B128" s="3" t="s">
        <v>43</v>
      </c>
      <c r="C128" s="3" t="s">
        <v>43</v>
      </c>
      <c r="D128" s="2" t="s">
        <v>43</v>
      </c>
      <c r="E128" s="2" t="s">
        <v>43</v>
      </c>
      <c r="F128" s="3" t="s">
        <v>43</v>
      </c>
      <c r="G128" s="3" t="s">
        <v>43</v>
      </c>
      <c r="H128" s="3" t="s">
        <v>43</v>
      </c>
      <c r="I128" s="3" t="s">
        <v>43</v>
      </c>
      <c r="J128" s="14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</row>
    <row r="129" spans="1:38" x14ac:dyDescent="0.2">
      <c r="A129" s="2" t="s">
        <v>36</v>
      </c>
      <c r="B129" s="16" t="s">
        <v>43</v>
      </c>
      <c r="C129" s="3" t="s">
        <v>43</v>
      </c>
      <c r="D129" s="2" t="s">
        <v>182</v>
      </c>
      <c r="E129" s="2" t="s">
        <v>182</v>
      </c>
      <c r="F129" s="21" t="s">
        <v>43</v>
      </c>
      <c r="G129" s="3" t="s">
        <v>182</v>
      </c>
      <c r="H129" s="3" t="s">
        <v>182</v>
      </c>
      <c r="I129" s="3" t="s">
        <v>182</v>
      </c>
      <c r="J129" s="14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</row>
    <row r="130" spans="1:38" x14ac:dyDescent="0.2">
      <c r="A130" s="3" t="s">
        <v>37</v>
      </c>
      <c r="B130" s="16" t="s">
        <v>43</v>
      </c>
      <c r="C130" s="3" t="s">
        <v>43</v>
      </c>
      <c r="D130" s="2" t="s">
        <v>182</v>
      </c>
      <c r="E130" s="2" t="s">
        <v>182</v>
      </c>
      <c r="F130" s="21" t="s">
        <v>43</v>
      </c>
      <c r="G130" s="2" t="s">
        <v>182</v>
      </c>
      <c r="H130" s="3" t="s">
        <v>182</v>
      </c>
      <c r="I130" s="3" t="s">
        <v>182</v>
      </c>
      <c r="J130" s="14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</row>
    <row r="131" spans="1:38" x14ac:dyDescent="0.2">
      <c r="A131" s="2" t="s">
        <v>38</v>
      </c>
      <c r="B131" s="16" t="s">
        <v>43</v>
      </c>
      <c r="C131" s="3" t="s">
        <v>43</v>
      </c>
      <c r="D131" s="2" t="s">
        <v>43</v>
      </c>
      <c r="E131" s="2" t="s">
        <v>43</v>
      </c>
      <c r="F131" s="3" t="s">
        <v>43</v>
      </c>
      <c r="G131" s="3" t="s">
        <v>43</v>
      </c>
      <c r="H131" s="3" t="s">
        <v>43</v>
      </c>
      <c r="I131" s="3" t="s">
        <v>43</v>
      </c>
      <c r="J131" s="14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</row>
    <row r="132" spans="1:38" x14ac:dyDescent="0.2">
      <c r="A132" s="2" t="s">
        <v>58</v>
      </c>
      <c r="B132" s="16" t="s">
        <v>43</v>
      </c>
      <c r="C132" s="3" t="s">
        <v>43</v>
      </c>
      <c r="D132" s="2" t="s">
        <v>77</v>
      </c>
      <c r="E132" s="2" t="s">
        <v>77</v>
      </c>
      <c r="F132" s="16" t="s">
        <v>43</v>
      </c>
      <c r="G132" s="16" t="s">
        <v>77</v>
      </c>
      <c r="H132" s="3" t="s">
        <v>77</v>
      </c>
      <c r="I132" s="3" t="s">
        <v>77</v>
      </c>
      <c r="J132" s="14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</row>
    <row r="133" spans="1:38" x14ac:dyDescent="0.2">
      <c r="A133" s="2" t="s">
        <v>39</v>
      </c>
      <c r="B133" s="16" t="s">
        <v>43</v>
      </c>
      <c r="C133" s="3" t="s">
        <v>43</v>
      </c>
      <c r="D133" s="2" t="s">
        <v>63</v>
      </c>
      <c r="E133" s="2" t="s">
        <v>63</v>
      </c>
      <c r="F133" s="21" t="s">
        <v>43</v>
      </c>
      <c r="G133" s="21" t="s">
        <v>43</v>
      </c>
      <c r="H133" s="3" t="s">
        <v>43</v>
      </c>
      <c r="I133" s="21" t="s">
        <v>63</v>
      </c>
      <c r="J133" s="14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</row>
    <row r="134" spans="1:38" x14ac:dyDescent="0.2">
      <c r="A134" s="2" t="s">
        <v>40</v>
      </c>
      <c r="B134" s="16" t="s">
        <v>43</v>
      </c>
      <c r="C134" s="3" t="s">
        <v>43</v>
      </c>
      <c r="D134" s="2" t="s">
        <v>77</v>
      </c>
      <c r="E134" s="2" t="s">
        <v>77</v>
      </c>
      <c r="F134" s="16" t="s">
        <v>43</v>
      </c>
      <c r="G134" s="16" t="s">
        <v>77</v>
      </c>
      <c r="H134" s="21" t="s">
        <v>251</v>
      </c>
      <c r="I134" s="21" t="s">
        <v>77</v>
      </c>
      <c r="J134" s="14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</row>
    <row r="135" spans="1:38" x14ac:dyDescent="0.2">
      <c r="A135" s="2" t="s">
        <v>41</v>
      </c>
      <c r="B135" s="21" t="s">
        <v>61</v>
      </c>
      <c r="C135" s="16" t="s">
        <v>121</v>
      </c>
      <c r="D135" s="2" t="s">
        <v>93</v>
      </c>
      <c r="E135" s="2" t="s">
        <v>93</v>
      </c>
      <c r="F135" s="21" t="s">
        <v>94</v>
      </c>
      <c r="G135" s="21" t="s">
        <v>93</v>
      </c>
      <c r="H135" s="21" t="s">
        <v>93</v>
      </c>
      <c r="I135" s="21" t="s">
        <v>94</v>
      </c>
      <c r="J135" s="14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</row>
    <row r="136" spans="1:38" x14ac:dyDescent="0.2">
      <c r="A136" s="3" t="s">
        <v>56</v>
      </c>
      <c r="B136" s="16" t="s">
        <v>89</v>
      </c>
      <c r="C136" s="16" t="s">
        <v>245</v>
      </c>
      <c r="D136" s="2" t="s">
        <v>106</v>
      </c>
      <c r="E136" s="2" t="s">
        <v>106</v>
      </c>
      <c r="F136" s="21" t="s">
        <v>106</v>
      </c>
      <c r="G136" s="21" t="s">
        <v>77</v>
      </c>
      <c r="H136" s="3" t="s">
        <v>213</v>
      </c>
      <c r="I136" s="21" t="s">
        <v>106</v>
      </c>
      <c r="J136" s="14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</row>
    <row r="137" spans="1:38" x14ac:dyDescent="0.2">
      <c r="A137" s="45" t="s">
        <v>57</v>
      </c>
      <c r="B137" s="16" t="s">
        <v>43</v>
      </c>
      <c r="C137" s="16" t="s">
        <v>43</v>
      </c>
      <c r="D137" s="2" t="s">
        <v>77</v>
      </c>
      <c r="E137" s="2" t="s">
        <v>77</v>
      </c>
      <c r="F137" s="16" t="s">
        <v>66</v>
      </c>
      <c r="G137" s="16" t="s">
        <v>77</v>
      </c>
      <c r="H137" s="3" t="s">
        <v>77</v>
      </c>
      <c r="I137" s="21" t="s">
        <v>77</v>
      </c>
      <c r="J137" s="14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</row>
    <row r="138" spans="1:38" x14ac:dyDescent="0.2">
      <c r="A138" s="2" t="s">
        <v>206</v>
      </c>
      <c r="B138" s="16" t="s">
        <v>43</v>
      </c>
      <c r="C138" s="16" t="s">
        <v>43</v>
      </c>
      <c r="D138" s="2" t="s">
        <v>232</v>
      </c>
      <c r="E138" s="2" t="s">
        <v>182</v>
      </c>
      <c r="F138" s="16" t="s">
        <v>43</v>
      </c>
      <c r="G138" s="16" t="s">
        <v>43</v>
      </c>
      <c r="H138" s="3" t="s">
        <v>43</v>
      </c>
      <c r="I138" s="21" t="s">
        <v>230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</row>
    <row r="139" spans="1:38" x14ac:dyDescent="0.2">
      <c r="A139" s="2"/>
      <c r="B139" s="46"/>
      <c r="C139" s="42"/>
      <c r="D139" s="2"/>
      <c r="E139" s="46"/>
      <c r="F139" s="42"/>
      <c r="G139" s="42"/>
      <c r="H139" s="21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</row>
    <row r="140" spans="1:38" x14ac:dyDescent="0.2">
      <c r="A140" s="2"/>
      <c r="C140" s="14"/>
      <c r="F140" s="36"/>
      <c r="G140" s="36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</row>
    <row r="141" spans="1:38" x14ac:dyDescent="0.2">
      <c r="A141" s="10" t="s">
        <v>8</v>
      </c>
      <c r="B141" s="8" t="s">
        <v>255</v>
      </c>
      <c r="C141" s="8" t="s">
        <v>255</v>
      </c>
      <c r="D141" s="8" t="s">
        <v>262</v>
      </c>
      <c r="E141" s="14" t="s">
        <v>265</v>
      </c>
      <c r="F141" s="14" t="s">
        <v>274</v>
      </c>
      <c r="G141" s="14"/>
      <c r="H141" s="14"/>
      <c r="I141" s="8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</row>
    <row r="142" spans="1:38" x14ac:dyDescent="0.2">
      <c r="A142" s="10" t="s">
        <v>9</v>
      </c>
      <c r="B142" s="20">
        <v>42280</v>
      </c>
      <c r="C142" s="20">
        <v>42280</v>
      </c>
      <c r="D142" s="20">
        <v>42315</v>
      </c>
      <c r="E142" s="20">
        <v>42168</v>
      </c>
      <c r="F142" s="20">
        <v>42294</v>
      </c>
      <c r="G142" s="43"/>
      <c r="H142" s="43"/>
      <c r="I142" s="15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</row>
    <row r="143" spans="1:38" x14ac:dyDescent="0.2">
      <c r="A143" s="2"/>
      <c r="F143" s="2"/>
      <c r="G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</row>
    <row r="144" spans="1:38" x14ac:dyDescent="0.2">
      <c r="A144" s="11" t="s">
        <v>7</v>
      </c>
      <c r="C144" s="24"/>
      <c r="F144" s="2"/>
      <c r="G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</row>
    <row r="145" spans="1:38" x14ac:dyDescent="0.2">
      <c r="A145" s="2" t="s">
        <v>11</v>
      </c>
      <c r="B145" s="2" t="s">
        <v>260</v>
      </c>
      <c r="C145" s="2" t="s">
        <v>260</v>
      </c>
      <c r="D145" s="2" t="s">
        <v>62</v>
      </c>
      <c r="E145" s="2" t="s">
        <v>266</v>
      </c>
      <c r="F145" s="21" t="s">
        <v>266</v>
      </c>
      <c r="G145" s="21"/>
      <c r="H145" s="2"/>
      <c r="I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</row>
    <row r="146" spans="1:38" x14ac:dyDescent="0.2">
      <c r="A146" s="2" t="s">
        <v>12</v>
      </c>
      <c r="B146" s="21" t="s">
        <v>43</v>
      </c>
      <c r="C146" s="21" t="s">
        <v>43</v>
      </c>
      <c r="D146" s="2" t="s">
        <v>62</v>
      </c>
      <c r="E146" s="2" t="s">
        <v>144</v>
      </c>
      <c r="F146" s="2" t="s">
        <v>266</v>
      </c>
      <c r="G146" s="2"/>
      <c r="H146" s="2"/>
      <c r="I146" s="41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</row>
    <row r="147" spans="1:38" x14ac:dyDescent="0.2">
      <c r="A147" s="2" t="s">
        <v>10</v>
      </c>
      <c r="B147" s="21" t="s">
        <v>43</v>
      </c>
      <c r="C147" s="21" t="s">
        <v>43</v>
      </c>
      <c r="D147" s="2" t="s">
        <v>71</v>
      </c>
      <c r="E147" s="45" t="s">
        <v>90</v>
      </c>
      <c r="F147" s="2" t="s">
        <v>43</v>
      </c>
      <c r="G147" s="2"/>
      <c r="H147" s="2"/>
      <c r="I147" s="17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</row>
    <row r="148" spans="1:38" x14ac:dyDescent="0.2">
      <c r="A148" s="2" t="s">
        <v>13</v>
      </c>
      <c r="B148" s="21" t="s">
        <v>257</v>
      </c>
      <c r="C148" s="3" t="s">
        <v>77</v>
      </c>
      <c r="D148" s="2" t="s">
        <v>62</v>
      </c>
      <c r="E148" s="2" t="s">
        <v>144</v>
      </c>
      <c r="F148" s="2" t="s">
        <v>144</v>
      </c>
      <c r="G148" s="21"/>
      <c r="H148" s="2"/>
      <c r="I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</row>
    <row r="149" spans="1:38" x14ac:dyDescent="0.2">
      <c r="A149" s="2" t="s">
        <v>30</v>
      </c>
      <c r="B149" s="21" t="s">
        <v>257</v>
      </c>
      <c r="C149" s="21" t="s">
        <v>257</v>
      </c>
      <c r="D149" s="2" t="s">
        <v>62</v>
      </c>
      <c r="E149" s="2" t="s">
        <v>43</v>
      </c>
      <c r="F149" s="2" t="s">
        <v>144</v>
      </c>
      <c r="G149" s="21"/>
      <c r="H149" s="2"/>
      <c r="I149" s="41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</row>
    <row r="150" spans="1:38" x14ac:dyDescent="0.2">
      <c r="A150" s="2" t="s">
        <v>29</v>
      </c>
      <c r="B150" s="3" t="s">
        <v>77</v>
      </c>
      <c r="C150" s="3" t="s">
        <v>77</v>
      </c>
      <c r="D150" s="2" t="s">
        <v>71</v>
      </c>
      <c r="E150" s="45" t="s">
        <v>90</v>
      </c>
      <c r="F150" s="2" t="s">
        <v>144</v>
      </c>
      <c r="G150" s="2"/>
      <c r="H150" s="2"/>
      <c r="I150" s="41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</row>
    <row r="151" spans="1:38" x14ac:dyDescent="0.2">
      <c r="A151" s="3" t="s">
        <v>14</v>
      </c>
      <c r="B151" s="21" t="s">
        <v>77</v>
      </c>
      <c r="C151" s="21" t="s">
        <v>77</v>
      </c>
      <c r="D151" s="21" t="s">
        <v>66</v>
      </c>
      <c r="E151" s="2" t="s">
        <v>43</v>
      </c>
      <c r="F151" s="2" t="s">
        <v>43</v>
      </c>
      <c r="G151" s="2"/>
      <c r="H151" s="2"/>
      <c r="I151" s="17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</row>
    <row r="152" spans="1:38" x14ac:dyDescent="0.2">
      <c r="A152" s="2" t="s">
        <v>31</v>
      </c>
      <c r="B152" s="16" t="s">
        <v>77</v>
      </c>
      <c r="C152" s="16" t="s">
        <v>77</v>
      </c>
      <c r="D152" s="2" t="s">
        <v>66</v>
      </c>
      <c r="E152" s="21" t="s">
        <v>43</v>
      </c>
      <c r="F152" s="21" t="s">
        <v>43</v>
      </c>
      <c r="G152" s="2"/>
      <c r="H152" s="2"/>
      <c r="I152" s="41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</row>
    <row r="153" spans="1:38" x14ac:dyDescent="0.2">
      <c r="A153" s="2" t="s">
        <v>15</v>
      </c>
      <c r="B153" s="21" t="s">
        <v>260</v>
      </c>
      <c r="C153" s="21" t="s">
        <v>260</v>
      </c>
      <c r="D153" s="2" t="s">
        <v>62</v>
      </c>
      <c r="E153" s="2" t="s">
        <v>43</v>
      </c>
      <c r="F153" s="21" t="s">
        <v>43</v>
      </c>
      <c r="G153" s="21"/>
      <c r="H153" s="2"/>
      <c r="I153" s="17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</row>
    <row r="154" spans="1:38" x14ac:dyDescent="0.2">
      <c r="A154" s="3" t="s">
        <v>32</v>
      </c>
      <c r="B154" s="21" t="s">
        <v>79</v>
      </c>
      <c r="C154" s="2" t="s">
        <v>260</v>
      </c>
      <c r="D154" s="2" t="s">
        <v>71</v>
      </c>
      <c r="E154" s="2" t="s">
        <v>43</v>
      </c>
      <c r="F154" s="2" t="s">
        <v>43</v>
      </c>
      <c r="G154" s="2"/>
      <c r="H154" s="17"/>
      <c r="I154" s="17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</row>
    <row r="155" spans="1:38" x14ac:dyDescent="0.2">
      <c r="A155" s="3" t="s">
        <v>16</v>
      </c>
      <c r="B155" s="21" t="s">
        <v>43</v>
      </c>
      <c r="C155" s="21" t="s">
        <v>43</v>
      </c>
      <c r="D155" s="2" t="s">
        <v>43</v>
      </c>
      <c r="E155" s="21" t="s">
        <v>43</v>
      </c>
      <c r="F155" s="2" t="s">
        <v>43</v>
      </c>
      <c r="G155" s="21"/>
      <c r="H155" s="2"/>
      <c r="I155" s="17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</row>
    <row r="156" spans="1:38" x14ac:dyDescent="0.2">
      <c r="A156" s="2" t="s">
        <v>17</v>
      </c>
      <c r="B156" s="3" t="s">
        <v>43</v>
      </c>
      <c r="C156" s="3" t="s">
        <v>43</v>
      </c>
      <c r="D156" s="2" t="s">
        <v>66</v>
      </c>
      <c r="E156" s="21" t="s">
        <v>144</v>
      </c>
      <c r="F156" s="21" t="s">
        <v>266</v>
      </c>
      <c r="G156" s="2"/>
      <c r="H156" s="2"/>
      <c r="I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</row>
    <row r="157" spans="1:38" x14ac:dyDescent="0.2">
      <c r="A157" s="2" t="s">
        <v>18</v>
      </c>
      <c r="B157" s="3" t="s">
        <v>93</v>
      </c>
      <c r="C157" s="3" t="s">
        <v>93</v>
      </c>
      <c r="D157" s="2" t="s">
        <v>66</v>
      </c>
      <c r="E157" s="21" t="s">
        <v>43</v>
      </c>
      <c r="F157" s="2" t="s">
        <v>266</v>
      </c>
      <c r="G157" s="21"/>
      <c r="H157" s="17"/>
      <c r="I157" s="17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</row>
    <row r="158" spans="1:38" x14ac:dyDescent="0.2">
      <c r="A158" s="2" t="s">
        <v>19</v>
      </c>
      <c r="B158" s="3" t="s">
        <v>43</v>
      </c>
      <c r="C158" s="3" t="s">
        <v>43</v>
      </c>
      <c r="D158" s="2" t="s">
        <v>66</v>
      </c>
      <c r="E158" s="21" t="s">
        <v>144</v>
      </c>
      <c r="F158" s="2" t="s">
        <v>144</v>
      </c>
      <c r="G158" s="2"/>
      <c r="H158" s="17"/>
      <c r="I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</row>
    <row r="159" spans="1:38" x14ac:dyDescent="0.2">
      <c r="A159" s="2" t="s">
        <v>20</v>
      </c>
      <c r="B159" s="21" t="s">
        <v>252</v>
      </c>
      <c r="C159" s="21" t="s">
        <v>252</v>
      </c>
      <c r="D159" s="2" t="s">
        <v>71</v>
      </c>
      <c r="E159" s="28" t="s">
        <v>174</v>
      </c>
      <c r="F159" s="2" t="s">
        <v>144</v>
      </c>
      <c r="G159" s="2"/>
      <c r="H159" s="2"/>
      <c r="I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</row>
    <row r="160" spans="1:38" x14ac:dyDescent="0.2">
      <c r="A160" s="2" t="s">
        <v>21</v>
      </c>
      <c r="B160" s="3" t="s">
        <v>43</v>
      </c>
      <c r="C160" s="3" t="s">
        <v>43</v>
      </c>
      <c r="D160" s="2" t="s">
        <v>43</v>
      </c>
      <c r="E160" s="21" t="s">
        <v>43</v>
      </c>
      <c r="F160" s="2" t="s">
        <v>43</v>
      </c>
      <c r="G160" s="45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</row>
    <row r="161" spans="1:38" x14ac:dyDescent="0.2">
      <c r="A161" s="3" t="s">
        <v>27</v>
      </c>
      <c r="B161" s="21" t="s">
        <v>252</v>
      </c>
      <c r="C161" s="21" t="s">
        <v>252</v>
      </c>
      <c r="D161" s="2" t="s">
        <v>62</v>
      </c>
      <c r="E161" s="45" t="s">
        <v>90</v>
      </c>
      <c r="F161" s="2" t="s">
        <v>266</v>
      </c>
      <c r="G161" s="2"/>
      <c r="L161" s="21"/>
      <c r="M161" s="3"/>
      <c r="N161" s="3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</row>
    <row r="162" spans="1:38" x14ac:dyDescent="0.2">
      <c r="A162" s="3" t="s">
        <v>22</v>
      </c>
      <c r="B162" s="21" t="s">
        <v>77</v>
      </c>
      <c r="C162" s="21" t="s">
        <v>77</v>
      </c>
      <c r="D162" s="2" t="s">
        <v>64</v>
      </c>
      <c r="E162" s="21" t="s">
        <v>144</v>
      </c>
      <c r="F162" s="2" t="s">
        <v>144</v>
      </c>
      <c r="G162" s="2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</row>
    <row r="163" spans="1:38" x14ac:dyDescent="0.2">
      <c r="A163" s="2" t="s">
        <v>23</v>
      </c>
      <c r="B163" s="21" t="s">
        <v>43</v>
      </c>
      <c r="C163" s="21" t="s">
        <v>43</v>
      </c>
      <c r="D163" s="2" t="s">
        <v>64</v>
      </c>
      <c r="E163" s="2" t="s">
        <v>144</v>
      </c>
      <c r="F163" s="2" t="s">
        <v>43</v>
      </c>
      <c r="G163" s="45"/>
      <c r="L163" s="21"/>
      <c r="M163" s="3"/>
      <c r="N163" s="21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</row>
    <row r="164" spans="1:38" x14ac:dyDescent="0.2">
      <c r="A164" s="2" t="s">
        <v>28</v>
      </c>
      <c r="B164" s="3" t="s">
        <v>79</v>
      </c>
      <c r="C164" s="3" t="s">
        <v>79</v>
      </c>
      <c r="D164" s="2" t="s">
        <v>43</v>
      </c>
      <c r="E164" s="2" t="s">
        <v>267</v>
      </c>
      <c r="F164" s="2" t="s">
        <v>43</v>
      </c>
      <c r="G164" s="45"/>
      <c r="H164" s="2"/>
      <c r="I164" s="17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</row>
    <row r="165" spans="1:38" x14ac:dyDescent="0.2">
      <c r="A165" s="3" t="s">
        <v>24</v>
      </c>
      <c r="B165" s="21" t="s">
        <v>258</v>
      </c>
      <c r="C165" s="21" t="s">
        <v>258</v>
      </c>
      <c r="D165" s="2" t="s">
        <v>62</v>
      </c>
      <c r="E165" s="2" t="s">
        <v>144</v>
      </c>
      <c r="F165" s="2" t="s">
        <v>139</v>
      </c>
      <c r="G165" s="2"/>
      <c r="H165" s="17"/>
      <c r="I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</row>
    <row r="166" spans="1:38" x14ac:dyDescent="0.2">
      <c r="A166" s="2" t="s">
        <v>26</v>
      </c>
      <c r="B166" s="21" t="s">
        <v>182</v>
      </c>
      <c r="C166" s="21" t="s">
        <v>182</v>
      </c>
      <c r="D166" s="2" t="s">
        <v>62</v>
      </c>
      <c r="E166" s="2" t="s">
        <v>43</v>
      </c>
      <c r="F166" s="2" t="s">
        <v>43</v>
      </c>
      <c r="G166" s="21"/>
      <c r="H166" s="2"/>
      <c r="I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</row>
    <row r="167" spans="1:38" x14ac:dyDescent="0.2">
      <c r="A167" s="2" t="s">
        <v>25</v>
      </c>
      <c r="B167" s="21" t="s">
        <v>259</v>
      </c>
      <c r="C167" s="2" t="s">
        <v>119</v>
      </c>
      <c r="D167" s="2" t="s">
        <v>67</v>
      </c>
      <c r="E167" s="2" t="s">
        <v>43</v>
      </c>
      <c r="F167" s="2" t="s">
        <v>43</v>
      </c>
      <c r="G167" s="21"/>
      <c r="H167" s="17"/>
      <c r="I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</row>
    <row r="168" spans="1:38" x14ac:dyDescent="0.2">
      <c r="A168" s="2" t="s">
        <v>52</v>
      </c>
      <c r="B168" s="21" t="s">
        <v>43</v>
      </c>
      <c r="C168" s="21" t="s">
        <v>43</v>
      </c>
      <c r="D168" s="2" t="s">
        <v>66</v>
      </c>
      <c r="E168" s="2" t="s">
        <v>43</v>
      </c>
      <c r="F168" s="2" t="s">
        <v>43</v>
      </c>
      <c r="G168" s="45"/>
      <c r="H168" s="17"/>
      <c r="I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</row>
    <row r="169" spans="1:38" x14ac:dyDescent="0.2">
      <c r="A169" s="2" t="s">
        <v>53</v>
      </c>
      <c r="B169" s="21" t="s">
        <v>259</v>
      </c>
      <c r="C169" s="21" t="s">
        <v>259</v>
      </c>
      <c r="D169" s="3" t="s">
        <v>247</v>
      </c>
      <c r="E169" s="2" t="s">
        <v>43</v>
      </c>
      <c r="F169" s="2" t="s">
        <v>43</v>
      </c>
      <c r="G169" s="3"/>
      <c r="H169" s="17"/>
      <c r="I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</row>
    <row r="170" spans="1:38" x14ac:dyDescent="0.2">
      <c r="A170" s="2" t="s">
        <v>54</v>
      </c>
      <c r="B170" s="21" t="s">
        <v>43</v>
      </c>
      <c r="C170" s="21" t="s">
        <v>43</v>
      </c>
      <c r="D170" s="2" t="s">
        <v>43</v>
      </c>
      <c r="E170" s="2" t="s">
        <v>43</v>
      </c>
      <c r="F170" s="2" t="s">
        <v>43</v>
      </c>
      <c r="G170" s="2"/>
      <c r="H170" s="17"/>
      <c r="I170" s="17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</row>
    <row r="171" spans="1:38" x14ac:dyDescent="0.2">
      <c r="A171" s="2" t="s">
        <v>55</v>
      </c>
      <c r="B171" s="42"/>
      <c r="C171" s="5"/>
      <c r="D171" s="2"/>
      <c r="E171" s="2"/>
      <c r="F171" s="2"/>
      <c r="G171" s="2"/>
      <c r="H171" s="2"/>
      <c r="I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</row>
    <row r="172" spans="1:38" x14ac:dyDescent="0.2">
      <c r="A172" s="2" t="s">
        <v>33</v>
      </c>
      <c r="B172" s="21"/>
      <c r="C172" s="5"/>
      <c r="D172" s="2"/>
      <c r="E172" s="2"/>
      <c r="F172" s="2"/>
      <c r="G172" s="2"/>
      <c r="H172" s="2"/>
      <c r="I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</row>
    <row r="173" spans="1:38" x14ac:dyDescent="0.2">
      <c r="A173" s="2" t="s">
        <v>34</v>
      </c>
      <c r="B173" s="42"/>
      <c r="C173" s="5"/>
      <c r="D173" s="2"/>
      <c r="E173" s="2"/>
      <c r="F173" s="2"/>
      <c r="G173" s="2"/>
      <c r="H173" s="2"/>
      <c r="I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</row>
    <row r="174" spans="1:38" x14ac:dyDescent="0.2">
      <c r="A174" s="2" t="s">
        <v>35</v>
      </c>
      <c r="B174" s="21" t="s">
        <v>43</v>
      </c>
      <c r="C174" s="21" t="s">
        <v>43</v>
      </c>
      <c r="D174" s="2" t="s">
        <v>43</v>
      </c>
      <c r="E174" s="21" t="s">
        <v>43</v>
      </c>
      <c r="F174" s="2" t="s">
        <v>43</v>
      </c>
      <c r="G174" s="17"/>
      <c r="H174" s="17"/>
      <c r="I174" s="17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</row>
    <row r="175" spans="1:38" x14ac:dyDescent="0.2">
      <c r="A175" s="2" t="s">
        <v>36</v>
      </c>
      <c r="B175" s="21" t="s">
        <v>79</v>
      </c>
      <c r="C175" s="21" t="s">
        <v>79</v>
      </c>
      <c r="D175" s="2" t="s">
        <v>69</v>
      </c>
      <c r="E175" s="21" t="s">
        <v>43</v>
      </c>
      <c r="F175" s="2" t="s">
        <v>43</v>
      </c>
      <c r="G175" s="17"/>
      <c r="H175" s="2"/>
      <c r="I175" s="17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</row>
    <row r="176" spans="1:38" x14ac:dyDescent="0.2">
      <c r="A176" s="3" t="s">
        <v>37</v>
      </c>
      <c r="B176" s="3" t="s">
        <v>77</v>
      </c>
      <c r="C176" s="3" t="s">
        <v>43</v>
      </c>
      <c r="D176" s="2" t="s">
        <v>69</v>
      </c>
      <c r="E176" s="21" t="s">
        <v>43</v>
      </c>
      <c r="F176" s="2" t="s">
        <v>43</v>
      </c>
      <c r="G176" s="17"/>
      <c r="H176" s="17"/>
      <c r="I176" s="17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</row>
    <row r="177" spans="1:38" x14ac:dyDescent="0.2">
      <c r="A177" s="2" t="s">
        <v>38</v>
      </c>
      <c r="B177" s="3" t="s">
        <v>43</v>
      </c>
      <c r="C177" s="3" t="s">
        <v>43</v>
      </c>
      <c r="D177" s="2" t="s">
        <v>43</v>
      </c>
      <c r="E177" s="21" t="s">
        <v>43</v>
      </c>
      <c r="F177" s="2" t="s">
        <v>43</v>
      </c>
      <c r="G177" s="17"/>
      <c r="H177" s="17"/>
      <c r="I177" s="17"/>
      <c r="J177" s="6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</row>
    <row r="178" spans="1:38" x14ac:dyDescent="0.2">
      <c r="A178" s="2" t="s">
        <v>58</v>
      </c>
      <c r="B178" s="21" t="s">
        <v>77</v>
      </c>
      <c r="C178" s="21" t="s">
        <v>77</v>
      </c>
      <c r="D178" s="2" t="s">
        <v>43</v>
      </c>
      <c r="E178" s="21" t="s">
        <v>43</v>
      </c>
      <c r="F178" s="2" t="s">
        <v>43</v>
      </c>
      <c r="G178" s="17"/>
      <c r="H178" s="17"/>
      <c r="I178" s="17"/>
      <c r="J178" s="3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</row>
    <row r="179" spans="1:38" x14ac:dyDescent="0.2">
      <c r="A179" s="2" t="s">
        <v>39</v>
      </c>
      <c r="B179" s="21" t="s">
        <v>261</v>
      </c>
      <c r="C179" s="3" t="s">
        <v>77</v>
      </c>
      <c r="D179" s="2" t="s">
        <v>43</v>
      </c>
      <c r="E179" s="21" t="s">
        <v>43</v>
      </c>
      <c r="F179" s="2" t="s">
        <v>43</v>
      </c>
      <c r="G179" s="17"/>
      <c r="H179" s="17"/>
      <c r="I179" s="17"/>
      <c r="J179" s="3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</row>
    <row r="180" spans="1:38" x14ac:dyDescent="0.2">
      <c r="A180" s="2" t="s">
        <v>40</v>
      </c>
      <c r="B180" s="21" t="s">
        <v>77</v>
      </c>
      <c r="C180" s="21" t="s">
        <v>77</v>
      </c>
      <c r="D180" s="2" t="s">
        <v>151</v>
      </c>
      <c r="E180" s="21" t="s">
        <v>43</v>
      </c>
      <c r="F180" s="2" t="s">
        <v>43</v>
      </c>
      <c r="G180" s="17"/>
      <c r="H180" s="17"/>
      <c r="I180" s="17"/>
      <c r="J180" s="3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</row>
    <row r="181" spans="1:38" x14ac:dyDescent="0.2">
      <c r="A181" s="2" t="s">
        <v>41</v>
      </c>
      <c r="B181" s="21" t="s">
        <v>119</v>
      </c>
      <c r="C181" s="21" t="s">
        <v>93</v>
      </c>
      <c r="D181" s="2" t="s">
        <v>66</v>
      </c>
      <c r="E181" s="21" t="s">
        <v>43</v>
      </c>
      <c r="F181" s="2" t="s">
        <v>43</v>
      </c>
      <c r="G181" s="21"/>
      <c r="H181" s="17"/>
      <c r="I181" s="2"/>
      <c r="J181" s="3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</row>
    <row r="182" spans="1:38" x14ac:dyDescent="0.2">
      <c r="A182" s="3" t="s">
        <v>56</v>
      </c>
      <c r="B182" s="21" t="s">
        <v>77</v>
      </c>
      <c r="C182" s="21" t="s">
        <v>77</v>
      </c>
      <c r="D182" s="2" t="s">
        <v>106</v>
      </c>
      <c r="E182" s="21" t="s">
        <v>43</v>
      </c>
      <c r="F182" s="2" t="s">
        <v>43</v>
      </c>
      <c r="G182" s="2"/>
      <c r="H182" s="2"/>
      <c r="I182" s="2"/>
      <c r="J182" s="3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</row>
    <row r="183" spans="1:38" x14ac:dyDescent="0.2">
      <c r="A183" s="45" t="s">
        <v>57</v>
      </c>
      <c r="B183" s="21" t="s">
        <v>77</v>
      </c>
      <c r="C183" s="21" t="s">
        <v>77</v>
      </c>
      <c r="D183" s="2" t="s">
        <v>62</v>
      </c>
      <c r="E183" s="21" t="s">
        <v>43</v>
      </c>
      <c r="F183" s="2" t="s">
        <v>43</v>
      </c>
      <c r="G183" s="17"/>
      <c r="H183" s="17"/>
      <c r="I183" s="17"/>
      <c r="J183" s="3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</row>
    <row r="184" spans="1:38" x14ac:dyDescent="0.2">
      <c r="A184" s="2" t="s">
        <v>206</v>
      </c>
      <c r="B184" s="21" t="s">
        <v>119</v>
      </c>
      <c r="C184" s="3" t="s">
        <v>80</v>
      </c>
      <c r="D184" s="2" t="s">
        <v>43</v>
      </c>
      <c r="E184" s="21" t="s">
        <v>43</v>
      </c>
      <c r="F184" s="2" t="s">
        <v>43</v>
      </c>
      <c r="G184" s="17"/>
      <c r="H184" s="17"/>
      <c r="I184" s="17"/>
      <c r="J184" s="3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</row>
    <row r="185" spans="1:38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3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</row>
    <row r="186" spans="1:38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3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</row>
    <row r="187" spans="1:38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3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</row>
    <row r="188" spans="1:38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3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</row>
    <row r="189" spans="1:38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3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</row>
    <row r="190" spans="1:38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3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</row>
    <row r="191" spans="1:38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3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</row>
    <row r="192" spans="1:38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3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</row>
    <row r="193" spans="1:38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3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</row>
    <row r="194" spans="1:38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3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</row>
    <row r="195" spans="1:38" x14ac:dyDescent="0.2">
      <c r="A195" s="2"/>
      <c r="B195" s="2"/>
      <c r="C195" s="3"/>
      <c r="D195" s="2"/>
      <c r="E195" s="24"/>
      <c r="F195" s="3"/>
      <c r="G195" s="3"/>
      <c r="I195" s="2"/>
      <c r="J195" s="3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</row>
    <row r="196" spans="1:38" x14ac:dyDescent="0.2">
      <c r="A196" s="2"/>
      <c r="B196" s="2"/>
      <c r="C196" s="3"/>
      <c r="D196" s="2"/>
      <c r="E196" s="24"/>
      <c r="F196" s="3"/>
      <c r="G196" s="3"/>
      <c r="I196" s="2"/>
      <c r="J196" s="3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</row>
    <row r="197" spans="1:38" x14ac:dyDescent="0.2">
      <c r="A197" s="2"/>
      <c r="B197" s="2"/>
      <c r="C197" s="3"/>
      <c r="D197" s="2"/>
      <c r="E197" s="24"/>
      <c r="F197" s="3"/>
      <c r="G197" s="3"/>
      <c r="I197" s="2"/>
      <c r="J197" s="3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</row>
    <row r="198" spans="1:38" x14ac:dyDescent="0.2">
      <c r="A198" s="2"/>
      <c r="B198" s="2"/>
      <c r="C198" s="3"/>
      <c r="D198" s="2"/>
      <c r="E198" s="24"/>
      <c r="F198" s="3"/>
      <c r="G198" s="3"/>
      <c r="I198" s="2"/>
      <c r="J198" s="3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</row>
    <row r="199" spans="1:38" x14ac:dyDescent="0.2">
      <c r="A199" s="2"/>
      <c r="B199" s="2"/>
      <c r="C199" s="3"/>
      <c r="D199" s="2"/>
      <c r="E199" s="24"/>
      <c r="F199" s="3"/>
      <c r="G199" s="3"/>
      <c r="I199" s="2"/>
      <c r="J199" s="3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</row>
    <row r="200" spans="1:38" x14ac:dyDescent="0.2">
      <c r="A200" s="2"/>
      <c r="B200" s="2"/>
      <c r="C200" s="3"/>
      <c r="D200" s="2"/>
      <c r="E200" s="24"/>
      <c r="F200" s="3"/>
      <c r="G200" s="3"/>
      <c r="I200" s="2"/>
      <c r="J200" s="3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</row>
    <row r="201" spans="1:38" x14ac:dyDescent="0.2">
      <c r="A201" s="2"/>
      <c r="B201" s="2"/>
      <c r="C201" s="3"/>
      <c r="D201" s="2"/>
      <c r="E201" s="24"/>
      <c r="F201" s="3"/>
      <c r="G201" s="3"/>
      <c r="I201" s="2"/>
      <c r="J201" s="3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</row>
    <row r="202" spans="1:38" ht="15.75" x14ac:dyDescent="0.25">
      <c r="A202" s="26" t="s">
        <v>44</v>
      </c>
      <c r="B202" s="2"/>
      <c r="C202" s="3"/>
      <c r="D202" s="2"/>
      <c r="E202" s="2"/>
      <c r="F202" s="24"/>
      <c r="G202" s="24"/>
      <c r="I202" s="2"/>
      <c r="J202" s="3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</row>
    <row r="203" spans="1:38" x14ac:dyDescent="0.2">
      <c r="A203" s="3" t="s">
        <v>102</v>
      </c>
      <c r="B203" s="2"/>
      <c r="C203" s="3"/>
      <c r="D203" s="3" t="s">
        <v>102</v>
      </c>
      <c r="E203" s="2"/>
      <c r="I203" s="2"/>
      <c r="J203" s="3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</row>
    <row r="204" spans="1:38" x14ac:dyDescent="0.2">
      <c r="C204" s="3"/>
      <c r="D204" s="3"/>
      <c r="E204" s="2"/>
      <c r="I204" s="2"/>
      <c r="J204" s="3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</row>
    <row r="205" spans="1:38" x14ac:dyDescent="0.2">
      <c r="A205" s="48">
        <f>COUNTIF($3:$194, "Julie Willis")</f>
        <v>60</v>
      </c>
      <c r="B205" s="2" t="s">
        <v>62</v>
      </c>
      <c r="C205" s="3"/>
      <c r="D205">
        <f>COUNTIF($3:$194, "Dee Cadwell")</f>
        <v>3</v>
      </c>
      <c r="E205" s="2" t="s">
        <v>47</v>
      </c>
      <c r="G205">
        <f>COUNTIF($3:$194, "Aiko Maria Michel")</f>
        <v>0</v>
      </c>
      <c r="H205" s="2" t="s">
        <v>202</v>
      </c>
      <c r="I205" s="2"/>
      <c r="J205" s="3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</row>
    <row r="206" spans="1:38" x14ac:dyDescent="0.2">
      <c r="A206" s="48">
        <f>COUNTIF($3:$194, "Maureen Broderick")</f>
        <v>58</v>
      </c>
      <c r="B206" s="2" t="s">
        <v>77</v>
      </c>
      <c r="D206" s="48">
        <f>COUNTIF($3:$194, "Eduardo Rhodes")</f>
        <v>3</v>
      </c>
      <c r="E206" s="2" t="s">
        <v>233</v>
      </c>
      <c r="G206" s="48">
        <f>COUNTIF($3:$194, "Alan Bundy")</f>
        <v>0</v>
      </c>
      <c r="H206" s="2" t="s">
        <v>78</v>
      </c>
    </row>
    <row r="207" spans="1:38" x14ac:dyDescent="0.2">
      <c r="A207" s="48">
        <f>COUNTIF($3:$194, "Francom / Rodabaugh")</f>
        <v>49</v>
      </c>
      <c r="B207" s="45" t="s">
        <v>210</v>
      </c>
      <c r="D207" s="48">
        <f>COUNTIF($3:$194, "Jeff Hall")</f>
        <v>3</v>
      </c>
      <c r="E207" s="2" t="s">
        <v>155</v>
      </c>
      <c r="G207">
        <f>COUNTIF($3:$194, "Aldo Covello")</f>
        <v>0</v>
      </c>
      <c r="H207" s="21" t="s">
        <v>197</v>
      </c>
    </row>
    <row r="208" spans="1:38" x14ac:dyDescent="0.2">
      <c r="A208" s="48">
        <f>COUNTIF($3:$194, "David Eberst")</f>
        <v>34</v>
      </c>
      <c r="B208" s="2" t="s">
        <v>93</v>
      </c>
      <c r="D208">
        <f>COUNTIF($3:$194, "John Carroca")</f>
        <v>3</v>
      </c>
      <c r="E208" s="2" t="s">
        <v>237</v>
      </c>
      <c r="G208">
        <f>COUNTIF($3:$194, "Alec Joyner")</f>
        <v>0</v>
      </c>
      <c r="H208" s="2" t="s">
        <v>153</v>
      </c>
      <c r="J208" s="2"/>
    </row>
    <row r="209" spans="1:38" x14ac:dyDescent="0.2">
      <c r="A209" s="48">
        <f>COUNTIF($3:$194, "Capi/Spier")</f>
        <v>31</v>
      </c>
      <c r="B209" s="2" t="s">
        <v>182</v>
      </c>
      <c r="D209">
        <f>COUNTIF($3:$194, "Loran Lincoln")</f>
        <v>3</v>
      </c>
      <c r="E209" s="2" t="s">
        <v>257</v>
      </c>
      <c r="G209">
        <f>COUNTIF($3:$194,"Benito Ortiz")</f>
        <v>0</v>
      </c>
      <c r="H209" s="2" t="s">
        <v>120</v>
      </c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</row>
    <row r="210" spans="1:38" x14ac:dyDescent="0.2">
      <c r="A210" s="48">
        <f>COUNTIF($3:$194, "Stuart Sacks")</f>
        <v>29</v>
      </c>
      <c r="B210" s="2" t="s">
        <v>71</v>
      </c>
      <c r="D210">
        <f>COUNTIF($3:$194, "Marsha Conley")</f>
        <v>3</v>
      </c>
      <c r="E210" s="2" t="s">
        <v>69</v>
      </c>
      <c r="G210">
        <f>COUNTIF($3:$194, "Bob Brice")</f>
        <v>0</v>
      </c>
      <c r="H210" s="2" t="s">
        <v>95</v>
      </c>
      <c r="J210" s="2"/>
    </row>
    <row r="211" spans="1:38" x14ac:dyDescent="0.2">
      <c r="A211" s="48">
        <f>COUNTIF($3:$194, "Al Horton")</f>
        <v>27</v>
      </c>
      <c r="B211" s="21" t="s">
        <v>66</v>
      </c>
      <c r="D211">
        <f>COUNTIF($3:$194, "Rocky Moore")</f>
        <v>3</v>
      </c>
      <c r="E211" s="2" t="s">
        <v>259</v>
      </c>
      <c r="G211">
        <f>COUNTIF($3:$194, "Bob Wilson")</f>
        <v>0</v>
      </c>
      <c r="H211" s="2" t="s">
        <v>83</v>
      </c>
    </row>
    <row r="212" spans="1:38" x14ac:dyDescent="0.2">
      <c r="A212" s="48">
        <f>COUNTIF($3:$194, "Dewayne Weldon")</f>
        <v>21</v>
      </c>
      <c r="B212" s="2" t="s">
        <v>63</v>
      </c>
      <c r="D212" s="48">
        <f>COUNTIF($3:$194, "Whitham/DiBernardo")</f>
        <v>3</v>
      </c>
      <c r="E212" s="3" t="s">
        <v>90</v>
      </c>
      <c r="G212">
        <f>COUNTIF($3:$194, "Camille Johnson")</f>
        <v>0</v>
      </c>
      <c r="H212" s="2" t="s">
        <v>146</v>
      </c>
    </row>
    <row r="213" spans="1:38" x14ac:dyDescent="0.2">
      <c r="A213" s="48">
        <f>COUNTIF($3:$194, "Mick McCown")</f>
        <v>21</v>
      </c>
      <c r="B213" s="2" t="s">
        <v>61</v>
      </c>
      <c r="D213">
        <f>COUNTIF($3:$194, "David Elrod")</f>
        <v>2</v>
      </c>
      <c r="E213" s="2" t="s">
        <v>142</v>
      </c>
      <c r="F213" s="3"/>
      <c r="G213">
        <f>COUNTIF($3:$194, "Carroll Myers")</f>
        <v>0</v>
      </c>
      <c r="H213" s="2" t="s">
        <v>86</v>
      </c>
      <c r="J213" s="2"/>
    </row>
    <row r="214" spans="1:38" x14ac:dyDescent="0.2">
      <c r="A214" s="48">
        <f>COUNTIF($3:$194, "Bill Mitton")</f>
        <v>17</v>
      </c>
      <c r="B214" s="2" t="s">
        <v>45</v>
      </c>
      <c r="D214" s="48">
        <f>COUNTIF($3:$194, "Debbie Lownsdale")</f>
        <v>2</v>
      </c>
      <c r="E214" s="2" t="s">
        <v>80</v>
      </c>
      <c r="G214">
        <f>COUNTIF($3:$194, "Cindi Rasmussen")</f>
        <v>0</v>
      </c>
      <c r="H214" s="2" t="s">
        <v>96</v>
      </c>
    </row>
    <row r="215" spans="1:38" x14ac:dyDescent="0.2">
      <c r="A215" s="48">
        <f>COUNTIF($3:$194, "Chuck Romano")</f>
        <v>15</v>
      </c>
      <c r="B215" s="2" t="s">
        <v>72</v>
      </c>
      <c r="D215" s="48">
        <f>COUNTIF($3:$194, "Del O'Connell")</f>
        <v>2</v>
      </c>
      <c r="E215" s="2" t="s">
        <v>48</v>
      </c>
      <c r="F215" s="3"/>
      <c r="G215" s="48">
        <f>COUNTIF($3:$194, "Deco Aviary")</f>
        <v>0</v>
      </c>
      <c r="H215" s="2" t="s">
        <v>170</v>
      </c>
    </row>
    <row r="216" spans="1:38" x14ac:dyDescent="0.2">
      <c r="A216">
        <f>COUNTIF($3:$194, "Dan Roth")</f>
        <v>15</v>
      </c>
      <c r="B216" s="2" t="s">
        <v>213</v>
      </c>
      <c r="D216">
        <f>COUNTIF($3:$194, "Joe Chaves")</f>
        <v>2</v>
      </c>
      <c r="E216" s="2" t="s">
        <v>132</v>
      </c>
      <c r="F216" s="3"/>
      <c r="G216">
        <f>COUNTIF($3:$194, "Dee Nine")</f>
        <v>0</v>
      </c>
      <c r="H216" s="2" t="s">
        <v>101</v>
      </c>
      <c r="J216" s="2"/>
    </row>
    <row r="217" spans="1:38" x14ac:dyDescent="0.2">
      <c r="A217" s="48">
        <f>COUNTIF($3:$194, "Robert Travnicek")</f>
        <v>15</v>
      </c>
      <c r="B217" s="2" t="s">
        <v>232</v>
      </c>
      <c r="D217">
        <f>COUNTIF($3:$194, "Kathy Abdis")</f>
        <v>2</v>
      </c>
      <c r="E217" s="2" t="s">
        <v>135</v>
      </c>
      <c r="G217">
        <f>COUNTIF($3:$194, "Gary Olsen")</f>
        <v>0</v>
      </c>
      <c r="H217" s="2" t="s">
        <v>68</v>
      </c>
      <c r="J217" s="2"/>
    </row>
    <row r="218" spans="1:38" x14ac:dyDescent="0.2">
      <c r="A218">
        <f>COUNTIF($3:$194, "Virgil Oliphant")</f>
        <v>15</v>
      </c>
      <c r="B218" s="2" t="s">
        <v>94</v>
      </c>
      <c r="D218" s="48">
        <f>COUNTIF($3:$194, "Mary Simons")</f>
        <v>2</v>
      </c>
      <c r="E218" s="2" t="s">
        <v>258</v>
      </c>
      <c r="G218">
        <f>COUNTIF($3:$194, "Hermann Buenning")</f>
        <v>0</v>
      </c>
      <c r="H218" s="2" t="s">
        <v>205</v>
      </c>
      <c r="J218" s="2"/>
    </row>
    <row r="219" spans="1:38" x14ac:dyDescent="0.2">
      <c r="A219">
        <f>COUNTIF($3:$194, "R &amp; M Silva")</f>
        <v>13</v>
      </c>
      <c r="B219" s="2" t="s">
        <v>144</v>
      </c>
      <c r="D219">
        <f>COUNTIF($3:$194, "Mike Romano")</f>
        <v>2</v>
      </c>
      <c r="E219" s="2" t="s">
        <v>75</v>
      </c>
      <c r="G219">
        <f>COUNTIF($3:$194, "Holger Moeller")</f>
        <v>0</v>
      </c>
      <c r="H219" s="2" t="s">
        <v>103</v>
      </c>
    </row>
    <row r="220" spans="1:38" x14ac:dyDescent="0.2">
      <c r="A220" s="48">
        <f>COUNTIF($3:$194, "Vic Lassalle")</f>
        <v>13</v>
      </c>
      <c r="B220" s="2" t="s">
        <v>158</v>
      </c>
      <c r="D220">
        <f>COUNTIF($3:$194, "Rich Werner")</f>
        <v>2</v>
      </c>
      <c r="E220" s="2" t="s">
        <v>216</v>
      </c>
      <c r="G220">
        <f>COUNTIF($3:$194, "Jesus Gonzalez")</f>
        <v>0</v>
      </c>
      <c r="H220" s="28" t="s">
        <v>173</v>
      </c>
    </row>
    <row r="221" spans="1:38" x14ac:dyDescent="0.2">
      <c r="A221" s="48">
        <f>COUNTIF($3:$194, "D &amp; P Collier")</f>
        <v>12</v>
      </c>
      <c r="B221" s="2" t="s">
        <v>76</v>
      </c>
      <c r="D221">
        <f>COUNTIF($3:$194, "Steve Higgins")</f>
        <v>2</v>
      </c>
      <c r="E221" s="2" t="s">
        <v>67</v>
      </c>
      <c r="G221">
        <f>COUNTIF($3:$194, "Joel Maniaci")</f>
        <v>0</v>
      </c>
      <c r="H221" s="2" t="s">
        <v>201</v>
      </c>
    </row>
    <row r="222" spans="1:38" x14ac:dyDescent="0.2">
      <c r="A222" s="48">
        <f>COUNTIF($3:$194, "Bob Rees")</f>
        <v>11</v>
      </c>
      <c r="B222" s="2" t="s">
        <v>140</v>
      </c>
      <c r="D222">
        <f>COUNTIF($3:$194, "Susan Gault")</f>
        <v>2</v>
      </c>
      <c r="E222" s="2" t="s">
        <v>209</v>
      </c>
      <c r="G222" s="48">
        <f>COUNTIF($3:$194, "John Cave")</f>
        <v>0</v>
      </c>
      <c r="H222" s="2" t="s">
        <v>175</v>
      </c>
      <c r="I222" s="2"/>
      <c r="J222" s="3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</row>
    <row r="223" spans="1:38" x14ac:dyDescent="0.2">
      <c r="A223">
        <f>COUNTIF($3:$194,"Haley Brock")</f>
        <v>10</v>
      </c>
      <c r="B223" s="2" t="s">
        <v>106</v>
      </c>
      <c r="D223">
        <f>COUNTIF($3:$194, "Victoria Halbert")</f>
        <v>2</v>
      </c>
      <c r="E223" s="21" t="s">
        <v>133</v>
      </c>
      <c r="G223" s="48">
        <f>COUNTIF($3:$194, "K &amp; P Gover")</f>
        <v>0</v>
      </c>
      <c r="H223" s="2" t="s">
        <v>73</v>
      </c>
      <c r="J223" s="2"/>
    </row>
    <row r="224" spans="1:38" x14ac:dyDescent="0.2">
      <c r="A224" s="48">
        <f>COUNTIF($3:$194, "S &amp; M Shcherbakov")</f>
        <v>9</v>
      </c>
      <c r="B224" s="2" t="s">
        <v>185</v>
      </c>
      <c r="D224">
        <f>COUNTIF($3:$194, "Victoria Halbert")</f>
        <v>2</v>
      </c>
      <c r="E224" s="21" t="s">
        <v>133</v>
      </c>
      <c r="G224" s="48">
        <f>COUNTIF($3:$194, "Ken Simons")</f>
        <v>0</v>
      </c>
      <c r="H224" s="2" t="s">
        <v>169</v>
      </c>
    </row>
    <row r="225" spans="1:38" x14ac:dyDescent="0.2">
      <c r="A225" s="48">
        <f>COUNTIF($3:$194, "Al Maldonado")</f>
        <v>8</v>
      </c>
      <c r="B225" s="2" t="s">
        <v>87</v>
      </c>
      <c r="D225" s="48">
        <f>COUNTIF($3:$194, "Arthur Piper")</f>
        <v>1</v>
      </c>
      <c r="E225" s="2" t="s">
        <v>164</v>
      </c>
      <c r="G225">
        <f>COUNTIF($3:$194, "Kim Vandermeyden")</f>
        <v>0</v>
      </c>
      <c r="H225" s="2" t="s">
        <v>100</v>
      </c>
      <c r="J225" s="3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</row>
    <row r="226" spans="1:38" x14ac:dyDescent="0.2">
      <c r="A226">
        <f>COUNTIF($3:$194, "George Hollingsworth")</f>
        <v>8</v>
      </c>
      <c r="B226" s="52" t="s">
        <v>60</v>
      </c>
      <c r="D226">
        <f>COUNTIF($3:$194, "Bob McBride")</f>
        <v>1</v>
      </c>
      <c r="E226" s="2" t="s">
        <v>225</v>
      </c>
      <c r="F226" s="3"/>
      <c r="G226">
        <f>COUNTIF($3:$194, "Larry Moore")</f>
        <v>0</v>
      </c>
      <c r="H226" s="2" t="s">
        <v>108</v>
      </c>
    </row>
    <row r="227" spans="1:38" x14ac:dyDescent="0.2">
      <c r="A227" s="48">
        <f>COUNTIF($3:$194, "Henry Timmes")</f>
        <v>8</v>
      </c>
      <c r="B227" s="2" t="s">
        <v>91</v>
      </c>
      <c r="D227" s="48">
        <f>COUNTIF($3:$194, "C &amp; D Cole")</f>
        <v>1</v>
      </c>
      <c r="E227" s="2" t="s">
        <v>148</v>
      </c>
      <c r="G227">
        <f>COUNTIF($3:$194, "Legend Aviary")</f>
        <v>0</v>
      </c>
      <c r="H227" s="2" t="s">
        <v>81</v>
      </c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</row>
    <row r="228" spans="1:38" x14ac:dyDescent="0.2">
      <c r="A228" s="48">
        <f>COUNTIF($3:$194, "Herb Doucet")</f>
        <v>7</v>
      </c>
      <c r="B228" s="2" t="s">
        <v>65</v>
      </c>
      <c r="D228">
        <f>COUNTIF($3:$194, "Christopher Neumann")</f>
        <v>1</v>
      </c>
      <c r="E228" s="45" t="s">
        <v>195</v>
      </c>
      <c r="G228">
        <f>COUNTIF(5:180,"Legend Aviary")</f>
        <v>0</v>
      </c>
      <c r="H228" s="2" t="s">
        <v>81</v>
      </c>
      <c r="J228" s="2"/>
    </row>
    <row r="229" spans="1:38" x14ac:dyDescent="0.2">
      <c r="A229" s="48">
        <f>COUNTIF($3:$194, "Jim Fleeker")</f>
        <v>7</v>
      </c>
      <c r="B229" s="2" t="s">
        <v>84</v>
      </c>
      <c r="D229">
        <f>COUNTIF($3:$194, "Debbie Lynch")</f>
        <v>1</v>
      </c>
      <c r="E229" s="2" t="s">
        <v>121</v>
      </c>
      <c r="G229">
        <f>COUNTIF($3:$194, "Marcia Halbert")</f>
        <v>0</v>
      </c>
      <c r="H229" s="2" t="s">
        <v>122</v>
      </c>
      <c r="J229" s="2"/>
    </row>
    <row r="230" spans="1:38" x14ac:dyDescent="0.2">
      <c r="A230">
        <f>COUNTIF($3:$194, "Jim Lynch")</f>
        <v>7</v>
      </c>
      <c r="B230" s="2" t="s">
        <v>89</v>
      </c>
      <c r="D230">
        <f>COUNTIF($3:$194, "Foster/Novickas")</f>
        <v>1</v>
      </c>
      <c r="E230" s="28" t="s">
        <v>174</v>
      </c>
      <c r="G230">
        <f>COUNTIF($3:$194, "Mark Grey")</f>
        <v>0</v>
      </c>
      <c r="H230" s="2" t="s">
        <v>161</v>
      </c>
      <c r="J230" s="2"/>
    </row>
    <row r="231" spans="1:38" x14ac:dyDescent="0.2">
      <c r="A231" s="48">
        <f>COUNTIF($3:$194, "Pauline Domenge")</f>
        <v>7</v>
      </c>
      <c r="B231" s="2" t="s">
        <v>74</v>
      </c>
      <c r="D231" s="48">
        <f>COUNTIF($3:$194, "Gene Deaver")</f>
        <v>1</v>
      </c>
      <c r="E231" s="2" t="s">
        <v>139</v>
      </c>
      <c r="G231" s="48">
        <f>COUNTIF($3:$194, "Mike Blair")</f>
        <v>0</v>
      </c>
      <c r="H231" s="2" t="s">
        <v>88</v>
      </c>
      <c r="J231" s="2"/>
    </row>
    <row r="232" spans="1:38" x14ac:dyDescent="0.2">
      <c r="A232" s="48">
        <f>COUNTIF($3:$194, "Roy Millican")</f>
        <v>7</v>
      </c>
      <c r="B232" s="2" t="s">
        <v>64</v>
      </c>
      <c r="D232">
        <f>COUNTIF($3:$194, "J &amp; L McWilliams")</f>
        <v>1</v>
      </c>
      <c r="E232" s="2" t="s">
        <v>212</v>
      </c>
      <c r="G232">
        <f>COUNTIF($3:$194, "Paul Stannard")</f>
        <v>0</v>
      </c>
      <c r="H232" s="21" t="s">
        <v>162</v>
      </c>
      <c r="J232" s="2"/>
    </row>
    <row r="233" spans="1:38" x14ac:dyDescent="0.2">
      <c r="A233">
        <f>COUNTIF($3:$194, "April Bird-Stieglitz")</f>
        <v>6</v>
      </c>
      <c r="B233" s="21" t="s">
        <v>208</v>
      </c>
      <c r="C233" s="3"/>
      <c r="D233" s="48">
        <f>COUNTIF($3:$194, "James Owens")</f>
        <v>1</v>
      </c>
      <c r="E233" s="2" t="s">
        <v>49</v>
      </c>
      <c r="G233">
        <f>COUNTIF($3:$194, "Rod Bales")</f>
        <v>0</v>
      </c>
      <c r="H233" s="2" t="s">
        <v>130</v>
      </c>
      <c r="J233" s="2"/>
    </row>
    <row r="234" spans="1:38" x14ac:dyDescent="0.2">
      <c r="A234">
        <f>COUNTIF($3:$194, "Ed Reed")</f>
        <v>6</v>
      </c>
      <c r="B234" s="2" t="s">
        <v>266</v>
      </c>
      <c r="D234">
        <f>COUNTIF($3:$194, "K &amp; B Thornberg")</f>
        <v>1</v>
      </c>
      <c r="E234" s="3" t="s">
        <v>236</v>
      </c>
      <c r="G234">
        <f>COUNTIF($3:$194,"Skylar Neumann")</f>
        <v>0</v>
      </c>
      <c r="H234" s="2" t="s">
        <v>126</v>
      </c>
      <c r="J234" s="2"/>
    </row>
    <row r="235" spans="1:38" x14ac:dyDescent="0.2">
      <c r="A235">
        <f>COUNTIF($3:$194, "Frank Swider")</f>
        <v>6</v>
      </c>
      <c r="B235" s="2" t="s">
        <v>220</v>
      </c>
      <c r="D235" s="48">
        <f>COUNTIF($3:$194, "Ken Saxion")</f>
        <v>1</v>
      </c>
      <c r="E235" s="2" t="s">
        <v>82</v>
      </c>
      <c r="G235">
        <f>COUNTIF($3:$194, "Steve La Rivee")</f>
        <v>0</v>
      </c>
      <c r="H235" s="2" t="s">
        <v>191</v>
      </c>
    </row>
    <row r="236" spans="1:38" x14ac:dyDescent="0.2">
      <c r="A236">
        <f>COUNTIF($3:$194, "James Ward")</f>
        <v>6</v>
      </c>
      <c r="B236" s="2" t="s">
        <v>109</v>
      </c>
      <c r="D236">
        <f>COUNTIF($3:$194, "Kevin Miller")</f>
        <v>1</v>
      </c>
      <c r="E236" s="2" t="s">
        <v>183</v>
      </c>
      <c r="G236" s="48">
        <f>COUNTIF($3:$194, "Terry Travis")</f>
        <v>0</v>
      </c>
      <c r="H236" s="2" t="s">
        <v>99</v>
      </c>
      <c r="I236" s="2"/>
    </row>
    <row r="237" spans="1:38" x14ac:dyDescent="0.2">
      <c r="A237">
        <f>COUNTIF($3:$194, "Nelson Carpentier")</f>
        <v>6</v>
      </c>
      <c r="B237" s="2" t="s">
        <v>131</v>
      </c>
      <c r="D237">
        <f>COUNTIF($3:$194, "Kevin Smith")</f>
        <v>1</v>
      </c>
      <c r="E237" s="2" t="s">
        <v>110</v>
      </c>
    </row>
    <row r="238" spans="1:38" x14ac:dyDescent="0.2">
      <c r="A238" s="48">
        <f>COUNTIF($3:$194, "Richard Schmidt")</f>
        <v>6</v>
      </c>
      <c r="B238" s="2" t="s">
        <v>98</v>
      </c>
      <c r="D238" s="48">
        <f>COUNTIF($3:$194, "Larry Addison")</f>
        <v>1</v>
      </c>
      <c r="E238" s="21" t="s">
        <v>251</v>
      </c>
      <c r="I238" s="2"/>
      <c r="J238" s="2"/>
    </row>
    <row r="239" spans="1:38" x14ac:dyDescent="0.2">
      <c r="A239">
        <f>COUNTIF($3:$194, "AJ &amp; Susan McCord")</f>
        <v>5</v>
      </c>
      <c r="B239" s="3" t="s">
        <v>249</v>
      </c>
      <c r="D239" s="48">
        <f>COUNTIF($3:$194, "Vic DeVictoria")</f>
        <v>1</v>
      </c>
      <c r="E239" s="2" t="s">
        <v>267</v>
      </c>
    </row>
    <row r="240" spans="1:38" x14ac:dyDescent="0.2">
      <c r="A240" s="48">
        <f>COUNTIF($3:$194, "Bernice O'Steen")</f>
        <v>5</v>
      </c>
      <c r="B240" s="2" t="s">
        <v>119</v>
      </c>
      <c r="D240" s="48"/>
      <c r="E240" s="2"/>
    </row>
    <row r="241" spans="1:38" x14ac:dyDescent="0.2">
      <c r="A241" s="48">
        <f>COUNTIF($3:$194, "Jaguar Aviaries")</f>
        <v>5</v>
      </c>
      <c r="B241" s="2" t="s">
        <v>97</v>
      </c>
      <c r="C241" s="3"/>
      <c r="J241" s="3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</row>
    <row r="242" spans="1:38" x14ac:dyDescent="0.2">
      <c r="A242">
        <f>COUNTIF($3:$194,"Robert Hofstetter")</f>
        <v>5</v>
      </c>
      <c r="B242" s="2" t="s">
        <v>260</v>
      </c>
      <c r="C242" s="3"/>
      <c r="J242" s="3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</row>
    <row r="243" spans="1:38" x14ac:dyDescent="0.2">
      <c r="A243" s="48">
        <f>COUNTIF($3:$194, "Tom Traxler")</f>
        <v>5</v>
      </c>
      <c r="B243" s="2" t="s">
        <v>79</v>
      </c>
      <c r="F243" s="3"/>
      <c r="J243" s="2"/>
    </row>
    <row r="244" spans="1:38" x14ac:dyDescent="0.2">
      <c r="A244">
        <f>COUNTIF($3:$194, "Joshua Anthony")</f>
        <v>4</v>
      </c>
      <c r="B244" s="2" t="s">
        <v>151</v>
      </c>
      <c r="F244" s="3"/>
      <c r="J244" s="2"/>
    </row>
    <row r="245" spans="1:38" x14ac:dyDescent="0.2">
      <c r="A245">
        <f>COUNTIF($3:$194, "Stan Jankowski")</f>
        <v>4</v>
      </c>
      <c r="B245" s="2" t="s">
        <v>149</v>
      </c>
    </row>
    <row r="246" spans="1:38" x14ac:dyDescent="0.2">
      <c r="F246" s="3"/>
      <c r="J246" s="2"/>
    </row>
    <row r="247" spans="1:38" x14ac:dyDescent="0.2">
      <c r="F247" s="3"/>
      <c r="J247" s="2"/>
    </row>
    <row r="248" spans="1:38" x14ac:dyDescent="0.2">
      <c r="F248" s="3"/>
      <c r="J248" s="2"/>
    </row>
    <row r="249" spans="1:38" x14ac:dyDescent="0.2">
      <c r="F249" s="3"/>
      <c r="J249" s="2"/>
    </row>
    <row r="250" spans="1:38" x14ac:dyDescent="0.2">
      <c r="F250" s="3"/>
      <c r="J250" s="2"/>
    </row>
    <row r="251" spans="1:38" x14ac:dyDescent="0.2">
      <c r="F251" s="3"/>
      <c r="J251" s="2"/>
    </row>
    <row r="253" spans="1:38" x14ac:dyDescent="0.2">
      <c r="I253" s="2"/>
    </row>
    <row r="254" spans="1:38" x14ac:dyDescent="0.2">
      <c r="I254" s="2"/>
    </row>
    <row r="258" spans="1:8" x14ac:dyDescent="0.2">
      <c r="H258" s="2"/>
    </row>
    <row r="259" spans="1:8" x14ac:dyDescent="0.2">
      <c r="H259" s="2"/>
    </row>
    <row r="260" spans="1:8" x14ac:dyDescent="0.2">
      <c r="H260" s="2"/>
    </row>
    <row r="261" spans="1:8" x14ac:dyDescent="0.2">
      <c r="H261" s="2"/>
    </row>
    <row r="262" spans="1:8" x14ac:dyDescent="0.2">
      <c r="H262" s="2"/>
    </row>
    <row r="263" spans="1:8" x14ac:dyDescent="0.2">
      <c r="B263" s="2"/>
      <c r="H263" s="2"/>
    </row>
    <row r="264" spans="1:8" x14ac:dyDescent="0.2">
      <c r="A264" s="48"/>
      <c r="B264" s="2"/>
      <c r="H264" s="2"/>
    </row>
    <row r="265" spans="1:8" x14ac:dyDescent="0.2">
      <c r="H265" s="2"/>
    </row>
    <row r="266" spans="1:8" x14ac:dyDescent="0.2">
      <c r="A266" s="3"/>
      <c r="B266" s="2"/>
    </row>
    <row r="275" spans="1:8" x14ac:dyDescent="0.2">
      <c r="B275" s="2"/>
    </row>
    <row r="277" spans="1:8" x14ac:dyDescent="0.2">
      <c r="A277" s="48"/>
    </row>
    <row r="281" spans="1:8" x14ac:dyDescent="0.2">
      <c r="H281" s="2"/>
    </row>
    <row r="282" spans="1:8" x14ac:dyDescent="0.2">
      <c r="H282" s="2"/>
    </row>
    <row r="283" spans="1:8" x14ac:dyDescent="0.2">
      <c r="H283" s="2"/>
    </row>
    <row r="284" spans="1:8" x14ac:dyDescent="0.2">
      <c r="H284" s="2"/>
    </row>
    <row r="285" spans="1:8" x14ac:dyDescent="0.2">
      <c r="H285" s="2"/>
    </row>
    <row r="286" spans="1:8" x14ac:dyDescent="0.2">
      <c r="H286" s="2"/>
    </row>
    <row r="287" spans="1:8" x14ac:dyDescent="0.2">
      <c r="H287" s="2"/>
    </row>
    <row r="288" spans="1:8" x14ac:dyDescent="0.2">
      <c r="B288" s="2"/>
      <c r="H288" s="2"/>
    </row>
    <row r="289" spans="1:10" x14ac:dyDescent="0.2">
      <c r="B289" s="2"/>
    </row>
    <row r="290" spans="1:10" x14ac:dyDescent="0.2">
      <c r="A290" s="48"/>
      <c r="B290" s="2"/>
    </row>
    <row r="291" spans="1:10" x14ac:dyDescent="0.2">
      <c r="A291" s="48"/>
      <c r="B291" s="2"/>
    </row>
    <row r="292" spans="1:10" x14ac:dyDescent="0.2">
      <c r="A292" s="48"/>
      <c r="B292" s="2"/>
      <c r="J292" s="2"/>
    </row>
    <row r="293" spans="1:10" x14ac:dyDescent="0.2">
      <c r="A293" s="48"/>
      <c r="E293" s="2"/>
      <c r="J293" s="2"/>
    </row>
    <row r="294" spans="1:10" x14ac:dyDescent="0.2">
      <c r="A294" s="48"/>
      <c r="E294" s="2"/>
    </row>
    <row r="295" spans="1:10" x14ac:dyDescent="0.2">
      <c r="E295" s="2"/>
      <c r="J295" s="2"/>
    </row>
    <row r="296" spans="1:10" x14ac:dyDescent="0.2">
      <c r="B296" s="2"/>
      <c r="E296" s="2"/>
    </row>
    <row r="297" spans="1:10" x14ac:dyDescent="0.2">
      <c r="E297" s="2"/>
      <c r="J297" s="2"/>
    </row>
    <row r="298" spans="1:10" x14ac:dyDescent="0.2">
      <c r="E298" s="2"/>
    </row>
    <row r="300" spans="1:10" x14ac:dyDescent="0.2">
      <c r="E300" s="2"/>
      <c r="J300" s="2"/>
    </row>
    <row r="301" spans="1:10" x14ac:dyDescent="0.2">
      <c r="E301" s="2"/>
    </row>
    <row r="302" spans="1:10" x14ac:dyDescent="0.2">
      <c r="E302" s="2"/>
      <c r="J302" s="2"/>
    </row>
    <row r="303" spans="1:10" x14ac:dyDescent="0.2">
      <c r="E303" s="2"/>
      <c r="F303" s="3"/>
      <c r="G303" s="3"/>
      <c r="J303" s="2"/>
    </row>
    <row r="304" spans="1:10" x14ac:dyDescent="0.2">
      <c r="E304" s="2"/>
    </row>
    <row r="305" spans="4:38" x14ac:dyDescent="0.2">
      <c r="E305" s="2"/>
    </row>
    <row r="306" spans="4:38" x14ac:dyDescent="0.2">
      <c r="E306" s="2"/>
    </row>
    <row r="307" spans="4:38" x14ac:dyDescent="0.2">
      <c r="E307" s="2"/>
    </row>
    <row r="308" spans="4:38" x14ac:dyDescent="0.2">
      <c r="E308" s="2"/>
      <c r="F308" s="3"/>
      <c r="G308" s="3"/>
    </row>
    <row r="309" spans="4:38" x14ac:dyDescent="0.2">
      <c r="E309" s="2"/>
    </row>
    <row r="310" spans="4:38" x14ac:dyDescent="0.2">
      <c r="E310" s="2"/>
    </row>
    <row r="311" spans="4:38" x14ac:dyDescent="0.2">
      <c r="E311" s="2"/>
      <c r="J311" s="2"/>
    </row>
    <row r="312" spans="4:38" x14ac:dyDescent="0.2">
      <c r="E312" s="2"/>
    </row>
    <row r="313" spans="4:38" x14ac:dyDescent="0.2">
      <c r="J313" s="2"/>
    </row>
    <row r="315" spans="4:38" x14ac:dyDescent="0.2">
      <c r="D315" s="2"/>
      <c r="E315" s="6"/>
      <c r="I315" s="2"/>
      <c r="J315" s="3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</row>
    <row r="317" spans="4:38" x14ac:dyDescent="0.2">
      <c r="D317" s="2"/>
      <c r="E317" s="6"/>
    </row>
    <row r="319" spans="4:38" x14ac:dyDescent="0.2">
      <c r="E319" s="2"/>
    </row>
    <row r="324" spans="3:38" x14ac:dyDescent="0.2">
      <c r="C324" s="3"/>
      <c r="J324" s="2"/>
    </row>
    <row r="326" spans="3:38" x14ac:dyDescent="0.2">
      <c r="C326" s="3"/>
      <c r="J326" s="2"/>
    </row>
    <row r="327" spans="3:38" x14ac:dyDescent="0.2">
      <c r="J327" s="2"/>
    </row>
    <row r="329" spans="3:38" x14ac:dyDescent="0.2">
      <c r="J329" s="2"/>
    </row>
    <row r="332" spans="3:38" x14ac:dyDescent="0.2"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</row>
    <row r="333" spans="3:38" x14ac:dyDescent="0.2">
      <c r="E333" s="2"/>
    </row>
    <row r="335" spans="3:38" x14ac:dyDescent="0.2">
      <c r="D335" s="46"/>
      <c r="E335" s="2"/>
      <c r="J335" s="2"/>
    </row>
    <row r="336" spans="3:38" x14ac:dyDescent="0.2">
      <c r="J336" s="2"/>
    </row>
    <row r="337" spans="4:10" x14ac:dyDescent="0.2">
      <c r="E337" s="2"/>
      <c r="J337" s="2"/>
    </row>
    <row r="338" spans="4:10" x14ac:dyDescent="0.2">
      <c r="F338" s="3"/>
      <c r="G338" s="3"/>
    </row>
    <row r="339" spans="4:10" x14ac:dyDescent="0.2">
      <c r="J339" s="2"/>
    </row>
    <row r="342" spans="4:10" x14ac:dyDescent="0.2">
      <c r="J342" s="2"/>
    </row>
    <row r="343" spans="4:10" x14ac:dyDescent="0.2">
      <c r="E343" s="2"/>
      <c r="J343" s="2"/>
    </row>
    <row r="345" spans="4:10" x14ac:dyDescent="0.2">
      <c r="J345" s="2"/>
    </row>
    <row r="346" spans="4:10" x14ac:dyDescent="0.2">
      <c r="F346" s="3"/>
      <c r="G346" s="3"/>
    </row>
    <row r="347" spans="4:10" x14ac:dyDescent="0.2">
      <c r="J347" s="2"/>
    </row>
    <row r="348" spans="4:10" x14ac:dyDescent="0.2">
      <c r="D348" s="2"/>
      <c r="E348" s="3"/>
      <c r="J348" s="2"/>
    </row>
    <row r="349" spans="4:10" x14ac:dyDescent="0.2">
      <c r="D349" s="2"/>
      <c r="E349" s="6"/>
    </row>
    <row r="351" spans="4:10" x14ac:dyDescent="0.2">
      <c r="D351" s="2"/>
      <c r="E351" s="6"/>
    </row>
    <row r="352" spans="4:10" x14ac:dyDescent="0.2">
      <c r="F352" s="3"/>
      <c r="G352" s="3"/>
    </row>
    <row r="353" spans="2:10" x14ac:dyDescent="0.2">
      <c r="C353" s="3"/>
      <c r="J353" s="2"/>
    </row>
    <row r="354" spans="2:10" x14ac:dyDescent="0.2">
      <c r="E354" s="2"/>
    </row>
    <row r="355" spans="2:10" x14ac:dyDescent="0.2">
      <c r="C355" s="3"/>
      <c r="J355" s="2"/>
    </row>
    <row r="356" spans="2:10" x14ac:dyDescent="0.2">
      <c r="C356" s="3"/>
      <c r="E356" s="2"/>
      <c r="J356" s="2"/>
    </row>
    <row r="357" spans="2:10" x14ac:dyDescent="0.2">
      <c r="E357" s="2"/>
      <c r="J357" s="2"/>
    </row>
    <row r="358" spans="2:10" x14ac:dyDescent="0.2">
      <c r="E358" s="2"/>
    </row>
    <row r="359" spans="2:10" x14ac:dyDescent="0.2">
      <c r="E359" s="21"/>
    </row>
    <row r="360" spans="2:10" x14ac:dyDescent="0.2">
      <c r="E360" s="2"/>
    </row>
    <row r="361" spans="2:10" x14ac:dyDescent="0.2">
      <c r="B361" s="2"/>
      <c r="E361" s="2"/>
    </row>
    <row r="362" spans="2:10" x14ac:dyDescent="0.2">
      <c r="B362" s="2"/>
      <c r="E362" s="2"/>
    </row>
    <row r="363" spans="2:10" x14ac:dyDescent="0.2">
      <c r="B363" s="2"/>
      <c r="E363" s="3"/>
    </row>
    <row r="364" spans="2:10" x14ac:dyDescent="0.2">
      <c r="B364" s="2"/>
      <c r="D364" s="2"/>
      <c r="E364" s="6"/>
    </row>
    <row r="365" spans="2:10" x14ac:dyDescent="0.2">
      <c r="B365" s="2"/>
      <c r="D365" s="2"/>
      <c r="E365" s="6"/>
    </row>
    <row r="366" spans="2:10" x14ac:dyDescent="0.2">
      <c r="B366" s="2"/>
    </row>
    <row r="367" spans="2:10" x14ac:dyDescent="0.2">
      <c r="B367" s="2"/>
    </row>
    <row r="368" spans="2:10" x14ac:dyDescent="0.2">
      <c r="B368" s="2"/>
    </row>
    <row r="369" spans="1:5" x14ac:dyDescent="0.2">
      <c r="A369" s="48"/>
      <c r="B369" s="2"/>
      <c r="D369" s="2"/>
      <c r="E369" s="6"/>
    </row>
    <row r="370" spans="1:5" x14ac:dyDescent="0.2">
      <c r="B370" s="3"/>
      <c r="D370" s="2"/>
      <c r="E370" s="6"/>
    </row>
    <row r="377" spans="1:5" x14ac:dyDescent="0.2">
      <c r="D377" s="2"/>
    </row>
    <row r="378" spans="1:5" x14ac:dyDescent="0.2">
      <c r="D378" s="2"/>
    </row>
    <row r="379" spans="1:5" x14ac:dyDescent="0.2">
      <c r="D379" s="2"/>
      <c r="E379" s="6"/>
    </row>
  </sheetData>
  <sortState ref="A145:G184">
    <sortCondition descending="1" ref="A206:A245"/>
    <sortCondition ref="B206:B245"/>
  </sortState>
  <phoneticPr fontId="0" type="noConversion"/>
  <printOptions gridLines="1"/>
  <pageMargins left="0.75" right="1.37" top="1" bottom="1" header="0.5" footer="0.5"/>
  <pageSetup scale="69" orientation="landscape" horizontalDpi="4294967293" r:id="rId1"/>
  <headerFooter alignWithMargins="0"/>
  <rowBreaks count="4" manualBreakCount="4">
    <brk id="48" max="16383" man="1"/>
    <brk id="94" max="16383" man="1"/>
    <brk id="140" max="16383" man="1"/>
    <brk id="20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Daniel Floyd</cp:lastModifiedBy>
  <cp:lastPrinted>2012-09-11T16:41:11Z</cp:lastPrinted>
  <dcterms:created xsi:type="dcterms:W3CDTF">2004-01-30T23:53:10Z</dcterms:created>
  <dcterms:modified xsi:type="dcterms:W3CDTF">2016-03-09T02:47:07Z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ocument Author">
    <vt:lpwstr>ACCT04\sackss</vt:lpwstr>
  </property>
  <property fmtid="{D5CDD505-2E9C-101B-9397-08002B2CF9AE}" pid="4" name="Document Sensitivity">
    <vt:lpwstr>1</vt:lpwstr>
  </property>
  <property fmtid="{D5CDD505-2E9C-101B-9397-08002B2CF9AE}" pid="5" name="ThirdParty">
    <vt:lpwstr/>
  </property>
  <property fmtid="{D5CDD505-2E9C-101B-9397-08002B2CF9AE}" pid="6" name="OCI Restriction">
    <vt:bool>false</vt:bool>
  </property>
  <property fmtid="{D5CDD505-2E9C-101B-9397-08002B2CF9AE}" pid="7" name="OCI Additional Info">
    <vt:lpwstr/>
  </property>
  <property fmtid="{D5CDD505-2E9C-101B-9397-08002B2CF9AE}" pid="8" name="Allow Header Overwrite">
    <vt:bool>false</vt:bool>
  </property>
  <property fmtid="{D5CDD505-2E9C-101B-9397-08002B2CF9AE}" pid="9" name="Allow Footer Overwrite">
    <vt:bool>false</vt:bool>
  </property>
  <property fmtid="{D5CDD505-2E9C-101B-9397-08002B2CF9AE}" pid="10" name="Multiple Selected">
    <vt:lpwstr>-1</vt:lpwstr>
  </property>
  <property fmtid="{D5CDD505-2E9C-101B-9397-08002B2CF9AE}" pid="11" name="SIPLongWording">
    <vt:lpwstr/>
  </property>
</Properties>
</file>