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ont Desk\Documents\REMOTE VITAL HEALTH RPM\SALES MATERIALS FOR REPS\"/>
    </mc:Choice>
  </mc:AlternateContent>
  <bookViews>
    <workbookView xWindow="-105" yWindow="-105" windowWidth="19425" windowHeight="10425"/>
  </bookViews>
  <sheets>
    <sheet name="RPM - Remote Patient Monitoring" sheetId="1" r:id="rId1"/>
    <sheet name="CCM - Chronic Care Managemen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6" l="1"/>
  <c r="D14" i="6"/>
  <c r="C14" i="6"/>
  <c r="C13" i="6"/>
  <c r="C12" i="6"/>
  <c r="C11" i="6"/>
  <c r="C10" i="6"/>
  <c r="J34" i="6"/>
  <c r="K34" i="6" s="1"/>
  <c r="J33" i="6"/>
  <c r="K33" i="6" s="1"/>
  <c r="D34" i="6"/>
  <c r="D33" i="6"/>
  <c r="J31" i="6"/>
  <c r="K31" i="6" s="1"/>
  <c r="J30" i="6"/>
  <c r="K30" i="6" s="1"/>
  <c r="D31" i="6"/>
  <c r="J29" i="6"/>
  <c r="K29" i="6" s="1"/>
  <c r="D30" i="6"/>
  <c r="J28" i="6"/>
  <c r="K28" i="6" s="1"/>
  <c r="D29" i="6"/>
  <c r="J27" i="6"/>
  <c r="K27" i="6" s="1"/>
  <c r="D28" i="6"/>
  <c r="J26" i="6"/>
  <c r="D27" i="6"/>
  <c r="D26" i="6"/>
  <c r="D37" i="6"/>
  <c r="D13" i="6"/>
  <c r="D12" i="6"/>
  <c r="D11" i="6"/>
  <c r="D10" i="6"/>
  <c r="I32" i="6" l="1"/>
  <c r="J32" i="6" s="1"/>
  <c r="K32" i="6" s="1"/>
  <c r="C46" i="6"/>
  <c r="K26" i="6"/>
  <c r="D32" i="1"/>
  <c r="D33" i="1"/>
  <c r="J35" i="1"/>
  <c r="K35" i="1" s="1"/>
  <c r="J34" i="1"/>
  <c r="K34" i="1" s="1"/>
  <c r="D10" i="1"/>
  <c r="D11" i="1"/>
  <c r="J35" i="6" l="1"/>
  <c r="I35" i="6"/>
  <c r="D32" i="6"/>
  <c r="D35" i="6" s="1"/>
  <c r="K35" i="6"/>
  <c r="C44" i="6"/>
  <c r="D17" i="6" s="1"/>
  <c r="D21" i="6" s="1"/>
  <c r="D22" i="6" s="1"/>
  <c r="C45" i="6"/>
  <c r="D9" i="1"/>
  <c r="C43" i="1" s="1"/>
  <c r="J28" i="1"/>
  <c r="J29" i="1"/>
  <c r="J30" i="1"/>
  <c r="J31" i="1"/>
  <c r="K31" i="1" s="1"/>
  <c r="J32" i="1"/>
  <c r="J27" i="1"/>
  <c r="K27" i="1" s="1"/>
  <c r="I33" i="1" l="1"/>
  <c r="I36" i="1" s="1"/>
  <c r="D38" i="6"/>
  <c r="D39" i="6" s="1"/>
  <c r="D40" i="6" s="1"/>
  <c r="D36" i="6"/>
  <c r="C45" i="1"/>
  <c r="C44" i="1"/>
  <c r="K30" i="1"/>
  <c r="D28" i="1" s="1"/>
  <c r="D27" i="1"/>
  <c r="K29" i="1"/>
  <c r="D30" i="1"/>
  <c r="D26" i="1"/>
  <c r="K32" i="1"/>
  <c r="K28" i="1"/>
  <c r="D29" i="1"/>
  <c r="D16" i="1"/>
  <c r="D20" i="1" s="1"/>
  <c r="D21" i="1" s="1"/>
  <c r="D25" i="1"/>
  <c r="D36" i="1"/>
  <c r="J33" i="1" l="1"/>
  <c r="J36" i="1" s="1"/>
  <c r="K33" i="1" l="1"/>
  <c r="K36" i="1"/>
  <c r="D31" i="1"/>
  <c r="D34" i="1" s="1"/>
  <c r="D35" i="1" s="1"/>
  <c r="D37" i="1" l="1"/>
  <c r="D38" i="1" s="1"/>
  <c r="D39" i="1" s="1"/>
</calcChain>
</file>

<file path=xl/sharedStrings.xml><?xml version="1.0" encoding="utf-8"?>
<sst xmlns="http://schemas.openxmlformats.org/spreadsheetml/2006/main" count="125" uniqueCount="69">
  <si>
    <t>Practice monthly revenue</t>
  </si>
  <si>
    <t>Practice annual revenue</t>
  </si>
  <si>
    <t>Device</t>
  </si>
  <si>
    <t>Call Center</t>
  </si>
  <si>
    <t>Registered Dietician</t>
  </si>
  <si>
    <t>Tech Onboarding</t>
  </si>
  <si>
    <t>Online Nutrition</t>
  </si>
  <si>
    <t>Monthly Care team meetings</t>
  </si>
  <si>
    <t>Billing and Collections</t>
  </si>
  <si>
    <t>RVH Gross Rev per month</t>
  </si>
  <si>
    <t>RVH Net Rev per month</t>
  </si>
  <si>
    <t>RVH Cost per pt/month</t>
  </si>
  <si>
    <t>RVH fee per pt/month</t>
  </si>
  <si>
    <t>RVH Total expenditure per pt/month</t>
  </si>
  <si>
    <t>RVH Net Rev per pt/month</t>
  </si>
  <si>
    <t>Make intitial appointment</t>
  </si>
  <si>
    <t>10-20 minutes per day to review dashboard</t>
  </si>
  <si>
    <t>Total Billable Revenue per pt/month</t>
  </si>
  <si>
    <t>Practice Revenue per pt/month</t>
  </si>
  <si>
    <t>REMOTE VITAL HEALTH</t>
  </si>
  <si>
    <t>Recruit Patients</t>
  </si>
  <si>
    <t>RVH Annual revenue</t>
  </si>
  <si>
    <t>Device(s) Cost</t>
  </si>
  <si>
    <t>Online Nutrition Counseling</t>
  </si>
  <si>
    <t>Billing and Collections Team</t>
  </si>
  <si>
    <t>Unified Care Platform</t>
  </si>
  <si>
    <t>Registered Dietician(s)</t>
  </si>
  <si>
    <t>RVH Customer Service Team</t>
  </si>
  <si>
    <t>HCPCS G0506</t>
  </si>
  <si>
    <t>Frequency</t>
  </si>
  <si>
    <t>monthly</t>
  </si>
  <si>
    <t>Reimbursement</t>
  </si>
  <si>
    <t>the original CCM code, allows eligible providers to bill for non-faceto-face clinical staff time per month</t>
  </si>
  <si>
    <t>the new CCM code, allows eligible providers to bill for more nonface-to-face clinical staff time per month</t>
  </si>
  <si>
    <t>complex CCM that requires substantial revision of a care plan, moderate or high complexity medical decision making</t>
  </si>
  <si>
    <t>initial assessment and care planning in-clinic, bill one-time per patient</t>
  </si>
  <si>
    <t>Description</t>
  </si>
  <si>
    <t>initial</t>
  </si>
  <si>
    <t>initial set-up and education on the use of the equipment.</t>
  </si>
  <si>
    <t>monitoring the daily vital recording(s) or programmed alert(s) transmission.</t>
  </si>
  <si>
    <t>20 mins (or more) of clinical staff time in a calendar month requiring interactive communication with the patient/caregiver during the month.</t>
  </si>
  <si>
    <t>new 20 mins (or more) of clinical staff time in a calendar month requiring interactive communication with the patient/caregiver during the month.</t>
  </si>
  <si>
    <t>99453 - one time initial set up</t>
  </si>
  <si>
    <t>99454 - monthly</t>
  </si>
  <si>
    <t>99457 - monthly</t>
  </si>
  <si>
    <t>99458 - monthly</t>
  </si>
  <si>
    <t>Cost to RVH</t>
  </si>
  <si>
    <t>Total Cost</t>
  </si>
  <si>
    <t>CPT CODE</t>
  </si>
  <si>
    <t>Time - min/month</t>
  </si>
  <si>
    <t>&lt;999 patients</t>
  </si>
  <si>
    <t>999-1999 patients</t>
  </si>
  <si>
    <t>&gt;2000 patients</t>
  </si>
  <si>
    <t>complex CCM add-on code for each additional 30 minutes of clinical staff time</t>
  </si>
  <si>
    <t>G2058 +99490</t>
  </si>
  <si>
    <t>approximate reimbursement</t>
  </si>
  <si>
    <t>Potential Practice Monthly revenue</t>
  </si>
  <si>
    <t>Potential Practice Annual revenue</t>
  </si>
  <si>
    <t>Insert approximate # of enrolled patients ----&gt;</t>
  </si>
  <si>
    <t>Critical Care Management (CCM)</t>
  </si>
  <si>
    <t>Remote Patient Monitoring (RPM)</t>
  </si>
  <si>
    <r>
      <rPr>
        <b/>
        <sz val="14"/>
        <color theme="4" tint="-0.249977111117893"/>
        <rFont val="Californian FB"/>
        <family val="1"/>
      </rPr>
      <t>REMOTE VITAL HEALTH</t>
    </r>
    <r>
      <rPr>
        <b/>
        <sz val="14"/>
        <color theme="1"/>
        <rFont val="Californian FB"/>
        <family val="1"/>
      </rPr>
      <t xml:space="preserve"> - COST PER PATIENT</t>
    </r>
  </si>
  <si>
    <r>
      <t xml:space="preserve">CLINICIAN PRACTICE REVENUE - </t>
    </r>
    <r>
      <rPr>
        <b/>
        <i/>
        <sz val="14"/>
        <color theme="1"/>
        <rFont val="Californian FB"/>
        <family val="1"/>
      </rPr>
      <t>approximate</t>
    </r>
  </si>
  <si>
    <r>
      <t xml:space="preserve">CONSERVATIVE REVENUE -  PER PATIENT </t>
    </r>
    <r>
      <rPr>
        <b/>
        <i/>
        <sz val="14"/>
        <color theme="1"/>
        <rFont val="Californian FB"/>
        <family val="1"/>
      </rPr>
      <t>approximate</t>
    </r>
  </si>
  <si>
    <t>Clinician Practice Revenue per patient/mth</t>
  </si>
  <si>
    <t>Remote Vital Health fee per pt/per mth</t>
  </si>
  <si>
    <r>
      <rPr>
        <b/>
        <sz val="18"/>
        <color theme="4"/>
        <rFont val="Californian FB"/>
        <family val="1"/>
      </rPr>
      <t>Remote Patient Monitoring (RPM)</t>
    </r>
    <r>
      <rPr>
        <b/>
        <sz val="18"/>
        <color theme="1"/>
        <rFont val="Californian FB"/>
        <family val="1"/>
      </rPr>
      <t xml:space="preserve">   </t>
    </r>
    <r>
      <rPr>
        <b/>
        <sz val="16"/>
        <color theme="1"/>
        <rFont val="Californian FB"/>
        <family val="1"/>
      </rPr>
      <t xml:space="preserve">                                                                 Billing Analysis</t>
    </r>
  </si>
  <si>
    <r>
      <rPr>
        <b/>
        <sz val="14"/>
        <color theme="4" tint="-0.249977111117893"/>
        <rFont val="Californian FB"/>
        <family val="1"/>
      </rPr>
      <t>REMOTE VITAL HEALTH</t>
    </r>
    <r>
      <rPr>
        <b/>
        <sz val="14"/>
        <color theme="1"/>
        <rFont val="Californian FB"/>
        <family val="1"/>
      </rPr>
      <t xml:space="preserve"> - RVH fee per patient</t>
    </r>
  </si>
  <si>
    <r>
      <rPr>
        <b/>
        <sz val="18"/>
        <color theme="4" tint="-0.249977111117893"/>
        <rFont val="Californian FB"/>
        <family val="1"/>
      </rPr>
      <t>Chronic Care Management</t>
    </r>
    <r>
      <rPr>
        <b/>
        <sz val="16"/>
        <color theme="4" tint="-0.249977111117893"/>
        <rFont val="Californian FB"/>
        <family val="1"/>
      </rPr>
      <t xml:space="preserve"> (CCM)  </t>
    </r>
    <r>
      <rPr>
        <b/>
        <sz val="16"/>
        <color theme="1"/>
        <rFont val="Californian FB"/>
        <family val="1"/>
      </rPr>
      <t xml:space="preserve">                                                                                  BILLING ANALYSIS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</si>
</sst>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fornian FB"/>
      <family val="1"/>
    </font>
    <font>
      <b/>
      <i/>
      <sz val="14"/>
      <color theme="1"/>
      <name val="Californian FB"/>
      <family val="1"/>
    </font>
    <font>
      <sz val="14"/>
      <color theme="1"/>
      <name val="Californian FB"/>
      <family val="1"/>
    </font>
    <font>
      <sz val="12"/>
      <color theme="1"/>
      <name val="Californian FB"/>
      <family val="1"/>
    </font>
    <font>
      <b/>
      <sz val="16"/>
      <color theme="1"/>
      <name val="Californian FB"/>
      <family val="1"/>
    </font>
    <font>
      <b/>
      <sz val="14"/>
      <color rgb="FFFF0000"/>
      <name val="Californian FB"/>
      <family val="1"/>
    </font>
    <font>
      <b/>
      <sz val="18"/>
      <color theme="4"/>
      <name val="Californian FB"/>
      <family val="1"/>
    </font>
    <font>
      <b/>
      <sz val="18"/>
      <color theme="1"/>
      <name val="Californian FB"/>
      <family val="1"/>
    </font>
    <font>
      <b/>
      <u/>
      <sz val="12"/>
      <color theme="1"/>
      <name val="Californian FB"/>
      <family val="1"/>
    </font>
    <font>
      <sz val="10"/>
      <color theme="1"/>
      <name val="Californian FB"/>
      <family val="1"/>
    </font>
    <font>
      <sz val="11"/>
      <color theme="1"/>
      <name val="Californian FB"/>
      <family val="1"/>
    </font>
    <font>
      <b/>
      <sz val="14"/>
      <color theme="4" tint="-0.249977111117893"/>
      <name val="Californian FB"/>
      <family val="1"/>
    </font>
    <font>
      <b/>
      <sz val="12"/>
      <color theme="1"/>
      <name val="Californian FB"/>
      <family val="1"/>
    </font>
    <font>
      <b/>
      <sz val="11"/>
      <color theme="1"/>
      <name val="Californian FB"/>
      <family val="1"/>
    </font>
    <font>
      <b/>
      <sz val="18"/>
      <color theme="4" tint="-0.249977111117893"/>
      <name val="Californian FB"/>
      <family val="1"/>
    </font>
    <font>
      <b/>
      <sz val="16"/>
      <color theme="4" tint="-0.249977111117893"/>
      <name val="Californian FB"/>
      <family val="1"/>
    </font>
    <font>
      <b/>
      <u/>
      <sz val="11"/>
      <color theme="1"/>
      <name val="Californian FB"/>
      <family val="1"/>
    </font>
    <font>
      <sz val="12"/>
      <color rgb="FFFF0000"/>
      <name val="Californian FB"/>
      <family val="1"/>
    </font>
    <font>
      <b/>
      <sz val="12"/>
      <color theme="0"/>
      <name val="Californian FB"/>
      <family val="1"/>
    </font>
    <font>
      <sz val="11"/>
      <color theme="0"/>
      <name val="Californian FB"/>
      <family val="1"/>
    </font>
    <font>
      <b/>
      <sz val="11"/>
      <color theme="0"/>
      <name val="Californian FB"/>
      <family val="1"/>
    </font>
    <font>
      <sz val="14"/>
      <color theme="0"/>
      <name val="Californian FB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0" fillId="2" borderId="0" xfId="0" applyFill="1" applyBorder="1"/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164" fontId="18" fillId="2" borderId="26" xfId="0" applyNumberFormat="1" applyFont="1" applyFill="1" applyBorder="1" applyAlignment="1">
      <alignment horizontal="center"/>
    </xf>
    <xf numFmtId="0" fontId="15" fillId="2" borderId="0" xfId="0" applyFont="1" applyFill="1"/>
    <xf numFmtId="0" fontId="5" fillId="2" borderId="36" xfId="0" applyFont="1" applyFill="1" applyBorder="1" applyAlignment="1">
      <alignment horizontal="center" vertical="center"/>
    </xf>
    <xf numFmtId="0" fontId="5" fillId="5" borderId="21" xfId="1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5" fillId="2" borderId="0" xfId="0" applyFont="1" applyFill="1" applyBorder="1"/>
    <xf numFmtId="0" fontId="5" fillId="5" borderId="21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17" fillId="2" borderId="28" xfId="0" applyFont="1" applyFill="1" applyBorder="1" applyAlignment="1">
      <alignment horizontal="center" vertical="center"/>
    </xf>
    <xf numFmtId="164" fontId="17" fillId="2" borderId="35" xfId="1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/>
    </xf>
    <xf numFmtId="164" fontId="8" fillId="2" borderId="19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17" fillId="2" borderId="2" xfId="0" applyFont="1" applyFill="1" applyBorder="1" applyAlignment="1">
      <alignment horizontal="center"/>
    </xf>
    <xf numFmtId="164" fontId="17" fillId="5" borderId="3" xfId="1" applyNumberFormat="1" applyFon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0" fontId="8" fillId="2" borderId="3" xfId="0" applyFont="1" applyFill="1" applyBorder="1"/>
    <xf numFmtId="0" fontId="15" fillId="2" borderId="0" xfId="0" applyFont="1" applyFill="1" applyBorder="1" applyAlignment="1">
      <alignment horizontal="left"/>
    </xf>
    <xf numFmtId="164" fontId="8" fillId="2" borderId="3" xfId="1" applyNumberFormat="1" applyFont="1" applyFill="1" applyBorder="1"/>
    <xf numFmtId="0" fontId="8" fillId="2" borderId="28" xfId="0" applyFont="1" applyFill="1" applyBorder="1" applyAlignment="1">
      <alignment horizontal="center"/>
    </xf>
    <xf numFmtId="0" fontId="8" fillId="2" borderId="35" xfId="0" applyFont="1" applyFill="1" applyBorder="1"/>
    <xf numFmtId="0" fontId="17" fillId="2" borderId="18" xfId="0" applyFont="1" applyFill="1" applyBorder="1" applyAlignment="1">
      <alignment horizontal="center" vertical="center"/>
    </xf>
    <xf numFmtId="164" fontId="17" fillId="2" borderId="19" xfId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17" fillId="2" borderId="5" xfId="1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164" fontId="17" fillId="2" borderId="3" xfId="1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164" fontId="22" fillId="2" borderId="3" xfId="1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0" fillId="2" borderId="35" xfId="0" applyNumberFormat="1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164" fontId="8" fillId="2" borderId="0" xfId="1" applyNumberFormat="1" applyFont="1" applyFill="1" applyBorder="1"/>
    <xf numFmtId="0" fontId="23" fillId="3" borderId="0" xfId="0" applyFont="1" applyFill="1" applyBorder="1"/>
    <xf numFmtId="164" fontId="23" fillId="3" borderId="0" xfId="0" applyNumberFormat="1" applyFont="1" applyFill="1" applyBorder="1" applyAlignment="1">
      <alignment horizontal="center"/>
    </xf>
    <xf numFmtId="0" fontId="8" fillId="2" borderId="0" xfId="0" applyFont="1" applyFill="1"/>
    <xf numFmtId="44" fontId="15" fillId="2" borderId="0" xfId="0" applyNumberFormat="1" applyFont="1" applyFill="1"/>
    <xf numFmtId="164" fontId="17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 vertical="center"/>
    </xf>
    <xf numFmtId="164" fontId="24" fillId="2" borderId="0" xfId="0" applyNumberFormat="1" applyFont="1" applyFill="1" applyBorder="1" applyAlignment="1">
      <alignment horizontal="center" vertical="center"/>
    </xf>
    <xf numFmtId="164" fontId="25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vertical="center" wrapText="1"/>
    </xf>
    <xf numFmtId="0" fontId="7" fillId="2" borderId="29" xfId="0" applyFont="1" applyFill="1" applyBorder="1" applyAlignment="1">
      <alignment horizontal="center" vertical="center"/>
    </xf>
    <xf numFmtId="164" fontId="10" fillId="2" borderId="37" xfId="0" applyNumberFormat="1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/>
    </xf>
    <xf numFmtId="0" fontId="18" fillId="4" borderId="40" xfId="0" applyFont="1" applyFill="1" applyBorder="1" applyAlignment="1">
      <alignment horizontal="center" vertical="center"/>
    </xf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19" xfId="0" applyNumberFormat="1" applyFont="1" applyFill="1" applyBorder="1" applyAlignment="1">
      <alignment horizontal="center" vertical="center"/>
    </xf>
    <xf numFmtId="164" fontId="18" fillId="2" borderId="26" xfId="0" applyNumberFormat="1" applyFont="1" applyFill="1" applyBorder="1" applyAlignment="1">
      <alignment horizontal="center" vertical="center"/>
    </xf>
    <xf numFmtId="164" fontId="18" fillId="2" borderId="5" xfId="0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26" fillId="2" borderId="0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164" fontId="7" fillId="2" borderId="32" xfId="1" applyNumberFormat="1" applyFont="1" applyFill="1" applyBorder="1" applyAlignment="1">
      <alignment vertical="center"/>
    </xf>
    <xf numFmtId="164" fontId="5" fillId="2" borderId="4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44" fontId="8" fillId="2" borderId="0" xfId="1" applyFont="1" applyFill="1" applyBorder="1"/>
    <xf numFmtId="164" fontId="25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164" fontId="18" fillId="2" borderId="22" xfId="0" applyNumberFormat="1" applyFont="1" applyFill="1" applyBorder="1" applyAlignment="1">
      <alignment horizontal="center" vertical="center"/>
    </xf>
    <xf numFmtId="164" fontId="18" fillId="2" borderId="26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4" borderId="39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26" xfId="0" applyNumberFormat="1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15" fillId="2" borderId="26" xfId="0" applyNumberFormat="1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4" borderId="19" xfId="0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15" fillId="2" borderId="27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164" fontId="18" fillId="2" borderId="26" xfId="0" applyNumberFormat="1" applyFont="1" applyFill="1" applyBorder="1" applyAlignment="1">
      <alignment horizontal="center"/>
    </xf>
    <xf numFmtId="164" fontId="18" fillId="2" borderId="5" xfId="0" applyNumberFormat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2105025</xdr:colOff>
      <xdr:row>1</xdr:row>
      <xdr:rowOff>371475</xdr:rowOff>
    </xdr:from>
    <xdr:to>
      <xdr:col>2</xdr:col>
      <xdr:colOff>4105275</xdr:colOff>
      <xdr:row>3</xdr:row>
      <xdr:rowOff>87116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0B464C6-E24C-4314-AF2C-4243D4BF5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5" y="485775"/>
          <a:ext cx="2000250" cy="620516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</xdr:row>
      <xdr:rowOff>495300</xdr:rowOff>
    </xdr:from>
    <xdr:to>
      <xdr:col>10</xdr:col>
      <xdr:colOff>85725</xdr:colOff>
      <xdr:row>3</xdr:row>
      <xdr:rowOff>210941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AD52D956-0643-4F59-ADAF-EF7688B9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34450" y="609600"/>
          <a:ext cx="2000250" cy="620516"/>
        </a:xfrm>
        <a:prstGeom prst="rect">
          <a:avLst/>
        </a:prstGeom>
      </xdr:spPr>
    </xdr:pic>
    <xdr:clientData/>
  </xdr:twoCellAnchor>
  <xdr:twoCellAnchor editAs="oneCell">
    <xdr:from>
      <xdr:col>5</xdr:col>
      <xdr:colOff>190499</xdr:colOff>
      <xdr:row>0</xdr:row>
      <xdr:rowOff>0</xdr:rowOff>
    </xdr:from>
    <xdr:to>
      <xdr:col>13</xdr:col>
      <xdr:colOff>9525</xdr:colOff>
      <xdr:row>1</xdr:row>
      <xdr:rowOff>257175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11CF468F-223A-4A74-ACF3-2892478B8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77049" y="0"/>
          <a:ext cx="6391276" cy="37147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4</xdr:col>
      <xdr:colOff>0</xdr:colOff>
      <xdr:row>1</xdr:row>
      <xdr:rowOff>257175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33B23294-B165-495B-B394-5F407B6E4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0"/>
          <a:ext cx="6286500" cy="371475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1</xdr:row>
      <xdr:rowOff>476250</xdr:rowOff>
    </xdr:from>
    <xdr:to>
      <xdr:col>3</xdr:col>
      <xdr:colOff>1762125</xdr:colOff>
      <xdr:row>4</xdr:row>
      <xdr:rowOff>38100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2FA5B14A-C007-44CD-8A3C-47E186482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2600" y="59055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25</xdr:row>
      <xdr:rowOff>196560</xdr:rowOff>
    </xdr:from>
    <xdr:to>
      <xdr:col>3</xdr:col>
      <xdr:colOff>1362076</xdr:colOff>
      <xdr:row>31</xdr:row>
      <xdr:rowOff>152400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9FBE2FD6-2F83-45B8-93C6-F7DEC1BE6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57775" y="6759285"/>
          <a:ext cx="1000126" cy="1327440"/>
        </a:xfrm>
        <a:prstGeom prst="rect">
          <a:avLst/>
        </a:prstGeom>
      </xdr:spPr>
    </xdr:pic>
    <xdr:clientData/>
  </xdr:twoCellAnchor>
  <xdr:twoCellAnchor editAs="oneCell">
    <xdr:from>
      <xdr:col>6</xdr:col>
      <xdr:colOff>209550</xdr:colOff>
      <xdr:row>2</xdr:row>
      <xdr:rowOff>152400</xdr:rowOff>
    </xdr:from>
    <xdr:to>
      <xdr:col>7</xdr:col>
      <xdr:colOff>105973</xdr:colOff>
      <xdr:row>4</xdr:row>
      <xdr:rowOff>133349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BCB95A15-7CAC-457B-9E7D-383AF1BD1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86600" y="857250"/>
          <a:ext cx="744148" cy="72389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28576</xdr:colOff>
      <xdr:row>1</xdr:row>
      <xdr:rowOff>571501</xdr:rowOff>
    </xdr:from>
    <xdr:to>
      <xdr:col>2</xdr:col>
      <xdr:colOff>1095376</xdr:colOff>
      <xdr:row>3</xdr:row>
      <xdr:rowOff>377826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C08D786E-6F80-4E1E-AB29-B2FEBB58F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4326" y="685801"/>
          <a:ext cx="1066800" cy="711200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38101</xdr:colOff>
      <xdr:row>2</xdr:row>
      <xdr:rowOff>180974</xdr:rowOff>
    </xdr:from>
    <xdr:to>
      <xdr:col>12</xdr:col>
      <xdr:colOff>961921</xdr:colOff>
      <xdr:row>5</xdr:row>
      <xdr:rowOff>25346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4768B013-0B1B-4481-B6AC-372199308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925301" y="885824"/>
          <a:ext cx="923820" cy="787347"/>
        </a:xfrm>
        <a:prstGeom prst="rect">
          <a:avLst/>
        </a:prstGeom>
      </xdr:spPr>
    </xdr:pic>
    <xdr:clientData/>
  </xdr:twoCellAnchor>
  <xdr:twoCellAnchor editAs="oneCell">
    <xdr:from>
      <xdr:col>6</xdr:col>
      <xdr:colOff>5683</xdr:colOff>
      <xdr:row>28</xdr:row>
      <xdr:rowOff>146647</xdr:rowOff>
    </xdr:from>
    <xdr:to>
      <xdr:col>9</xdr:col>
      <xdr:colOff>180975</xdr:colOff>
      <xdr:row>41</xdr:row>
      <xdr:rowOff>0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74833A1C-A20D-4D7B-9576-2A8C20693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911308" y="7395172"/>
          <a:ext cx="2985167" cy="1396403"/>
        </a:xfrm>
        <a:prstGeom prst="rect">
          <a:avLst/>
        </a:prstGeom>
      </xdr:spPr>
    </xdr:pic>
    <xdr:clientData/>
  </xdr:twoCellAnchor>
  <xdr:twoCellAnchor editAs="oneCell">
    <xdr:from>
      <xdr:col>9</xdr:col>
      <xdr:colOff>504825</xdr:colOff>
      <xdr:row>28</xdr:row>
      <xdr:rowOff>37694</xdr:rowOff>
    </xdr:from>
    <xdr:to>
      <xdr:col>13</xdr:col>
      <xdr:colOff>0</xdr:colOff>
      <xdr:row>41</xdr:row>
      <xdr:rowOff>21081</xdr:rowOff>
    </xdr:to>
    <xdr:pic>
      <xdr:nvPicPr>
        <xdr:cNvPr id="18" name="Picture 17">
          <a:extLst>
            <a:ext uri="{FF2B5EF4-FFF2-40B4-BE49-F238E27FC236}">
              <a16:creationId xmlns="" xmlns:a16="http://schemas.microsoft.com/office/drawing/2014/main" id="{134540F5-F465-4855-8C7A-C09FA2019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220325" y="7286219"/>
          <a:ext cx="3038475" cy="1526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2333625</xdr:colOff>
      <xdr:row>2</xdr:row>
      <xdr:rowOff>152400</xdr:rowOff>
    </xdr:from>
    <xdr:to>
      <xdr:col>2</xdr:col>
      <xdr:colOff>4333875</xdr:colOff>
      <xdr:row>3</xdr:row>
      <xdr:rowOff>77591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4D769B46-CF60-4D5D-94C5-261D8ABE7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5" y="590550"/>
          <a:ext cx="2000250" cy="620516"/>
        </a:xfrm>
        <a:prstGeom prst="rect">
          <a:avLst/>
        </a:prstGeom>
      </xdr:spPr>
    </xdr:pic>
    <xdr:clientData/>
  </xdr:twoCellAnchor>
  <xdr:twoCellAnchor editAs="oneCell">
    <xdr:from>
      <xdr:col>8</xdr:col>
      <xdr:colOff>457200</xdr:colOff>
      <xdr:row>2</xdr:row>
      <xdr:rowOff>161925</xdr:rowOff>
    </xdr:from>
    <xdr:to>
      <xdr:col>10</xdr:col>
      <xdr:colOff>457200</xdr:colOff>
      <xdr:row>3</xdr:row>
      <xdr:rowOff>87116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DC51855-096E-4610-85ED-8BDE40BE8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9725" y="600075"/>
          <a:ext cx="2000250" cy="620516"/>
        </a:xfrm>
        <a:prstGeom prst="rect">
          <a:avLst/>
        </a:prstGeom>
      </xdr:spPr>
    </xdr:pic>
    <xdr:clientData/>
  </xdr:twoCellAnchor>
  <xdr:twoCellAnchor editAs="oneCell">
    <xdr:from>
      <xdr:col>12</xdr:col>
      <xdr:colOff>466725</xdr:colOff>
      <xdr:row>2</xdr:row>
      <xdr:rowOff>409575</xdr:rowOff>
    </xdr:from>
    <xdr:to>
      <xdr:col>12</xdr:col>
      <xdr:colOff>1304820</xdr:colOff>
      <xdr:row>4</xdr:row>
      <xdr:rowOff>3086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CAB878D-D03E-4314-98B1-1AB872EC5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847725"/>
          <a:ext cx="838095" cy="7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657224</xdr:colOff>
      <xdr:row>2</xdr:row>
      <xdr:rowOff>209550</xdr:rowOff>
    </xdr:from>
    <xdr:to>
      <xdr:col>3</xdr:col>
      <xdr:colOff>1552574</xdr:colOff>
      <xdr:row>3</xdr:row>
      <xdr:rowOff>409575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9F7D6389-4A8C-467E-AF04-5B6C3A8CB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3099" y="647700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2</xdr:row>
      <xdr:rowOff>304801</xdr:rowOff>
    </xdr:from>
    <xdr:to>
      <xdr:col>2</xdr:col>
      <xdr:colOff>1190625</xdr:colOff>
      <xdr:row>3</xdr:row>
      <xdr:rowOff>320676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69AE2B6-B0A5-455A-AC3A-BB986FDF5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9575" y="742951"/>
          <a:ext cx="1066800" cy="7112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</xdr:row>
      <xdr:rowOff>409575</xdr:rowOff>
    </xdr:from>
    <xdr:to>
      <xdr:col>6</xdr:col>
      <xdr:colOff>781050</xdr:colOff>
      <xdr:row>3</xdr:row>
      <xdr:rowOff>399920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35936C85-74F2-4E5F-9D6C-6B03F45F4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58025" y="847725"/>
          <a:ext cx="704850" cy="685670"/>
        </a:xfrm>
        <a:prstGeom prst="rect">
          <a:avLst/>
        </a:prstGeom>
      </xdr:spPr>
    </xdr:pic>
    <xdr:clientData/>
  </xdr:twoCellAnchor>
  <xdr:twoCellAnchor editAs="oneCell">
    <xdr:from>
      <xdr:col>12</xdr:col>
      <xdr:colOff>212725</xdr:colOff>
      <xdr:row>27</xdr:row>
      <xdr:rowOff>95250</xdr:rowOff>
    </xdr:from>
    <xdr:to>
      <xdr:col>12</xdr:col>
      <xdr:colOff>1212851</xdr:colOff>
      <xdr:row>34</xdr:row>
      <xdr:rowOff>22515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CFE5E748-644D-4B4C-A392-3F6786D4FD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73025" y="6940550"/>
          <a:ext cx="1000126" cy="1305215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0</xdr:row>
      <xdr:rowOff>0</xdr:rowOff>
    </xdr:from>
    <xdr:to>
      <xdr:col>4</xdr:col>
      <xdr:colOff>85724</xdr:colOff>
      <xdr:row>1</xdr:row>
      <xdr:rowOff>257175</xdr:rowOff>
    </xdr:to>
    <xdr:pic>
      <xdr:nvPicPr>
        <xdr:cNvPr id="12" name="Picture 11">
          <a:extLst>
            <a:ext uri="{FF2B5EF4-FFF2-40B4-BE49-F238E27FC236}">
              <a16:creationId xmlns="" xmlns:a16="http://schemas.microsoft.com/office/drawing/2014/main" id="{DAF302F9-7889-4A4E-A3BA-25C4957BB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85749" y="0"/>
          <a:ext cx="6486525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0</xdr:row>
      <xdr:rowOff>0</xdr:rowOff>
    </xdr:from>
    <xdr:to>
      <xdr:col>13</xdr:col>
      <xdr:colOff>0</xdr:colOff>
      <xdr:row>1</xdr:row>
      <xdr:rowOff>257175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DDB5C8E9-F46D-4C31-B5E5-7FBE442C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81826" y="0"/>
          <a:ext cx="6419849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zoomScale="82" zoomScaleNormal="82" workbookViewId="0">
      <selection activeCell="J1" sqref="J1"/>
    </sheetView>
  </sheetViews>
  <sheetFormatPr defaultColWidth="9.140625" defaultRowHeight="15.75"/>
  <cols>
    <col min="1" max="1" width="2" style="1" customWidth="1"/>
    <col min="2" max="2" width="2.42578125" style="1" customWidth="1"/>
    <col min="3" max="3" width="66.140625" style="3" customWidth="1"/>
    <col min="4" max="4" width="28.42578125" style="3" customWidth="1"/>
    <col min="5" max="5" width="1.42578125" style="1" customWidth="1"/>
    <col min="6" max="6" width="3.42578125" style="1" customWidth="1"/>
    <col min="7" max="7" width="12.5703125" style="1" customWidth="1"/>
    <col min="8" max="8" width="14.140625" style="1" customWidth="1"/>
    <col min="9" max="9" width="15.42578125" style="1" customWidth="1"/>
    <col min="10" max="10" width="17.42578125" style="1" customWidth="1"/>
    <col min="11" max="11" width="9.140625" style="1" customWidth="1"/>
    <col min="12" max="12" width="9.140625" style="1"/>
    <col min="13" max="13" width="17.42578125" style="1" customWidth="1"/>
    <col min="14" max="16384" width="9.140625" style="1"/>
  </cols>
  <sheetData>
    <row r="1" spans="2:13" ht="9" customHeight="1">
      <c r="C1" s="4"/>
      <c r="D1" s="4"/>
    </row>
    <row r="2" spans="2:13" ht="46.5" customHeight="1">
      <c r="C2" s="4"/>
      <c r="D2" s="4"/>
    </row>
    <row r="3" spans="2:13" ht="24.75" customHeight="1">
      <c r="C3" s="4"/>
      <c r="D3" s="4"/>
    </row>
    <row r="4" spans="2:13" ht="33.75" customHeight="1">
      <c r="C4" s="120" t="s">
        <v>60</v>
      </c>
      <c r="D4" s="120"/>
      <c r="E4" s="13"/>
      <c r="F4" s="13"/>
      <c r="G4" s="122" t="s">
        <v>66</v>
      </c>
      <c r="H4" s="122"/>
      <c r="I4" s="122"/>
      <c r="J4" s="122"/>
      <c r="K4" s="122"/>
      <c r="L4" s="122"/>
      <c r="M4" s="122"/>
    </row>
    <row r="5" spans="2:13" ht="15.75" customHeight="1" thickBot="1">
      <c r="B5" s="6"/>
      <c r="C5" s="121"/>
      <c r="D5" s="121"/>
      <c r="E5" s="12"/>
      <c r="F5" s="13"/>
      <c r="G5" s="122"/>
      <c r="H5" s="122"/>
      <c r="I5" s="122"/>
      <c r="J5" s="122"/>
      <c r="K5" s="122"/>
      <c r="L5" s="122"/>
      <c r="M5" s="122"/>
    </row>
    <row r="6" spans="2:13" ht="24.75" customHeight="1" thickBot="1">
      <c r="B6" s="6"/>
      <c r="C6" s="33" t="s">
        <v>58</v>
      </c>
      <c r="D6" s="34">
        <v>500</v>
      </c>
      <c r="E6" s="12"/>
      <c r="F6" s="13"/>
      <c r="G6" s="122"/>
      <c r="H6" s="122"/>
      <c r="I6" s="122"/>
      <c r="J6" s="122"/>
      <c r="K6" s="122"/>
      <c r="L6" s="122"/>
      <c r="M6" s="122"/>
    </row>
    <row r="7" spans="2:13" ht="19.5" customHeight="1" thickBot="1">
      <c r="B7" s="6"/>
      <c r="C7" s="14"/>
      <c r="D7" s="14"/>
      <c r="E7" s="12"/>
      <c r="F7" s="13"/>
      <c r="G7" s="123"/>
      <c r="H7" s="123"/>
      <c r="I7" s="123"/>
      <c r="J7" s="123"/>
      <c r="K7" s="123"/>
      <c r="L7" s="123"/>
      <c r="M7" s="123"/>
    </row>
    <row r="8" spans="2:13" ht="33.75" customHeight="1">
      <c r="B8" s="6"/>
      <c r="C8" s="116" t="s">
        <v>63</v>
      </c>
      <c r="D8" s="117"/>
      <c r="E8" s="12"/>
      <c r="F8" s="13"/>
      <c r="G8" s="27" t="s">
        <v>48</v>
      </c>
      <c r="H8" s="28" t="s">
        <v>29</v>
      </c>
      <c r="I8" s="28" t="s">
        <v>49</v>
      </c>
      <c r="J8" s="28" t="s">
        <v>31</v>
      </c>
      <c r="K8" s="133" t="s">
        <v>36</v>
      </c>
      <c r="L8" s="134"/>
      <c r="M8" s="135"/>
    </row>
    <row r="9" spans="2:13" ht="18" customHeight="1" thickBot="1">
      <c r="B9" s="6"/>
      <c r="C9" s="15" t="s">
        <v>17</v>
      </c>
      <c r="D9" s="88">
        <f>SUM(D11:D13)</f>
        <v>166</v>
      </c>
      <c r="E9" s="12"/>
      <c r="F9" s="13"/>
      <c r="G9" s="103">
        <v>99453</v>
      </c>
      <c r="H9" s="105" t="s">
        <v>37</v>
      </c>
      <c r="I9" s="105"/>
      <c r="J9" s="104">
        <v>21</v>
      </c>
      <c r="K9" s="118" t="s">
        <v>38</v>
      </c>
      <c r="L9" s="118"/>
      <c r="M9" s="119"/>
    </row>
    <row r="10" spans="2:13" ht="18" customHeight="1">
      <c r="B10" s="6"/>
      <c r="C10" s="16" t="s">
        <v>42</v>
      </c>
      <c r="D10" s="17">
        <f>J9</f>
        <v>21</v>
      </c>
      <c r="E10" s="12"/>
      <c r="F10" s="13"/>
      <c r="G10" s="103"/>
      <c r="H10" s="105"/>
      <c r="I10" s="105"/>
      <c r="J10" s="104"/>
      <c r="K10" s="118"/>
      <c r="L10" s="118"/>
      <c r="M10" s="119"/>
    </row>
    <row r="11" spans="2:13" ht="18" customHeight="1">
      <c r="B11" s="6"/>
      <c r="C11" s="18" t="s">
        <v>43</v>
      </c>
      <c r="D11" s="19">
        <f>J11</f>
        <v>69</v>
      </c>
      <c r="E11" s="12"/>
      <c r="F11" s="13"/>
      <c r="G11" s="106">
        <v>99454</v>
      </c>
      <c r="H11" s="105" t="s">
        <v>30</v>
      </c>
      <c r="I11" s="105"/>
      <c r="J11" s="104">
        <v>69</v>
      </c>
      <c r="K11" s="118" t="s">
        <v>39</v>
      </c>
      <c r="L11" s="118"/>
      <c r="M11" s="119"/>
    </row>
    <row r="12" spans="2:13" ht="18" customHeight="1">
      <c r="B12" s="6"/>
      <c r="C12" s="18" t="s">
        <v>44</v>
      </c>
      <c r="D12" s="19">
        <v>54</v>
      </c>
      <c r="E12" s="12"/>
      <c r="F12" s="13"/>
      <c r="G12" s="106"/>
      <c r="H12" s="105"/>
      <c r="I12" s="105"/>
      <c r="J12" s="104"/>
      <c r="K12" s="118"/>
      <c r="L12" s="118"/>
      <c r="M12" s="119"/>
    </row>
    <row r="13" spans="2:13" ht="18" customHeight="1" thickBot="1">
      <c r="B13" s="6"/>
      <c r="C13" s="20" t="s">
        <v>45</v>
      </c>
      <c r="D13" s="21">
        <v>43</v>
      </c>
      <c r="E13" s="12"/>
      <c r="F13" s="13"/>
      <c r="G13" s="106"/>
      <c r="H13" s="105"/>
      <c r="I13" s="105"/>
      <c r="J13" s="104"/>
      <c r="K13" s="118"/>
      <c r="L13" s="118"/>
      <c r="M13" s="119"/>
    </row>
    <row r="14" spans="2:13" ht="16.5" customHeight="1" thickBot="1">
      <c r="B14" s="6"/>
      <c r="C14" s="22"/>
      <c r="D14" s="22"/>
      <c r="E14" s="12"/>
      <c r="F14" s="13"/>
      <c r="G14" s="103">
        <v>99457</v>
      </c>
      <c r="H14" s="105" t="s">
        <v>30</v>
      </c>
      <c r="I14" s="105">
        <v>20</v>
      </c>
      <c r="J14" s="104">
        <v>54</v>
      </c>
      <c r="K14" s="118" t="s">
        <v>40</v>
      </c>
      <c r="L14" s="118"/>
      <c r="M14" s="119"/>
    </row>
    <row r="15" spans="2:13" ht="21" customHeight="1">
      <c r="B15" s="6"/>
      <c r="C15" s="116" t="s">
        <v>62</v>
      </c>
      <c r="D15" s="132"/>
      <c r="E15" s="12"/>
      <c r="F15" s="13"/>
      <c r="G15" s="103"/>
      <c r="H15" s="105"/>
      <c r="I15" s="105"/>
      <c r="J15" s="104"/>
      <c r="K15" s="118"/>
      <c r="L15" s="118"/>
      <c r="M15" s="119"/>
    </row>
    <row r="16" spans="2:13" ht="18" customHeight="1">
      <c r="B16" s="6"/>
      <c r="C16" s="23" t="s">
        <v>18</v>
      </c>
      <c r="D16" s="24">
        <f>IF($D$6&lt;999,$C$43,IF($D$6&lt;1999,$C$44,IF($D$6&lt;10000,$C$45)))</f>
        <v>68</v>
      </c>
      <c r="E16" s="12"/>
      <c r="F16" s="13"/>
      <c r="G16" s="103"/>
      <c r="H16" s="105"/>
      <c r="I16" s="105"/>
      <c r="J16" s="104"/>
      <c r="K16" s="118"/>
      <c r="L16" s="118"/>
      <c r="M16" s="119"/>
    </row>
    <row r="17" spans="2:13" ht="18" customHeight="1">
      <c r="B17" s="6"/>
      <c r="C17" s="18" t="s">
        <v>20</v>
      </c>
      <c r="D17" s="92"/>
      <c r="E17" s="12"/>
      <c r="F17" s="13"/>
      <c r="G17" s="124">
        <v>99458</v>
      </c>
      <c r="H17" s="126" t="s">
        <v>30</v>
      </c>
      <c r="I17" s="126">
        <v>20</v>
      </c>
      <c r="J17" s="128">
        <v>43</v>
      </c>
      <c r="K17" s="118" t="s">
        <v>41</v>
      </c>
      <c r="L17" s="118"/>
      <c r="M17" s="119"/>
    </row>
    <row r="18" spans="2:13" ht="18" customHeight="1">
      <c r="B18" s="6"/>
      <c r="C18" s="18" t="s">
        <v>15</v>
      </c>
      <c r="D18" s="93"/>
      <c r="E18" s="12"/>
      <c r="F18" s="13"/>
      <c r="G18" s="124"/>
      <c r="H18" s="126"/>
      <c r="I18" s="126"/>
      <c r="J18" s="128"/>
      <c r="K18" s="118"/>
      <c r="L18" s="118"/>
      <c r="M18" s="119"/>
    </row>
    <row r="19" spans="2:13" ht="18" customHeight="1">
      <c r="B19" s="6"/>
      <c r="C19" s="18" t="s">
        <v>16</v>
      </c>
      <c r="D19" s="92"/>
      <c r="E19" s="12"/>
      <c r="F19" s="13"/>
      <c r="G19" s="124"/>
      <c r="H19" s="126"/>
      <c r="I19" s="126"/>
      <c r="J19" s="128"/>
      <c r="K19" s="118"/>
      <c r="L19" s="118"/>
      <c r="M19" s="119"/>
    </row>
    <row r="20" spans="2:13" ht="18" customHeight="1" thickBot="1">
      <c r="B20" s="6"/>
      <c r="C20" s="91" t="s">
        <v>0</v>
      </c>
      <c r="D20" s="24">
        <f>D6*D16</f>
        <v>34000</v>
      </c>
      <c r="E20" s="12"/>
      <c r="F20" s="13"/>
      <c r="G20" s="125"/>
      <c r="H20" s="127"/>
      <c r="I20" s="127"/>
      <c r="J20" s="129"/>
      <c r="K20" s="130"/>
      <c r="L20" s="130"/>
      <c r="M20" s="131"/>
    </row>
    <row r="21" spans="2:13" ht="18" customHeight="1" thickBot="1">
      <c r="B21" s="6"/>
      <c r="C21" s="25" t="s">
        <v>1</v>
      </c>
      <c r="D21" s="94">
        <f>D20*12</f>
        <v>408000</v>
      </c>
      <c r="E21" s="12"/>
      <c r="F21" s="13"/>
      <c r="G21" s="29"/>
      <c r="H21" s="29"/>
      <c r="I21" s="29"/>
      <c r="J21" s="29"/>
      <c r="K21" s="29"/>
      <c r="L21" s="29"/>
      <c r="M21" s="29"/>
    </row>
    <row r="22" spans="2:13" ht="16.5" customHeight="1" thickBot="1">
      <c r="B22" s="6"/>
      <c r="C22" s="22"/>
      <c r="D22" s="22"/>
      <c r="E22" s="12"/>
      <c r="F22" s="13"/>
      <c r="G22" s="107" t="s">
        <v>67</v>
      </c>
      <c r="H22" s="107"/>
      <c r="I22" s="107"/>
      <c r="J22" s="107"/>
      <c r="K22" s="107"/>
      <c r="L22" s="107"/>
      <c r="M22" s="107"/>
    </row>
    <row r="23" spans="2:13" ht="21" customHeight="1" thickBot="1">
      <c r="B23" s="6"/>
      <c r="C23" s="114" t="s">
        <v>19</v>
      </c>
      <c r="D23" s="115"/>
      <c r="E23" s="12"/>
      <c r="F23" s="13"/>
      <c r="G23" s="29"/>
      <c r="H23" s="29"/>
      <c r="I23" s="30"/>
      <c r="J23" s="30"/>
      <c r="K23" s="109"/>
      <c r="L23" s="109"/>
      <c r="M23" s="29"/>
    </row>
    <row r="24" spans="2:13" ht="18" customHeight="1" thickBot="1">
      <c r="B24" s="6"/>
      <c r="C24" s="23" t="s">
        <v>12</v>
      </c>
      <c r="D24" s="95">
        <v>98</v>
      </c>
      <c r="E24" s="12"/>
      <c r="F24" s="13"/>
      <c r="G24" s="6"/>
      <c r="H24" s="79"/>
      <c r="I24" s="6"/>
      <c r="J24" s="82" t="s">
        <v>50</v>
      </c>
      <c r="K24" s="108" t="s">
        <v>51</v>
      </c>
      <c r="L24" s="108"/>
      <c r="M24" s="83" t="s">
        <v>52</v>
      </c>
    </row>
    <row r="25" spans="2:13" ht="18" customHeight="1">
      <c r="B25" s="6"/>
      <c r="C25" s="90" t="s">
        <v>22</v>
      </c>
      <c r="D25" s="89">
        <f t="shared" ref="D25:D31" si="0">IF($D$6&lt;999,I27,IF($D$6&lt;1999,J27,IF($D$6&lt;10000,K27)))</f>
        <v>21</v>
      </c>
      <c r="E25" s="12"/>
      <c r="F25" s="13"/>
      <c r="G25" s="110" t="s">
        <v>65</v>
      </c>
      <c r="H25" s="111"/>
      <c r="I25" s="111"/>
      <c r="J25" s="84">
        <v>98</v>
      </c>
      <c r="K25" s="101">
        <v>89</v>
      </c>
      <c r="L25" s="101"/>
      <c r="M25" s="85">
        <v>85</v>
      </c>
    </row>
    <row r="26" spans="2:13" ht="18" customHeight="1" thickBot="1">
      <c r="B26" s="6"/>
      <c r="C26" s="90" t="s">
        <v>3</v>
      </c>
      <c r="D26" s="89">
        <f t="shared" si="0"/>
        <v>15</v>
      </c>
      <c r="E26" s="12"/>
      <c r="F26" s="13"/>
      <c r="G26" s="112" t="s">
        <v>64</v>
      </c>
      <c r="H26" s="113"/>
      <c r="I26" s="113"/>
      <c r="J26" s="86">
        <v>40</v>
      </c>
      <c r="K26" s="102">
        <v>49</v>
      </c>
      <c r="L26" s="102"/>
      <c r="M26" s="87">
        <v>53</v>
      </c>
    </row>
    <row r="27" spans="2:13" ht="18" customHeight="1">
      <c r="B27" s="6"/>
      <c r="C27" s="90" t="s">
        <v>26</v>
      </c>
      <c r="D27" s="89">
        <f t="shared" si="0"/>
        <v>10</v>
      </c>
      <c r="E27" s="12"/>
      <c r="F27" s="13"/>
      <c r="G27" s="100" t="s">
        <v>2</v>
      </c>
      <c r="H27" s="100"/>
      <c r="I27" s="77">
        <v>21</v>
      </c>
      <c r="J27" s="77">
        <f t="shared" ref="J27:J35" si="1">I27*0.9</f>
        <v>18.900000000000002</v>
      </c>
      <c r="K27" s="98">
        <f t="shared" ref="K27:K35" si="2">J27*0.95</f>
        <v>17.955000000000002</v>
      </c>
      <c r="L27" s="98"/>
      <c r="M27" s="29"/>
    </row>
    <row r="28" spans="2:13" ht="18" customHeight="1">
      <c r="B28" s="6"/>
      <c r="C28" s="90" t="s">
        <v>5</v>
      </c>
      <c r="D28" s="89">
        <f t="shared" si="0"/>
        <v>11</v>
      </c>
      <c r="E28" s="12"/>
      <c r="F28" s="13"/>
      <c r="G28" s="100" t="s">
        <v>3</v>
      </c>
      <c r="H28" s="100"/>
      <c r="I28" s="77">
        <v>15</v>
      </c>
      <c r="J28" s="77">
        <f t="shared" si="1"/>
        <v>13.5</v>
      </c>
      <c r="K28" s="98">
        <f t="shared" si="2"/>
        <v>12.824999999999999</v>
      </c>
      <c r="L28" s="98"/>
      <c r="M28" s="29"/>
    </row>
    <row r="29" spans="2:13" ht="18" customHeight="1">
      <c r="B29" s="6"/>
      <c r="C29" s="90" t="s">
        <v>23</v>
      </c>
      <c r="D29" s="89">
        <f t="shared" si="0"/>
        <v>5</v>
      </c>
      <c r="E29" s="12"/>
      <c r="F29" s="13"/>
      <c r="G29" s="100" t="s">
        <v>4</v>
      </c>
      <c r="H29" s="100"/>
      <c r="I29" s="77">
        <v>10</v>
      </c>
      <c r="J29" s="77">
        <f t="shared" si="1"/>
        <v>9</v>
      </c>
      <c r="K29" s="98">
        <f t="shared" si="2"/>
        <v>8.5499999999999989</v>
      </c>
      <c r="L29" s="98"/>
      <c r="M29" s="29"/>
    </row>
    <row r="30" spans="2:13" ht="18" customHeight="1">
      <c r="B30" s="6"/>
      <c r="C30" s="90" t="s">
        <v>7</v>
      </c>
      <c r="D30" s="89">
        <f t="shared" si="0"/>
        <v>7</v>
      </c>
      <c r="E30" s="12"/>
      <c r="F30" s="13"/>
      <c r="G30" s="100" t="s">
        <v>5</v>
      </c>
      <c r="H30" s="100"/>
      <c r="I30" s="77">
        <v>11</v>
      </c>
      <c r="J30" s="77">
        <f t="shared" si="1"/>
        <v>9.9</v>
      </c>
      <c r="K30" s="98">
        <f t="shared" si="2"/>
        <v>9.4049999999999994</v>
      </c>
      <c r="L30" s="98"/>
      <c r="M30" s="29"/>
    </row>
    <row r="31" spans="2:13" ht="18" customHeight="1">
      <c r="B31" s="6"/>
      <c r="C31" s="90" t="s">
        <v>24</v>
      </c>
      <c r="D31" s="89">
        <f t="shared" si="0"/>
        <v>4.9000000000000004</v>
      </c>
      <c r="E31" s="12"/>
      <c r="F31" s="13"/>
      <c r="G31" s="100" t="s">
        <v>6</v>
      </c>
      <c r="H31" s="100"/>
      <c r="I31" s="77">
        <v>5</v>
      </c>
      <c r="J31" s="77">
        <f t="shared" si="1"/>
        <v>4.5</v>
      </c>
      <c r="K31" s="98">
        <f t="shared" si="2"/>
        <v>4.2749999999999995</v>
      </c>
      <c r="L31" s="98"/>
      <c r="M31" s="29"/>
    </row>
    <row r="32" spans="2:13" ht="18" customHeight="1">
      <c r="B32" s="6"/>
      <c r="C32" s="90" t="s">
        <v>25</v>
      </c>
      <c r="D32" s="89">
        <f t="shared" ref="D32:D33" si="3">IF($D$6&lt;999,I34,IF($D$6&lt;1999,J34,IF($D$6&lt;10000,K34)))</f>
        <v>4</v>
      </c>
      <c r="E32" s="12"/>
      <c r="F32" s="13"/>
      <c r="G32" s="100" t="s">
        <v>7</v>
      </c>
      <c r="H32" s="100"/>
      <c r="I32" s="77">
        <v>7</v>
      </c>
      <c r="J32" s="77">
        <f t="shared" si="1"/>
        <v>6.3</v>
      </c>
      <c r="K32" s="98">
        <f t="shared" si="2"/>
        <v>5.9849999999999994</v>
      </c>
      <c r="L32" s="98"/>
      <c r="M32" s="29"/>
    </row>
    <row r="33" spans="2:13" ht="18" customHeight="1">
      <c r="B33" s="6"/>
      <c r="C33" s="90" t="s">
        <v>27</v>
      </c>
      <c r="D33" s="89">
        <f t="shared" si="3"/>
        <v>3</v>
      </c>
      <c r="E33" s="12"/>
      <c r="F33" s="13"/>
      <c r="G33" s="100" t="s">
        <v>8</v>
      </c>
      <c r="H33" s="100"/>
      <c r="I33" s="77">
        <f>D24*0.05</f>
        <v>4.9000000000000004</v>
      </c>
      <c r="J33" s="77">
        <f t="shared" si="1"/>
        <v>4.41</v>
      </c>
      <c r="K33" s="98">
        <f t="shared" si="2"/>
        <v>4.1894999999999998</v>
      </c>
      <c r="L33" s="98"/>
      <c r="M33" s="29"/>
    </row>
    <row r="34" spans="2:13" ht="18" hidden="1" customHeight="1" thickBot="1">
      <c r="B34" s="6"/>
      <c r="C34" s="80" t="s">
        <v>13</v>
      </c>
      <c r="D34" s="81">
        <f>SUM(D25:D33)</f>
        <v>80.900000000000006</v>
      </c>
      <c r="E34" s="12"/>
      <c r="F34" s="13"/>
      <c r="G34" s="100" t="s">
        <v>25</v>
      </c>
      <c r="H34" s="100"/>
      <c r="I34" s="77">
        <v>4</v>
      </c>
      <c r="J34" s="77">
        <f t="shared" si="1"/>
        <v>3.6</v>
      </c>
      <c r="K34" s="98">
        <f t="shared" si="2"/>
        <v>3.42</v>
      </c>
      <c r="L34" s="98"/>
      <c r="M34" s="29"/>
    </row>
    <row r="35" spans="2:13" ht="18" hidden="1" customHeight="1" thickBot="1">
      <c r="B35" s="6"/>
      <c r="C35" s="26" t="s">
        <v>14</v>
      </c>
      <c r="D35" s="76">
        <f>D24-D34</f>
        <v>17.099999999999994</v>
      </c>
      <c r="E35" s="6"/>
      <c r="G35" s="100" t="s">
        <v>27</v>
      </c>
      <c r="H35" s="100"/>
      <c r="I35" s="77">
        <v>3</v>
      </c>
      <c r="J35" s="77">
        <f t="shared" si="1"/>
        <v>2.7</v>
      </c>
      <c r="K35" s="98">
        <f t="shared" si="2"/>
        <v>2.5649999999999999</v>
      </c>
      <c r="L35" s="98"/>
      <c r="M35" s="32"/>
    </row>
    <row r="36" spans="2:13" hidden="1">
      <c r="B36" s="6"/>
      <c r="C36" s="5" t="s">
        <v>9</v>
      </c>
      <c r="D36" s="11">
        <f>D24*D6</f>
        <v>49000</v>
      </c>
      <c r="E36" s="6"/>
      <c r="G36" s="99" t="s">
        <v>47</v>
      </c>
      <c r="H36" s="99"/>
      <c r="I36" s="78">
        <f>SUM(I27:I35)</f>
        <v>80.900000000000006</v>
      </c>
      <c r="J36" s="78">
        <f>SUM(J27:J35)</f>
        <v>72.81</v>
      </c>
      <c r="K36" s="97">
        <f>SUM(K27:K33)</f>
        <v>63.1845</v>
      </c>
      <c r="L36" s="97"/>
    </row>
    <row r="37" spans="2:13" hidden="1">
      <c r="B37" s="6"/>
      <c r="C37" s="9" t="s">
        <v>11</v>
      </c>
      <c r="D37" s="10">
        <f>D34*D6</f>
        <v>40450</v>
      </c>
      <c r="E37" s="6"/>
    </row>
    <row r="38" spans="2:13" hidden="1">
      <c r="B38" s="6"/>
      <c r="C38" s="7" t="s">
        <v>10</v>
      </c>
      <c r="D38" s="8">
        <f>D36-D37</f>
        <v>8550</v>
      </c>
      <c r="E38" s="6"/>
    </row>
    <row r="39" spans="2:13" hidden="1">
      <c r="B39" s="6"/>
      <c r="C39" s="7" t="s">
        <v>21</v>
      </c>
      <c r="D39" s="8">
        <f>D38*12</f>
        <v>102600</v>
      </c>
      <c r="E39" s="6"/>
    </row>
    <row r="40" spans="2:13">
      <c r="B40" s="6"/>
      <c r="C40" s="5"/>
      <c r="D40" s="5"/>
      <c r="E40" s="6"/>
    </row>
    <row r="43" spans="2:13" hidden="1">
      <c r="B43" s="1">
        <v>98</v>
      </c>
      <c r="C43" s="2">
        <f>D9-B43</f>
        <v>68</v>
      </c>
    </row>
    <row r="44" spans="2:13" hidden="1">
      <c r="B44" s="1">
        <v>89</v>
      </c>
      <c r="C44" s="2">
        <f>D9-B44</f>
        <v>77</v>
      </c>
    </row>
    <row r="45" spans="2:13" hidden="1">
      <c r="B45" s="1">
        <v>85</v>
      </c>
      <c r="C45" s="2">
        <f>D9-B45</f>
        <v>81</v>
      </c>
    </row>
  </sheetData>
  <mergeCells count="53">
    <mergeCell ref="C23:D23"/>
    <mergeCell ref="C8:D8"/>
    <mergeCell ref="K9:M10"/>
    <mergeCell ref="C4:D5"/>
    <mergeCell ref="G4:M7"/>
    <mergeCell ref="K14:M16"/>
    <mergeCell ref="G17:G20"/>
    <mergeCell ref="H17:H20"/>
    <mergeCell ref="I17:I20"/>
    <mergeCell ref="J17:J20"/>
    <mergeCell ref="K17:M20"/>
    <mergeCell ref="C15:D15"/>
    <mergeCell ref="K8:M8"/>
    <mergeCell ref="K11:M13"/>
    <mergeCell ref="J11:J13"/>
    <mergeCell ref="I11:I13"/>
    <mergeCell ref="H11:H13"/>
    <mergeCell ref="K28:L28"/>
    <mergeCell ref="K27:L27"/>
    <mergeCell ref="K24:L24"/>
    <mergeCell ref="K23:L23"/>
    <mergeCell ref="G25:I25"/>
    <mergeCell ref="G26:I26"/>
    <mergeCell ref="K29:L29"/>
    <mergeCell ref="K25:L25"/>
    <mergeCell ref="K26:L26"/>
    <mergeCell ref="G9:G10"/>
    <mergeCell ref="J9:J10"/>
    <mergeCell ref="I9:I10"/>
    <mergeCell ref="H9:H10"/>
    <mergeCell ref="G29:H29"/>
    <mergeCell ref="G28:H28"/>
    <mergeCell ref="G11:G13"/>
    <mergeCell ref="G14:G16"/>
    <mergeCell ref="H14:H16"/>
    <mergeCell ref="I14:I16"/>
    <mergeCell ref="J14:J16"/>
    <mergeCell ref="G22:M22"/>
    <mergeCell ref="G27:H27"/>
    <mergeCell ref="G36:H36"/>
    <mergeCell ref="G33:H33"/>
    <mergeCell ref="G32:H32"/>
    <mergeCell ref="G31:H31"/>
    <mergeCell ref="G30:H30"/>
    <mergeCell ref="G35:H35"/>
    <mergeCell ref="G34:H34"/>
    <mergeCell ref="K36:L36"/>
    <mergeCell ref="K33:L33"/>
    <mergeCell ref="K32:L32"/>
    <mergeCell ref="K31:L31"/>
    <mergeCell ref="K30:L30"/>
    <mergeCell ref="K35:L35"/>
    <mergeCell ref="K34:L34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8"/>
  <sheetViews>
    <sheetView topLeftCell="A6" zoomScaleNormal="100" workbookViewId="0">
      <selection activeCell="B12" sqref="B12"/>
    </sheetView>
  </sheetViews>
  <sheetFormatPr defaultColWidth="9.140625" defaultRowHeight="15.75"/>
  <cols>
    <col min="1" max="1" width="2" style="32" customWidth="1"/>
    <col min="2" max="2" width="2.42578125" style="32" customWidth="1"/>
    <col min="3" max="3" width="72.140625" style="73" customWidth="1"/>
    <col min="4" max="4" width="23.85546875" style="73" customWidth="1"/>
    <col min="5" max="5" width="1.42578125" style="32" customWidth="1"/>
    <col min="6" max="6" width="2.85546875" style="32" customWidth="1"/>
    <col min="7" max="7" width="12.5703125" style="32" customWidth="1"/>
    <col min="8" max="8" width="14.140625" style="32" customWidth="1"/>
    <col min="9" max="9" width="13.42578125" style="32" customWidth="1"/>
    <col min="10" max="10" width="16.5703125" style="32" customWidth="1"/>
    <col min="11" max="11" width="9.140625" style="32" customWidth="1"/>
    <col min="12" max="12" width="9.140625" style="32"/>
    <col min="13" max="13" width="21.140625" style="32" customWidth="1"/>
    <col min="14" max="20" width="9.140625" style="32"/>
    <col min="21" max="21" width="13.42578125" style="32" customWidth="1"/>
    <col min="22" max="23" width="9.140625" style="32"/>
    <col min="24" max="24" width="10.42578125" style="32" customWidth="1"/>
    <col min="25" max="16384" width="9.140625" style="32"/>
  </cols>
  <sheetData>
    <row r="1" spans="2:16" ht="9" customHeight="1">
      <c r="C1" s="35"/>
      <c r="D1" s="35"/>
    </row>
    <row r="2" spans="2:16" ht="25.5" customHeight="1">
      <c r="C2" s="35"/>
      <c r="D2" s="35"/>
    </row>
    <row r="3" spans="2:16" ht="54.75" customHeight="1">
      <c r="C3" s="35"/>
      <c r="D3" s="35"/>
    </row>
    <row r="4" spans="2:16" ht="33.75" customHeight="1">
      <c r="C4" s="120" t="s">
        <v>59</v>
      </c>
      <c r="D4" s="120"/>
      <c r="G4" s="122" t="s">
        <v>68</v>
      </c>
      <c r="H4" s="122"/>
      <c r="I4" s="122"/>
      <c r="J4" s="122"/>
      <c r="K4" s="122"/>
      <c r="L4" s="122"/>
      <c r="M4" s="122"/>
    </row>
    <row r="5" spans="2:16" ht="15.75" customHeight="1" thickBot="1">
      <c r="B5" s="36"/>
      <c r="C5" s="121"/>
      <c r="D5" s="121"/>
      <c r="E5" s="36"/>
      <c r="G5" s="122"/>
      <c r="H5" s="122"/>
      <c r="I5" s="122"/>
      <c r="J5" s="122"/>
      <c r="K5" s="122"/>
      <c r="L5" s="122"/>
      <c r="M5" s="122"/>
    </row>
    <row r="6" spans="2:16" ht="19.5" customHeight="1" thickBot="1">
      <c r="B6" s="36"/>
      <c r="C6" s="33" t="s">
        <v>58</v>
      </c>
      <c r="D6" s="37">
        <v>700</v>
      </c>
      <c r="E6" s="36"/>
      <c r="G6" s="122"/>
      <c r="H6" s="122"/>
      <c r="I6" s="122"/>
      <c r="J6" s="122"/>
      <c r="K6" s="122"/>
      <c r="L6" s="122"/>
      <c r="M6" s="122"/>
      <c r="N6" s="38"/>
      <c r="O6" s="38"/>
      <c r="P6" s="38"/>
    </row>
    <row r="7" spans="2:16" ht="19.5" customHeight="1" thickBot="1">
      <c r="B7" s="36"/>
      <c r="C7" s="39"/>
      <c r="D7" s="39"/>
      <c r="E7" s="36"/>
      <c r="G7" s="123"/>
      <c r="H7" s="123"/>
      <c r="I7" s="123"/>
      <c r="J7" s="123"/>
      <c r="K7" s="123"/>
      <c r="L7" s="123"/>
      <c r="M7" s="123"/>
      <c r="N7" s="38"/>
      <c r="O7" s="38"/>
      <c r="P7" s="38"/>
    </row>
    <row r="8" spans="2:16" ht="33.75" customHeight="1">
      <c r="B8" s="36"/>
      <c r="C8" s="116" t="s">
        <v>63</v>
      </c>
      <c r="D8" s="117"/>
      <c r="E8" s="36"/>
      <c r="G8" s="27" t="s">
        <v>48</v>
      </c>
      <c r="H8" s="28" t="s">
        <v>29</v>
      </c>
      <c r="I8" s="28" t="s">
        <v>49</v>
      </c>
      <c r="J8" s="28" t="s">
        <v>55</v>
      </c>
      <c r="K8" s="133" t="s">
        <v>36</v>
      </c>
      <c r="L8" s="134"/>
      <c r="M8" s="135"/>
    </row>
    <row r="9" spans="2:16" ht="21.75" customHeight="1" thickBot="1">
      <c r="B9" s="36"/>
      <c r="C9" s="40" t="s">
        <v>17</v>
      </c>
      <c r="D9" s="41">
        <f>SUM(D10:D13)</f>
        <v>253</v>
      </c>
      <c r="E9" s="36"/>
      <c r="G9" s="103">
        <v>99490</v>
      </c>
      <c r="H9" s="105" t="s">
        <v>30</v>
      </c>
      <c r="I9" s="105">
        <v>20</v>
      </c>
      <c r="J9" s="104">
        <v>42</v>
      </c>
      <c r="K9" s="136" t="s">
        <v>32</v>
      </c>
      <c r="L9" s="137"/>
      <c r="M9" s="138"/>
    </row>
    <row r="10" spans="2:16" ht="15.75" customHeight="1">
      <c r="B10" s="36"/>
      <c r="C10" s="42">
        <f>G9</f>
        <v>99490</v>
      </c>
      <c r="D10" s="43">
        <f>J9</f>
        <v>42</v>
      </c>
      <c r="E10" s="36"/>
      <c r="G10" s="103"/>
      <c r="H10" s="105"/>
      <c r="I10" s="105"/>
      <c r="J10" s="104"/>
      <c r="K10" s="139"/>
      <c r="L10" s="140"/>
      <c r="M10" s="141"/>
    </row>
    <row r="11" spans="2:16" ht="15.75" customHeight="1">
      <c r="B11" s="36"/>
      <c r="C11" s="44" t="str">
        <f>G11</f>
        <v>G2058 +99490</v>
      </c>
      <c r="D11" s="45">
        <f>J11</f>
        <v>72</v>
      </c>
      <c r="E11" s="36"/>
      <c r="G11" s="183" t="s">
        <v>54</v>
      </c>
      <c r="H11" s="105" t="s">
        <v>30</v>
      </c>
      <c r="I11" s="105">
        <v>40</v>
      </c>
      <c r="J11" s="104">
        <v>72</v>
      </c>
      <c r="K11" s="136" t="s">
        <v>33</v>
      </c>
      <c r="L11" s="137"/>
      <c r="M11" s="138"/>
    </row>
    <row r="12" spans="2:16" ht="15.75" customHeight="1">
      <c r="B12" s="36"/>
      <c r="C12" s="44">
        <f>G14</f>
        <v>99487</v>
      </c>
      <c r="D12" s="45">
        <f>J14</f>
        <v>93</v>
      </c>
      <c r="E12" s="36"/>
      <c r="G12" s="183"/>
      <c r="H12" s="105"/>
      <c r="I12" s="105"/>
      <c r="J12" s="104"/>
      <c r="K12" s="184"/>
      <c r="L12" s="185"/>
      <c r="M12" s="186"/>
    </row>
    <row r="13" spans="2:16" ht="16.5" customHeight="1">
      <c r="B13" s="36"/>
      <c r="C13" s="44">
        <f>G17</f>
        <v>99489</v>
      </c>
      <c r="D13" s="45">
        <f>J17</f>
        <v>46</v>
      </c>
      <c r="E13" s="36"/>
      <c r="G13" s="183"/>
      <c r="H13" s="105"/>
      <c r="I13" s="105"/>
      <c r="J13" s="104"/>
      <c r="K13" s="139"/>
      <c r="L13" s="140"/>
      <c r="M13" s="141"/>
    </row>
    <row r="14" spans="2:16" ht="16.5" customHeight="1" thickBot="1">
      <c r="B14" s="36"/>
      <c r="C14" s="46" t="str">
        <f>G20</f>
        <v>HCPCS G0506</v>
      </c>
      <c r="D14" s="47">
        <f>J20</f>
        <v>63</v>
      </c>
      <c r="E14" s="36"/>
      <c r="G14" s="103">
        <v>99487</v>
      </c>
      <c r="H14" s="105" t="s">
        <v>30</v>
      </c>
      <c r="I14" s="105">
        <v>60</v>
      </c>
      <c r="J14" s="104">
        <v>93</v>
      </c>
      <c r="K14" s="146" t="s">
        <v>34</v>
      </c>
      <c r="L14" s="147"/>
      <c r="M14" s="148"/>
    </row>
    <row r="15" spans="2:16" ht="21" customHeight="1" thickBot="1">
      <c r="B15" s="36"/>
      <c r="C15" s="48"/>
      <c r="D15" s="96"/>
      <c r="E15" s="36"/>
      <c r="G15" s="103"/>
      <c r="H15" s="105"/>
      <c r="I15" s="105"/>
      <c r="J15" s="104"/>
      <c r="K15" s="149"/>
      <c r="L15" s="150"/>
      <c r="M15" s="151"/>
    </row>
    <row r="16" spans="2:16" ht="21" customHeight="1">
      <c r="B16" s="36"/>
      <c r="C16" s="187" t="s">
        <v>62</v>
      </c>
      <c r="D16" s="188"/>
      <c r="E16" s="36"/>
      <c r="G16" s="103"/>
      <c r="H16" s="105"/>
      <c r="I16" s="105"/>
      <c r="J16" s="104"/>
      <c r="K16" s="152"/>
      <c r="L16" s="153"/>
      <c r="M16" s="154"/>
    </row>
    <row r="17" spans="2:25" ht="15.75" customHeight="1">
      <c r="B17" s="36"/>
      <c r="C17" s="49" t="s">
        <v>18</v>
      </c>
      <c r="D17" s="50">
        <f>IF($D$6&lt;999,$C$44,IF($D$6&lt;1999,$C$45,IF($D$6&lt;10000,$C$46)))</f>
        <v>155</v>
      </c>
      <c r="E17" s="36"/>
      <c r="G17" s="189">
        <v>99489</v>
      </c>
      <c r="H17" s="180" t="s">
        <v>30</v>
      </c>
      <c r="I17" s="180">
        <v>30</v>
      </c>
      <c r="J17" s="177">
        <v>46</v>
      </c>
      <c r="K17" s="146" t="s">
        <v>53</v>
      </c>
      <c r="L17" s="147"/>
      <c r="M17" s="148"/>
      <c r="N17" s="51"/>
    </row>
    <row r="18" spans="2:25" ht="15.75" customHeight="1">
      <c r="B18" s="36"/>
      <c r="C18" s="44" t="s">
        <v>20</v>
      </c>
      <c r="D18" s="52"/>
      <c r="E18" s="36"/>
      <c r="G18" s="190"/>
      <c r="H18" s="181"/>
      <c r="I18" s="181"/>
      <c r="J18" s="178"/>
      <c r="K18" s="149"/>
      <c r="L18" s="150"/>
      <c r="M18" s="151"/>
      <c r="N18" s="53"/>
    </row>
    <row r="19" spans="2:25">
      <c r="B19" s="36"/>
      <c r="C19" s="44" t="s">
        <v>15</v>
      </c>
      <c r="D19" s="54"/>
      <c r="E19" s="36"/>
      <c r="G19" s="191"/>
      <c r="H19" s="182"/>
      <c r="I19" s="182"/>
      <c r="J19" s="179"/>
      <c r="K19" s="152"/>
      <c r="L19" s="153"/>
      <c r="M19" s="154"/>
      <c r="N19" s="53"/>
    </row>
    <row r="20" spans="2:25" ht="15.75" customHeight="1" thickBot="1">
      <c r="B20" s="36"/>
      <c r="C20" s="55" t="s">
        <v>16</v>
      </c>
      <c r="D20" s="56"/>
      <c r="E20" s="36"/>
      <c r="G20" s="162" t="s">
        <v>28</v>
      </c>
      <c r="H20" s="155" t="s">
        <v>37</v>
      </c>
      <c r="I20" s="155"/>
      <c r="J20" s="157">
        <v>63</v>
      </c>
      <c r="K20" s="146" t="s">
        <v>35</v>
      </c>
      <c r="L20" s="147"/>
      <c r="M20" s="148"/>
      <c r="Q20" s="36"/>
    </row>
    <row r="21" spans="2:25" ht="19.5" customHeight="1" thickBot="1">
      <c r="B21" s="36"/>
      <c r="C21" s="57" t="s">
        <v>56</v>
      </c>
      <c r="D21" s="58">
        <f>D6*D17</f>
        <v>108500</v>
      </c>
      <c r="E21" s="36"/>
      <c r="G21" s="163"/>
      <c r="H21" s="156"/>
      <c r="I21" s="156"/>
      <c r="J21" s="158"/>
      <c r="K21" s="159"/>
      <c r="L21" s="160"/>
      <c r="M21" s="161"/>
      <c r="Q21" s="36"/>
    </row>
    <row r="22" spans="2:25" ht="16.5" customHeight="1" thickBot="1">
      <c r="B22" s="36"/>
      <c r="C22" s="59" t="s">
        <v>57</v>
      </c>
      <c r="D22" s="60">
        <f>D21*12</f>
        <v>1302000</v>
      </c>
      <c r="E22" s="36"/>
      <c r="Q22" s="36"/>
      <c r="V22" s="36"/>
      <c r="W22" s="36"/>
      <c r="X22" s="36"/>
      <c r="Y22" s="36"/>
    </row>
    <row r="23" spans="2:25" ht="21" customHeight="1" thickBot="1">
      <c r="B23" s="36"/>
      <c r="C23" s="48"/>
      <c r="D23" s="48"/>
      <c r="E23" s="36"/>
      <c r="G23" s="166" t="s">
        <v>61</v>
      </c>
      <c r="H23" s="166"/>
      <c r="I23" s="166"/>
      <c r="J23" s="166"/>
      <c r="K23" s="166"/>
      <c r="L23" s="166"/>
      <c r="V23" s="51"/>
      <c r="W23" s="51"/>
      <c r="X23" s="51"/>
      <c r="Y23" s="36"/>
    </row>
    <row r="24" spans="2:25" ht="20.25" customHeight="1" thickBot="1">
      <c r="B24" s="36"/>
      <c r="C24" s="164" t="s">
        <v>19</v>
      </c>
      <c r="D24" s="165"/>
      <c r="E24" s="36"/>
      <c r="I24" s="61" t="s">
        <v>46</v>
      </c>
      <c r="J24" s="61" t="s">
        <v>46</v>
      </c>
      <c r="K24" s="167" t="s">
        <v>46</v>
      </c>
      <c r="L24" s="167"/>
      <c r="V24" s="53"/>
      <c r="W24" s="53"/>
      <c r="X24" s="53"/>
      <c r="Y24" s="36"/>
    </row>
    <row r="25" spans="2:25" ht="15.75" customHeight="1">
      <c r="B25" s="36"/>
      <c r="C25" s="49" t="s">
        <v>12</v>
      </c>
      <c r="D25" s="62">
        <v>80</v>
      </c>
      <c r="E25" s="36"/>
      <c r="G25" s="168"/>
      <c r="H25" s="169"/>
      <c r="I25" s="63" t="s">
        <v>50</v>
      </c>
      <c r="J25" s="63" t="s">
        <v>51</v>
      </c>
      <c r="K25" s="169" t="s">
        <v>52</v>
      </c>
      <c r="L25" s="170"/>
      <c r="V25" s="53"/>
      <c r="W25" s="53"/>
      <c r="X25" s="53"/>
      <c r="Y25" s="36"/>
    </row>
    <row r="26" spans="2:25">
      <c r="B26" s="36"/>
      <c r="C26" s="44" t="s">
        <v>22</v>
      </c>
      <c r="D26" s="64">
        <f t="shared" ref="D26:D34" si="0">IF($D$6&lt;999,I26,IF($D$6&lt;1999,J26,IF($D$6&lt;10000,K26)))</f>
        <v>21</v>
      </c>
      <c r="E26" s="36"/>
      <c r="G26" s="142" t="s">
        <v>2</v>
      </c>
      <c r="H26" s="143"/>
      <c r="I26" s="65">
        <v>21</v>
      </c>
      <c r="J26" s="65">
        <f t="shared" ref="J26:J34" si="1">I26*0.9</f>
        <v>18.900000000000002</v>
      </c>
      <c r="K26" s="144">
        <f t="shared" ref="K26:K34" si="2">J26*0.95</f>
        <v>17.955000000000002</v>
      </c>
      <c r="L26" s="145"/>
      <c r="V26" s="36"/>
      <c r="W26" s="36"/>
      <c r="X26" s="36"/>
      <c r="Y26" s="36"/>
    </row>
    <row r="27" spans="2:25">
      <c r="B27" s="36"/>
      <c r="C27" s="44" t="s">
        <v>3</v>
      </c>
      <c r="D27" s="64">
        <f t="shared" si="0"/>
        <v>15</v>
      </c>
      <c r="E27" s="36"/>
      <c r="G27" s="142" t="s">
        <v>3</v>
      </c>
      <c r="H27" s="143"/>
      <c r="I27" s="65">
        <v>15</v>
      </c>
      <c r="J27" s="65">
        <f t="shared" si="1"/>
        <v>13.5</v>
      </c>
      <c r="K27" s="144">
        <f t="shared" si="2"/>
        <v>12.824999999999999</v>
      </c>
      <c r="L27" s="145"/>
      <c r="V27" s="36"/>
      <c r="W27" s="36"/>
      <c r="X27" s="36"/>
      <c r="Y27" s="36"/>
    </row>
    <row r="28" spans="2:25">
      <c r="B28" s="36"/>
      <c r="C28" s="44" t="s">
        <v>26</v>
      </c>
      <c r="D28" s="64">
        <f t="shared" si="0"/>
        <v>10</v>
      </c>
      <c r="E28" s="36"/>
      <c r="G28" s="142" t="s">
        <v>4</v>
      </c>
      <c r="H28" s="143"/>
      <c r="I28" s="65">
        <v>10</v>
      </c>
      <c r="J28" s="65">
        <f t="shared" si="1"/>
        <v>9</v>
      </c>
      <c r="K28" s="144">
        <f t="shared" si="2"/>
        <v>8.5499999999999989</v>
      </c>
      <c r="L28" s="145"/>
      <c r="V28" s="36"/>
      <c r="W28" s="36"/>
      <c r="X28" s="36"/>
      <c r="Y28" s="36"/>
    </row>
    <row r="29" spans="2:25">
      <c r="B29" s="36"/>
      <c r="C29" s="44" t="s">
        <v>5</v>
      </c>
      <c r="D29" s="64">
        <f t="shared" si="0"/>
        <v>11</v>
      </c>
      <c r="E29" s="36"/>
      <c r="G29" s="142" t="s">
        <v>5</v>
      </c>
      <c r="H29" s="143"/>
      <c r="I29" s="65">
        <v>11</v>
      </c>
      <c r="J29" s="65">
        <f t="shared" si="1"/>
        <v>9.9</v>
      </c>
      <c r="K29" s="144">
        <f t="shared" si="2"/>
        <v>9.4049999999999994</v>
      </c>
      <c r="L29" s="145"/>
      <c r="V29" s="36"/>
      <c r="W29" s="36"/>
      <c r="X29" s="36"/>
      <c r="Y29" s="36"/>
    </row>
    <row r="30" spans="2:25">
      <c r="B30" s="36"/>
      <c r="C30" s="44" t="s">
        <v>23</v>
      </c>
      <c r="D30" s="64">
        <f t="shared" si="0"/>
        <v>5</v>
      </c>
      <c r="E30" s="36"/>
      <c r="G30" s="142" t="s">
        <v>6</v>
      </c>
      <c r="H30" s="143"/>
      <c r="I30" s="65">
        <v>5</v>
      </c>
      <c r="J30" s="65">
        <f t="shared" si="1"/>
        <v>4.5</v>
      </c>
      <c r="K30" s="144">
        <f t="shared" si="2"/>
        <v>4.2749999999999995</v>
      </c>
      <c r="L30" s="145"/>
    </row>
    <row r="31" spans="2:25">
      <c r="B31" s="36"/>
      <c r="C31" s="44" t="s">
        <v>7</v>
      </c>
      <c r="D31" s="64">
        <f t="shared" si="0"/>
        <v>7</v>
      </c>
      <c r="E31" s="36"/>
      <c r="G31" s="142" t="s">
        <v>7</v>
      </c>
      <c r="H31" s="143"/>
      <c r="I31" s="65">
        <v>7</v>
      </c>
      <c r="J31" s="65">
        <f t="shared" si="1"/>
        <v>6.3</v>
      </c>
      <c r="K31" s="144">
        <f t="shared" si="2"/>
        <v>5.9849999999999994</v>
      </c>
      <c r="L31" s="145"/>
    </row>
    <row r="32" spans="2:25">
      <c r="B32" s="36"/>
      <c r="C32" s="44" t="s">
        <v>24</v>
      </c>
      <c r="D32" s="64">
        <f t="shared" si="0"/>
        <v>4</v>
      </c>
      <c r="E32" s="36"/>
      <c r="G32" s="142" t="s">
        <v>8</v>
      </c>
      <c r="H32" s="143"/>
      <c r="I32" s="65">
        <f>D25*0.05</f>
        <v>4</v>
      </c>
      <c r="J32" s="65">
        <f t="shared" si="1"/>
        <v>3.6</v>
      </c>
      <c r="K32" s="144">
        <f t="shared" si="2"/>
        <v>3.42</v>
      </c>
      <c r="L32" s="145"/>
    </row>
    <row r="33" spans="2:12">
      <c r="B33" s="36"/>
      <c r="C33" s="44" t="s">
        <v>25</v>
      </c>
      <c r="D33" s="64">
        <f t="shared" si="0"/>
        <v>4</v>
      </c>
      <c r="E33" s="36"/>
      <c r="G33" s="142" t="s">
        <v>25</v>
      </c>
      <c r="H33" s="143"/>
      <c r="I33" s="65">
        <v>4</v>
      </c>
      <c r="J33" s="65">
        <f t="shared" si="1"/>
        <v>3.6</v>
      </c>
      <c r="K33" s="171">
        <f t="shared" si="2"/>
        <v>3.42</v>
      </c>
      <c r="L33" s="172"/>
    </row>
    <row r="34" spans="2:12">
      <c r="B34" s="36"/>
      <c r="C34" s="44" t="s">
        <v>27</v>
      </c>
      <c r="D34" s="64">
        <f t="shared" si="0"/>
        <v>3</v>
      </c>
      <c r="E34" s="36"/>
      <c r="G34" s="142" t="s">
        <v>27</v>
      </c>
      <c r="H34" s="143"/>
      <c r="I34" s="65">
        <v>3</v>
      </c>
      <c r="J34" s="65">
        <f t="shared" si="1"/>
        <v>2.7</v>
      </c>
      <c r="K34" s="171">
        <f t="shared" si="2"/>
        <v>2.5649999999999999</v>
      </c>
      <c r="L34" s="172"/>
    </row>
    <row r="35" spans="2:12" ht="19.5" thickBot="1">
      <c r="B35" s="36"/>
      <c r="C35" s="55" t="s">
        <v>13</v>
      </c>
      <c r="D35" s="66">
        <f>SUM(D26:D34)</f>
        <v>80</v>
      </c>
      <c r="E35" s="36"/>
      <c r="G35" s="173" t="s">
        <v>47</v>
      </c>
      <c r="H35" s="174"/>
      <c r="I35" s="31">
        <f>SUM(I26:I34)</f>
        <v>80</v>
      </c>
      <c r="J35" s="31">
        <f>SUM(J26:J34)</f>
        <v>72</v>
      </c>
      <c r="K35" s="175">
        <f>SUM(K26:K32)</f>
        <v>62.414999999999999</v>
      </c>
      <c r="L35" s="176"/>
    </row>
    <row r="36" spans="2:12" ht="16.5" thickBot="1">
      <c r="B36" s="36"/>
      <c r="C36" s="67" t="s">
        <v>14</v>
      </c>
      <c r="D36" s="75">
        <f>D25-D35</f>
        <v>0</v>
      </c>
      <c r="E36" s="36"/>
    </row>
    <row r="37" spans="2:12" hidden="1">
      <c r="B37" s="36"/>
      <c r="C37" s="48" t="s">
        <v>9</v>
      </c>
      <c r="D37" s="68">
        <f>D25*D6</f>
        <v>56000</v>
      </c>
      <c r="E37" s="36"/>
    </row>
    <row r="38" spans="2:12" hidden="1">
      <c r="B38" s="36"/>
      <c r="C38" s="69" t="s">
        <v>11</v>
      </c>
      <c r="D38" s="70">
        <f>D35*D6</f>
        <v>56000</v>
      </c>
      <c r="E38" s="36"/>
    </row>
    <row r="39" spans="2:12" hidden="1">
      <c r="B39" s="36"/>
      <c r="C39" s="71" t="s">
        <v>10</v>
      </c>
      <c r="D39" s="72">
        <f>D37-D38</f>
        <v>0</v>
      </c>
      <c r="E39" s="36"/>
    </row>
    <row r="40" spans="2:12" hidden="1">
      <c r="B40" s="36"/>
      <c r="C40" s="71" t="s">
        <v>21</v>
      </c>
      <c r="D40" s="72">
        <f>D39*12</f>
        <v>0</v>
      </c>
      <c r="E40" s="36"/>
    </row>
    <row r="41" spans="2:12" hidden="1">
      <c r="C41" s="48"/>
      <c r="D41" s="48"/>
    </row>
    <row r="42" spans="2:12" hidden="1"/>
    <row r="43" spans="2:12" hidden="1">
      <c r="B43" s="32">
        <v>98</v>
      </c>
    </row>
    <row r="44" spans="2:12" hidden="1">
      <c r="B44" s="32">
        <v>89</v>
      </c>
      <c r="C44" s="74">
        <f>D9-B43</f>
        <v>155</v>
      </c>
    </row>
    <row r="45" spans="2:12" hidden="1">
      <c r="B45" s="32">
        <v>85</v>
      </c>
      <c r="C45" s="74">
        <f>D9-B44</f>
        <v>164</v>
      </c>
    </row>
    <row r="46" spans="2:12" hidden="1">
      <c r="C46" s="74">
        <f>D9-B45</f>
        <v>168</v>
      </c>
    </row>
    <row r="47" spans="2:12" hidden="1"/>
    <row r="48" spans="2:12" hidden="1"/>
  </sheetData>
  <mergeCells count="55">
    <mergeCell ref="C4:D5"/>
    <mergeCell ref="G4:M7"/>
    <mergeCell ref="K17:M19"/>
    <mergeCell ref="J17:J19"/>
    <mergeCell ref="I17:I19"/>
    <mergeCell ref="G11:G13"/>
    <mergeCell ref="H11:H13"/>
    <mergeCell ref="I11:I13"/>
    <mergeCell ref="J11:J13"/>
    <mergeCell ref="K11:M13"/>
    <mergeCell ref="C8:D8"/>
    <mergeCell ref="K8:M8"/>
    <mergeCell ref="G9:G10"/>
    <mergeCell ref="C16:D16"/>
    <mergeCell ref="H17:H19"/>
    <mergeCell ref="G17:G19"/>
    <mergeCell ref="G33:H33"/>
    <mergeCell ref="K33:L33"/>
    <mergeCell ref="G34:H34"/>
    <mergeCell ref="K34:L34"/>
    <mergeCell ref="G35:H35"/>
    <mergeCell ref="K35:L35"/>
    <mergeCell ref="G30:H30"/>
    <mergeCell ref="K30:L30"/>
    <mergeCell ref="G31:H31"/>
    <mergeCell ref="K31:L31"/>
    <mergeCell ref="G32:H32"/>
    <mergeCell ref="K32:L32"/>
    <mergeCell ref="G27:H27"/>
    <mergeCell ref="K27:L27"/>
    <mergeCell ref="G28:H28"/>
    <mergeCell ref="K28:L28"/>
    <mergeCell ref="G29:H29"/>
    <mergeCell ref="K29:L29"/>
    <mergeCell ref="C24:D24"/>
    <mergeCell ref="G23:L23"/>
    <mergeCell ref="K24:L24"/>
    <mergeCell ref="G25:H25"/>
    <mergeCell ref="K25:L25"/>
    <mergeCell ref="I9:I10"/>
    <mergeCell ref="J9:J10"/>
    <mergeCell ref="K9:M10"/>
    <mergeCell ref="G26:H26"/>
    <mergeCell ref="K26:L26"/>
    <mergeCell ref="I14:I16"/>
    <mergeCell ref="J14:J16"/>
    <mergeCell ref="K14:M16"/>
    <mergeCell ref="I20:I21"/>
    <mergeCell ref="J20:J21"/>
    <mergeCell ref="K20:M21"/>
    <mergeCell ref="G20:G21"/>
    <mergeCell ref="H20:H21"/>
    <mergeCell ref="G14:G16"/>
    <mergeCell ref="H14:H16"/>
    <mergeCell ref="H9:H10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RPM - Remote Patient Monitoring</vt:lpstr>
      <vt:lpstr>CCM - Chronic Care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</dc:creator>
  <cp:lastModifiedBy>Front Desk</cp:lastModifiedBy>
  <cp:lastPrinted>2020-11-17T20:19:25Z</cp:lastPrinted>
  <dcterms:created xsi:type="dcterms:W3CDTF">2020-10-07T14:24:38Z</dcterms:created>
  <dcterms:modified xsi:type="dcterms:W3CDTF">2021-05-21T21:08:39Z</dcterms:modified>
</cp:coreProperties>
</file>