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filterPrivacy="1" codeName="ThisWorkbook" autoCompressPictures="0"/>
  <bookViews>
    <workbookView xWindow="120" yWindow="180" windowWidth="12240" windowHeight="8780"/>
  </bookViews>
  <sheets>
    <sheet name="Financial Ratio Analysis" sheetId="4" r:id="rId1"/>
    <sheet name="Financial Statement Ratios" sheetId="1" r:id="rId2"/>
    <sheet name="Comparative Balance" sheetId="2" r:id="rId3"/>
    <sheet name="Comparative Income" sheetId="3" r:id="rId4"/>
    <sheet name="Sheet1" sheetId="5" r:id="rId5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1">'Financial Statement Ratios'!$B$4:$G$40</definedName>
    <definedName name="Show.Acct.Update.Warning" hidden="1">#REF!</definedName>
    <definedName name="Show.MDB.Update.Warning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40" i="1"/>
  <c r="E36" i="1"/>
  <c r="E40" i="1"/>
  <c r="G37" i="1"/>
  <c r="G39" i="1"/>
  <c r="G31" i="1"/>
  <c r="G34" i="1"/>
  <c r="G33" i="1"/>
  <c r="G27" i="1"/>
  <c r="G26" i="1"/>
  <c r="G21" i="1"/>
  <c r="G25" i="1"/>
  <c r="B8" i="5"/>
  <c r="C8" i="5"/>
  <c r="C7" i="5"/>
  <c r="C6" i="5"/>
  <c r="C5" i="5"/>
  <c r="C4" i="5"/>
  <c r="C3" i="5"/>
  <c r="K20" i="2"/>
  <c r="K28" i="2"/>
  <c r="K29" i="2"/>
  <c r="K30" i="2"/>
  <c r="L29" i="2"/>
  <c r="L26" i="2"/>
  <c r="L25" i="2"/>
  <c r="L24" i="2"/>
  <c r="L23" i="2"/>
  <c r="L18" i="2"/>
  <c r="L17" i="2"/>
  <c r="L16" i="2"/>
  <c r="L15" i="2"/>
  <c r="L14" i="2"/>
  <c r="L13" i="2"/>
  <c r="F14" i="3"/>
  <c r="D14" i="3"/>
  <c r="H20" i="2"/>
  <c r="H28" i="2"/>
  <c r="H29" i="2"/>
  <c r="E20" i="2"/>
  <c r="E28" i="2"/>
  <c r="E29" i="2"/>
  <c r="G29" i="3"/>
  <c r="G30" i="3"/>
  <c r="F27" i="3"/>
  <c r="F26" i="3"/>
  <c r="F24" i="3"/>
  <c r="F23" i="3"/>
  <c r="F22" i="3"/>
  <c r="F21" i="3"/>
  <c r="F20" i="3"/>
  <c r="F17" i="3"/>
  <c r="F16" i="3"/>
  <c r="F15" i="3"/>
  <c r="D27" i="3"/>
  <c r="D26" i="3"/>
  <c r="D24" i="3"/>
  <c r="D23" i="3"/>
  <c r="D22" i="3"/>
  <c r="D21" i="3"/>
  <c r="D20" i="3"/>
  <c r="D17" i="3"/>
  <c r="D16" i="3"/>
  <c r="D15" i="3"/>
  <c r="E29" i="3"/>
  <c r="F29" i="3"/>
  <c r="C29" i="3"/>
  <c r="D29" i="3"/>
  <c r="E11" i="3"/>
  <c r="G11" i="3"/>
  <c r="B8" i="3"/>
  <c r="I28" i="2"/>
  <c r="F28" i="2"/>
  <c r="I26" i="2"/>
  <c r="I25" i="2"/>
  <c r="I24" i="2"/>
  <c r="I23" i="2"/>
  <c r="F26" i="2"/>
  <c r="F25" i="2"/>
  <c r="F24" i="2"/>
  <c r="F23" i="2"/>
  <c r="F20" i="2"/>
  <c r="I20" i="2"/>
  <c r="L20" i="2"/>
  <c r="L28" i="2"/>
  <c r="I18" i="2"/>
  <c r="I16" i="2"/>
  <c r="I14" i="2"/>
  <c r="F17" i="2"/>
  <c r="F16" i="2"/>
  <c r="F15" i="2"/>
  <c r="F14" i="2"/>
  <c r="F13" i="2"/>
  <c r="I27" i="2"/>
  <c r="L19" i="2"/>
  <c r="I19" i="2"/>
  <c r="F19" i="2"/>
  <c r="E11" i="2"/>
  <c r="H11" i="2"/>
  <c r="K11" i="2"/>
  <c r="B7" i="2"/>
  <c r="C30" i="3"/>
  <c r="D30" i="3"/>
  <c r="E30" i="3"/>
  <c r="F30" i="3"/>
  <c r="F18" i="2"/>
  <c r="I13" i="2"/>
  <c r="I15" i="2"/>
  <c r="I17" i="2"/>
  <c r="E30" i="2"/>
  <c r="H30" i="2"/>
  <c r="L30" i="2"/>
  <c r="F27" i="2"/>
  <c r="L27" i="2"/>
  <c r="I30" i="2"/>
  <c r="I29" i="2"/>
  <c r="F30" i="2"/>
  <c r="F29" i="2"/>
  <c r="E37" i="1"/>
  <c r="E31" i="1"/>
  <c r="E34" i="1"/>
  <c r="E21" i="1"/>
  <c r="E25" i="1"/>
  <c r="E39" i="1"/>
  <c r="E33" i="1"/>
  <c r="E27" i="1"/>
  <c r="E26" i="1"/>
  <c r="E10" i="1"/>
  <c r="G10" i="1"/>
  <c r="E15" i="1"/>
  <c r="G15" i="1"/>
  <c r="E16" i="1"/>
  <c r="G16" i="1"/>
  <c r="E17" i="1"/>
  <c r="G17" i="1"/>
</calcChain>
</file>

<file path=xl/sharedStrings.xml><?xml version="1.0" encoding="utf-8"?>
<sst xmlns="http://schemas.openxmlformats.org/spreadsheetml/2006/main" count="149" uniqueCount="124">
  <si>
    <t>Financial Statement Ratio Analysis</t>
  </si>
  <si>
    <t>Historical</t>
  </si>
  <si>
    <t>Projected</t>
  </si>
  <si>
    <t>Current Assets</t>
  </si>
  <si>
    <t>Inventory</t>
  </si>
  <si>
    <t>Current Liabilities</t>
  </si>
  <si>
    <t>Net Working Capital</t>
  </si>
  <si>
    <t>Current Ratio</t>
  </si>
  <si>
    <t>Quick Ratio</t>
  </si>
  <si>
    <t>Profitability Analysis</t>
  </si>
  <si>
    <t>Sales</t>
  </si>
  <si>
    <t>Cost of Sales</t>
  </si>
  <si>
    <t>Gross Profit</t>
  </si>
  <si>
    <t>Income from Operations</t>
  </si>
  <si>
    <t>Net Income</t>
  </si>
  <si>
    <t>Gross Profit Margin</t>
  </si>
  <si>
    <t>Operating Profit Margin</t>
  </si>
  <si>
    <t>Net Profit Margin</t>
  </si>
  <si>
    <t>Debt Ratios</t>
  </si>
  <si>
    <t>Total Assets</t>
  </si>
  <si>
    <t>Total Liabilities</t>
  </si>
  <si>
    <t>Total Owners' Equity</t>
  </si>
  <si>
    <t>Debt to Assets</t>
  </si>
  <si>
    <t>Debt to Equity</t>
  </si>
  <si>
    <t>Investment Return</t>
  </si>
  <si>
    <t>Return on Investment</t>
  </si>
  <si>
    <t>2012</t>
  </si>
  <si>
    <t>Your Company, Inc.</t>
  </si>
  <si>
    <t>Comparative Balance Sheet</t>
  </si>
  <si>
    <t>XYZ Corporation</t>
  </si>
  <si>
    <t>Base year of analysis</t>
  </si>
  <si>
    <t>Assets</t>
  </si>
  <si>
    <t>Amounts</t>
  </si>
  <si>
    <t>% of total</t>
  </si>
  <si>
    <t>Cash and Receivables</t>
  </si>
  <si>
    <t>Investments</t>
  </si>
  <si>
    <t>Real Estate</t>
  </si>
  <si>
    <t>Business Interests</t>
  </si>
  <si>
    <t>Personal Property</t>
  </si>
  <si>
    <t>Retirement Assets</t>
  </si>
  <si>
    <t>Other</t>
  </si>
  <si>
    <t xml:space="preserve">Liabilities </t>
  </si>
  <si>
    <t>Credit Cards</t>
  </si>
  <si>
    <t>Automobile loans</t>
  </si>
  <si>
    <t>Mortgages</t>
  </si>
  <si>
    <t>Other Debts</t>
  </si>
  <si>
    <t>Total liabilities</t>
  </si>
  <si>
    <t>Net Worth</t>
  </si>
  <si>
    <t>Total Liabilities and Equity</t>
  </si>
  <si>
    <t xml:space="preserve">This comparative balance sheet template serves as a financial comparison from year to year. </t>
  </si>
  <si>
    <t xml:space="preserve">Prepare this analysis at least once a year to see what kinds of trends are developing. </t>
  </si>
  <si>
    <t>Percentage totals may not always equal 100% due to rounding.</t>
  </si>
  <si>
    <t xml:space="preserve">Comparative Business Income </t>
  </si>
  <si>
    <t>% of</t>
  </si>
  <si>
    <t>Income</t>
  </si>
  <si>
    <t>Gross Income for the year</t>
  </si>
  <si>
    <t>Business Expenses</t>
  </si>
  <si>
    <t>Cost of goods sold</t>
  </si>
  <si>
    <t>Advertising</t>
  </si>
  <si>
    <t>Car and truck expenses</t>
  </si>
  <si>
    <t>Fees</t>
  </si>
  <si>
    <t>Depreciation</t>
  </si>
  <si>
    <t>Employee benefit programs</t>
  </si>
  <si>
    <t>Insurance (other than health)</t>
  </si>
  <si>
    <t>Pension and profit sharing</t>
  </si>
  <si>
    <t>Rent</t>
  </si>
  <si>
    <t>Other leases</t>
  </si>
  <si>
    <t>Supplies</t>
  </si>
  <si>
    <t>Taxes and licenses</t>
  </si>
  <si>
    <t>Travel, meals, etc.</t>
  </si>
  <si>
    <t>Utilities</t>
  </si>
  <si>
    <t>Total Expenses</t>
  </si>
  <si>
    <t>Net Business Income (Loss)</t>
  </si>
  <si>
    <t xml:space="preserve">This spreadsheet allows you to compare your business revenues, expenses, </t>
  </si>
  <si>
    <t xml:space="preserve">and net income (loss) over the course of three tax years. </t>
  </si>
  <si>
    <t xml:space="preserve">This template allows you to perform financial analysis in three areas: </t>
  </si>
  <si>
    <t xml:space="preserve">profitability, debt, and investment. </t>
  </si>
  <si>
    <t>In context, however, a financial ratio can give a financial analyst an excellent picture of a company's situation and the trends that are developing.</t>
  </si>
  <si>
    <t xml:space="preserve">A ratio gains utility by comparison to other data and standards. </t>
  </si>
  <si>
    <t xml:space="preserve">It is important to keep in mind that financial ratios are time sensitive; they can only present a picture of the business at the time that the underlying figures were prepared. </t>
  </si>
  <si>
    <t>PROFITABILITY RATIOS</t>
  </si>
  <si>
    <t>LEVERAGE RATIOS</t>
  </si>
  <si>
    <t xml:space="preserve">Financial ratio analysis is the calculation and comparison of ratios which are derived from the information in a company's financial statements. </t>
  </si>
  <si>
    <t xml:space="preserve">The level and historical trends of these ratios can be used to make inferences about a company's financial condition, </t>
  </si>
  <si>
    <t>its operations and attractiveness as an investment.</t>
  </si>
  <si>
    <t xml:space="preserve">Financial ratio analysis groups the ratios into categories which tell us about different facets of a company's finances and operations. </t>
  </si>
  <si>
    <t xml:space="preserve">Financial ratios are relationships determined from a company's financial information and used for comparison purposes. </t>
  </si>
  <si>
    <t xml:space="preserve">Financial ratios can provide small business owners and managers with a valuable tool with which to measure their progress against predetermined internal goals, </t>
  </si>
  <si>
    <t xml:space="preserve">a certain competitor, or the overall industry. In addition, tracking various ratios over time is a powerful means of identifying trends in their early stages. </t>
  </si>
  <si>
    <t xml:space="preserve">Profitability ratios provide information about management's performance in using the resources of the small business. However, it is important to note that </t>
  </si>
  <si>
    <t xml:space="preserve">many factors can influence profitability ratios, including changes in price, volume, or expenses, as well as the purchase of assets or the borrowing of money. </t>
  </si>
  <si>
    <t>or marketing effectiveness.</t>
  </si>
  <si>
    <t xml:space="preserve">management, whereas a high ROA means efficient management. </t>
  </si>
  <si>
    <t xml:space="preserve">best indicators of profitability. </t>
  </si>
  <si>
    <t xml:space="preserve">accounts payable, short-term debt, and other liabilities. </t>
  </si>
  <si>
    <t xml:space="preserve">Though the ideal current ratio depends to some extent on the type of business, a general rule of thumb is that it should be at least 2:1. </t>
  </si>
  <si>
    <t xml:space="preserve">Leverage ratios look at the extent to which a company has depended upon borrowing to finance its operations. As a result, these ratios are reviewed closely by </t>
  </si>
  <si>
    <t xml:space="preserve">bankers and investors. Most leverage ratios compare assets or net worth with liabilities. A high leverage ratio may increase a company's exposure to risk and business </t>
  </si>
  <si>
    <t>downturns, but along with this higher risk also comes the potential for higher returns. Some of the major measurements of leverage include: </t>
  </si>
  <si>
    <t>if it has a low debt to equity ratio—that is, a higher proportion of owner-supplied capital.  In general, debt should be between 50 and 80 percent of equity.</t>
  </si>
  <si>
    <t xml:space="preserve">company has negative net worth, and is technically bankrupt. </t>
  </si>
  <si>
    <r>
      <t>Leverage Ratios</t>
    </r>
    <r>
      <rPr>
        <sz val="10"/>
        <color rgb="FF000000"/>
        <rFont val="Arial"/>
        <family val="2"/>
      </rPr>
      <t> which show the extent that debt is used in a company's capital structure.</t>
    </r>
  </si>
  <si>
    <r>
      <t>Liquidity Ratios</t>
    </r>
    <r>
      <rPr>
        <sz val="10"/>
        <color rgb="FF000000"/>
        <rFont val="Arial"/>
        <family val="2"/>
      </rPr>
      <t> which give a picture of a company's short term financial situation or solvency.</t>
    </r>
  </si>
  <si>
    <r>
      <t>Profitability Ratios</t>
    </r>
    <r>
      <rPr>
        <sz val="10"/>
        <color rgb="FF000000"/>
        <rFont val="Arial"/>
        <family val="2"/>
      </rPr>
      <t> which use margin analysis and show the return on sales and capital employed.</t>
    </r>
  </si>
  <si>
    <r>
      <t>Solvency Ratios</t>
    </r>
    <r>
      <rPr>
        <sz val="10"/>
        <color rgb="FF000000"/>
        <rFont val="Arial"/>
        <family val="2"/>
      </rPr>
      <t> which give a picture of a company's ability to generate cashflow and pay it financial obligations.</t>
    </r>
  </si>
  <si>
    <r>
      <t>Gross profitability:</t>
    </r>
    <r>
      <rPr>
        <sz val="10"/>
        <color rgb="FF000000"/>
        <rFont val="Arial"/>
        <family val="2"/>
      </rPr>
      <t xml:space="preserve"> Gross Profits/Net Sales—measures the margin on sales the company is achieving. It can be an indication of manufacturing efficiency, </t>
    </r>
  </si>
  <si>
    <r>
      <t>Net profitability:</t>
    </r>
    <r>
      <rPr>
        <sz val="10"/>
        <color rgb="FF000000"/>
        <rFont val="Arial"/>
        <family val="2"/>
      </rPr>
      <t xml:space="preserve"> Net Income/Net Sales—measures the overall profitability of the company, or how much is being brought to the bottom line. </t>
    </r>
  </si>
  <si>
    <r>
      <t>Return on assets:</t>
    </r>
    <r>
      <rPr>
        <sz val="10"/>
        <color rgb="FF000000"/>
        <rFont val="Arial"/>
        <family val="2"/>
      </rPr>
      <t xml:space="preserve"> Net Income/Total Assets—indicates how effectively the company is deploying its assets. A very low return on asset, or ROA, usually indicates inefficient </t>
    </r>
  </si>
  <si>
    <r>
      <t>Return on investment :</t>
    </r>
    <r>
      <rPr>
        <sz val="10"/>
        <color rgb="FF000000"/>
        <rFont val="Arial"/>
        <family val="2"/>
      </rPr>
      <t xml:space="preserve"> Net Income/Owners' Equity—indicates how well the company is utilizing its equity investment. ROI is considered to be one of the </t>
    </r>
  </si>
  <si>
    <r>
      <t>Current ratio:</t>
    </r>
    <r>
      <rPr>
        <sz val="10"/>
        <color rgb="FF000000"/>
        <rFont val="Arial"/>
        <family val="2"/>
      </rPr>
      <t xml:space="preserve"> Current Assets/Current Liabilities—measures the ability of an entity to pay its near-term obligations. "Current" usually is defined as within one year. </t>
    </r>
  </si>
  <si>
    <r>
      <t>Debt to equity ratio:</t>
    </r>
    <r>
      <rPr>
        <sz val="10"/>
        <color rgb="FF000000"/>
        <rFont val="Arial"/>
        <family val="2"/>
      </rPr>
      <t xml:space="preserve"> Debt/Owners' Equity—indicates the relative mix of the company's investor-supplied capital. A company is generally considered safer </t>
    </r>
  </si>
  <si>
    <r>
      <t>Debt ratio:</t>
    </r>
    <r>
      <rPr>
        <sz val="10"/>
        <color rgb="FF000000"/>
        <rFont val="Arial"/>
        <family val="2"/>
      </rPr>
      <t xml:space="preserve"> Debt/Total Assets—measures the portion of a company's capital that is provided by borrowing. A debt ratio greater than 1.0 means the </t>
    </r>
  </si>
  <si>
    <r>
      <t>Interest coverage:</t>
    </r>
    <r>
      <rPr>
        <sz val="10"/>
        <color rgb="FF000000"/>
        <rFont val="Arial"/>
        <family val="2"/>
      </rPr>
      <t> Earnings before Interest and Taxes/Interest Expense—indicates how comfortably the company can handle its interest payments.</t>
    </r>
  </si>
  <si>
    <t xml:space="preserve"> In general, a higher interest coverage ratio means that the small business is able to take on additional debt. This ratio is closely examined by bankers </t>
  </si>
  <si>
    <t>and other creditors.</t>
  </si>
  <si>
    <t>Financial Ratio Analysis</t>
  </si>
  <si>
    <t>LIQUIDITY/SOLVENCY RATIOS</t>
  </si>
  <si>
    <t xml:space="preserve">Liquidity and solvency ratios demonstrate a company's ability to pay its current obligations. In other words, they relate to the availability of cash and other assets to cover </t>
  </si>
  <si>
    <t>Total Equity</t>
  </si>
  <si>
    <t>Supliers</t>
  </si>
  <si>
    <t>Net business</t>
  </si>
  <si>
    <t>For Absolute reference we devide the number by sales as usual then we click into</t>
  </si>
  <si>
    <t>the format between the two voyells which represent the Sales and we press F4</t>
  </si>
  <si>
    <t>Return on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</si>
</sst>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  <numFmt numFmtId="174" formatCode="0.0%"/>
    <numFmt numFmtId="175" formatCode="mmmm\ d\,\ yyyy"/>
    <numFmt numFmtId="176" formatCode="mm/dd/yy"/>
    <numFmt numFmtId="177" formatCode="0_);[Red]\(0\)"/>
  </numFmts>
  <fonts count="5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rgb="FF444444"/>
      <name val="Segoe UI"/>
      <family val="2"/>
    </font>
    <font>
      <b/>
      <sz val="24"/>
      <color indexed="9"/>
      <name val="Arial"/>
      <family val="2"/>
    </font>
    <font>
      <u/>
      <sz val="12"/>
      <color indexed="12"/>
      <name val="Arial"/>
      <family val="2"/>
    </font>
    <font>
      <sz val="14"/>
      <name val="Arial"/>
      <family val="2"/>
    </font>
    <font>
      <sz val="14"/>
      <color theme="1" tint="0.3499862666707357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6"/>
      <color theme="9" tint="-0.49998474074526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theme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7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164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167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73" fontId="21" fillId="25" borderId="16"/>
    <xf numFmtId="172" fontId="21" fillId="0" borderId="16" applyFont="0" applyFill="0" applyBorder="0" applyAlignment="0" applyProtection="0">
      <protection locked="0"/>
    </xf>
    <xf numFmtId="173" fontId="1" fillId="0" borderId="0" applyFont="0" applyFill="0" applyBorder="0" applyAlignment="0" applyProtection="0"/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39" fillId="0" borderId="0" applyFont="0" applyFill="0" applyBorder="0" applyAlignment="0" applyProtection="0"/>
    <xf numFmtId="4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/>
    </xf>
    <xf numFmtId="0" fontId="4" fillId="27" borderId="0" xfId="0" applyFont="1" applyFill="1" applyAlignment="1" applyProtection="1">
      <alignment horizontal="centerContinuous"/>
    </xf>
    <xf numFmtId="49" fontId="5" fillId="0" borderId="0" xfId="68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</xf>
    <xf numFmtId="49" fontId="7" fillId="0" borderId="0" xfId="68" applyFont="1" applyFill="1" applyAlignment="1" applyProtection="1">
      <alignment horizontal="centerContinuous"/>
      <protection locked="0"/>
    </xf>
    <xf numFmtId="0" fontId="6" fillId="0" borderId="0" xfId="0" applyFont="1" applyFill="1" applyProtection="1"/>
    <xf numFmtId="0" fontId="6" fillId="28" borderId="18" xfId="0" applyFont="1" applyFill="1" applyBorder="1" applyProtection="1"/>
    <xf numFmtId="0" fontId="6" fillId="28" borderId="10" xfId="0" applyFont="1" applyFill="1" applyBorder="1" applyProtection="1"/>
    <xf numFmtId="0" fontId="6" fillId="28" borderId="19" xfId="0" applyFont="1" applyFill="1" applyBorder="1" applyProtection="1"/>
    <xf numFmtId="0" fontId="7" fillId="28" borderId="18" xfId="0" applyFont="1" applyFill="1" applyBorder="1" applyAlignment="1" applyProtection="1">
      <alignment horizontal="center" vertical="center"/>
    </xf>
    <xf numFmtId="0" fontId="7" fillId="28" borderId="19" xfId="0" applyFont="1" applyFill="1" applyBorder="1" applyAlignment="1" applyProtection="1">
      <alignment horizontal="center" vertical="center"/>
    </xf>
    <xf numFmtId="0" fontId="7" fillId="28" borderId="20" xfId="0" applyFont="1" applyFill="1" applyBorder="1" applyAlignment="1" applyProtection="1">
      <alignment horizontal="center" vertical="center"/>
    </xf>
    <xf numFmtId="0" fontId="7" fillId="28" borderId="21" xfId="0" applyFont="1" applyFill="1" applyBorder="1" applyAlignment="1" applyProtection="1">
      <alignment horizontal="left" vertical="center"/>
    </xf>
    <xf numFmtId="0" fontId="7" fillId="28" borderId="22" xfId="0" applyFont="1" applyFill="1" applyBorder="1" applyAlignment="1" applyProtection="1">
      <alignment horizontal="centerContinuous" vertical="center"/>
    </xf>
    <xf numFmtId="0" fontId="7" fillId="28" borderId="21" xfId="0" applyFont="1" applyFill="1" applyBorder="1" applyAlignment="1" applyProtection="1">
      <alignment horizontal="center" vertical="center"/>
    </xf>
    <xf numFmtId="0" fontId="8" fillId="28" borderId="23" xfId="0" applyFont="1" applyFill="1" applyBorder="1" applyAlignment="1" applyProtection="1">
      <alignment horizontal="center" vertical="center"/>
    </xf>
    <xf numFmtId="0" fontId="7" fillId="28" borderId="24" xfId="0" applyFont="1" applyFill="1" applyBorder="1" applyAlignment="1" applyProtection="1">
      <alignment horizontal="center" vertical="center"/>
    </xf>
    <xf numFmtId="0" fontId="8" fillId="0" borderId="2" xfId="0" applyFont="1" applyFill="1" applyBorder="1" applyProtection="1"/>
    <xf numFmtId="0" fontId="8" fillId="0" borderId="0" xfId="0" applyFont="1" applyFill="1" applyBorder="1" applyProtection="1"/>
    <xf numFmtId="165" fontId="8" fillId="0" borderId="2" xfId="0" applyNumberFormat="1" applyFont="1" applyFill="1" applyBorder="1" applyProtection="1">
      <protection locked="0"/>
    </xf>
    <xf numFmtId="0" fontId="8" fillId="0" borderId="25" xfId="0" applyFont="1" applyFill="1" applyBorder="1" applyProtection="1"/>
    <xf numFmtId="165" fontId="8" fillId="0" borderId="25" xfId="0" applyNumberFormat="1" applyFont="1" applyFill="1" applyBorder="1" applyProtection="1">
      <protection locked="0"/>
    </xf>
    <xf numFmtId="0" fontId="7" fillId="0" borderId="2" xfId="0" applyFont="1" applyFill="1" applyBorder="1" applyProtection="1"/>
    <xf numFmtId="0" fontId="7" fillId="0" borderId="0" xfId="0" applyFont="1" applyFill="1" applyBorder="1" applyProtection="1"/>
    <xf numFmtId="165" fontId="8" fillId="0" borderId="2" xfId="0" applyNumberFormat="1" applyFont="1" applyFill="1" applyBorder="1" applyProtection="1"/>
    <xf numFmtId="165" fontId="8" fillId="0" borderId="25" xfId="0" applyNumberFormat="1" applyFont="1" applyFill="1" applyBorder="1" applyProtection="1"/>
    <xf numFmtId="2" fontId="8" fillId="0" borderId="2" xfId="0" applyNumberFormat="1" applyFont="1" applyFill="1" applyBorder="1" applyProtection="1"/>
    <xf numFmtId="2" fontId="8" fillId="0" borderId="25" xfId="0" applyNumberFormat="1" applyFont="1" applyFill="1" applyBorder="1" applyProtection="1"/>
    <xf numFmtId="0" fontId="7" fillId="0" borderId="21" xfId="0" applyFont="1" applyFill="1" applyBorder="1" applyProtection="1"/>
    <xf numFmtId="0" fontId="7" fillId="0" borderId="22" xfId="0" applyFont="1" applyFill="1" applyBorder="1" applyProtection="1"/>
    <xf numFmtId="2" fontId="8" fillId="0" borderId="21" xfId="0" applyNumberFormat="1" applyFont="1" applyFill="1" applyBorder="1" applyProtection="1"/>
    <xf numFmtId="0" fontId="8" fillId="0" borderId="23" xfId="0" applyFont="1" applyFill="1" applyBorder="1" applyProtection="1"/>
    <xf numFmtId="2" fontId="8" fillId="0" borderId="23" xfId="0" applyNumberFormat="1" applyFont="1" applyFill="1" applyBorder="1" applyProtection="1"/>
    <xf numFmtId="0" fontId="7" fillId="0" borderId="1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Continuous" vertical="center"/>
    </xf>
    <xf numFmtId="0" fontId="6" fillId="0" borderId="13" xfId="0" applyFont="1" applyFill="1" applyBorder="1" applyAlignment="1" applyProtection="1">
      <alignment horizontal="centerContinuous" vertical="center"/>
    </xf>
    <xf numFmtId="0" fontId="6" fillId="0" borderId="26" xfId="0" applyFont="1" applyFill="1" applyBorder="1" applyAlignment="1" applyProtection="1">
      <alignment horizontal="centerContinuous" vertical="center"/>
    </xf>
    <xf numFmtId="174" fontId="8" fillId="0" borderId="2" xfId="65" applyNumberFormat="1" applyFont="1" applyFill="1" applyBorder="1" applyProtection="1"/>
    <xf numFmtId="174" fontId="8" fillId="0" borderId="25" xfId="65" applyNumberFormat="1" applyFont="1" applyFill="1" applyBorder="1" applyProtection="1"/>
    <xf numFmtId="174" fontId="8" fillId="0" borderId="21" xfId="65" applyNumberFormat="1" applyFont="1" applyFill="1" applyBorder="1" applyProtection="1"/>
    <xf numFmtId="174" fontId="8" fillId="0" borderId="23" xfId="65" applyNumberFormat="1" applyFont="1" applyFill="1" applyBorder="1" applyProtection="1"/>
    <xf numFmtId="173" fontId="8" fillId="0" borderId="21" xfId="65" applyFont="1" applyFill="1" applyBorder="1" applyProtection="1"/>
    <xf numFmtId="173" fontId="8" fillId="0" borderId="23" xfId="65" applyFont="1" applyFill="1" applyBorder="1" applyProtection="1"/>
    <xf numFmtId="0" fontId="8" fillId="0" borderId="22" xfId="0" applyFont="1" applyFill="1" applyBorder="1" applyProtection="1"/>
    <xf numFmtId="165" fontId="8" fillId="0" borderId="27" xfId="0" applyNumberFormat="1" applyFont="1" applyFill="1" applyBorder="1" applyProtection="1"/>
    <xf numFmtId="0" fontId="6" fillId="0" borderId="0" xfId="0" applyFont="1" applyProtection="1"/>
    <xf numFmtId="0" fontId="40" fillId="0" borderId="0" xfId="0" applyFont="1" applyFill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49" fontId="41" fillId="0" borderId="0" xfId="77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</xf>
    <xf numFmtId="175" fontId="42" fillId="0" borderId="0" xfId="77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</xf>
    <xf numFmtId="0" fontId="7" fillId="16" borderId="0" xfId="0" applyFont="1" applyFill="1" applyAlignment="1" applyProtection="1">
      <alignment horizontal="left"/>
    </xf>
    <xf numFmtId="0" fontId="43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44" fillId="0" borderId="22" xfId="0" applyFont="1" applyFill="1" applyBorder="1" applyAlignment="1" applyProtection="1">
      <alignment horizontal="centerContinuous"/>
    </xf>
    <xf numFmtId="0" fontId="7" fillId="0" borderId="0" xfId="0" applyFont="1" applyFill="1" applyProtection="1"/>
    <xf numFmtId="0" fontId="44" fillId="0" borderId="22" xfId="0" applyFont="1" applyFill="1" applyBorder="1" applyAlignment="1" applyProtection="1">
      <alignment horizontal="right"/>
    </xf>
    <xf numFmtId="165" fontId="45" fillId="0" borderId="0" xfId="0" applyNumberFormat="1" applyFont="1" applyFill="1" applyProtection="1">
      <protection locked="0"/>
    </xf>
    <xf numFmtId="174" fontId="6" fillId="0" borderId="0" xfId="76" applyNumberFormat="1" applyFont="1" applyFill="1" applyProtection="1"/>
    <xf numFmtId="38" fontId="45" fillId="0" borderId="0" xfId="0" applyNumberFormat="1" applyFont="1" applyFill="1" applyProtection="1">
      <protection locked="0"/>
    </xf>
    <xf numFmtId="38" fontId="6" fillId="0" borderId="0" xfId="0" applyNumberFormat="1" applyFont="1" applyFill="1" applyProtection="1">
      <protection locked="0"/>
    </xf>
    <xf numFmtId="165" fontId="6" fillId="0" borderId="12" xfId="0" applyNumberFormat="1" applyFont="1" applyFill="1" applyBorder="1" applyProtection="1"/>
    <xf numFmtId="174" fontId="6" fillId="0" borderId="12" xfId="76" applyNumberFormat="1" applyFont="1" applyFill="1" applyBorder="1" applyProtection="1"/>
    <xf numFmtId="14" fontId="6" fillId="24" borderId="0" xfId="0" applyNumberFormat="1" applyFont="1" applyFill="1" applyProtection="1"/>
    <xf numFmtId="0" fontId="6" fillId="0" borderId="22" xfId="0" applyFont="1" applyBorder="1" applyProtection="1"/>
    <xf numFmtId="165" fontId="6" fillId="0" borderId="13" xfId="0" applyNumberFormat="1" applyFont="1" applyFill="1" applyBorder="1" applyProtection="1"/>
    <xf numFmtId="174" fontId="6" fillId="0" borderId="13" xfId="76" applyNumberFormat="1" applyFont="1" applyFill="1" applyBorder="1" applyProtection="1"/>
    <xf numFmtId="174" fontId="6" fillId="0" borderId="22" xfId="76" applyNumberFormat="1" applyFont="1" applyFill="1" applyBorder="1" applyProtection="1"/>
    <xf numFmtId="166" fontId="6" fillId="24" borderId="0" xfId="0" applyNumberFormat="1" applyFont="1" applyFill="1" applyProtection="1"/>
    <xf numFmtId="0" fontId="46" fillId="0" borderId="0" xfId="0" applyFont="1"/>
    <xf numFmtId="0" fontId="1" fillId="0" borderId="0" xfId="0" applyFont="1" applyProtection="1"/>
    <xf numFmtId="0" fontId="47" fillId="29" borderId="0" xfId="0" applyFont="1" applyFill="1" applyAlignment="1" applyProtection="1">
      <alignment horizontal="centerContinuous" vertical="center"/>
    </xf>
    <xf numFmtId="0" fontId="4" fillId="29" borderId="0" xfId="0" applyFont="1" applyFill="1" applyAlignment="1" applyProtection="1">
      <alignment horizontal="centerContinuous" vertical="center"/>
    </xf>
    <xf numFmtId="49" fontId="5" fillId="16" borderId="0" xfId="68" applyFont="1" applyFill="1" applyAlignment="1" applyProtection="1">
      <alignment horizontal="centerContinuous"/>
      <protection locked="0"/>
    </xf>
    <xf numFmtId="0" fontId="6" fillId="24" borderId="0" xfId="0" applyFont="1" applyFill="1" applyAlignment="1" applyProtection="1">
      <alignment horizontal="centerContinuous"/>
    </xf>
    <xf numFmtId="175" fontId="7" fillId="16" borderId="0" xfId="78" applyNumberFormat="1" applyFont="1" applyFill="1" applyAlignment="1" applyProtection="1">
      <alignment horizontal="centerContinuous"/>
      <protection locked="0"/>
    </xf>
    <xf numFmtId="0" fontId="6" fillId="24" borderId="0" xfId="0" applyFont="1" applyFill="1" applyProtection="1"/>
    <xf numFmtId="0" fontId="6" fillId="16" borderId="0" xfId="0" applyFont="1" applyFill="1" applyProtection="1"/>
    <xf numFmtId="0" fontId="8" fillId="24" borderId="0" xfId="0" applyFont="1" applyFill="1" applyProtection="1"/>
    <xf numFmtId="0" fontId="8" fillId="24" borderId="18" xfId="0" applyFont="1" applyFill="1" applyBorder="1" applyAlignment="1" applyProtection="1">
      <alignment horizontal="center"/>
    </xf>
    <xf numFmtId="0" fontId="7" fillId="24" borderId="10" xfId="0" applyFont="1" applyFill="1" applyBorder="1" applyAlignment="1" applyProtection="1">
      <alignment horizontal="center"/>
    </xf>
    <xf numFmtId="0" fontId="8" fillId="24" borderId="10" xfId="0" applyFont="1" applyFill="1" applyBorder="1" applyAlignment="1" applyProtection="1">
      <alignment horizontal="center"/>
    </xf>
    <xf numFmtId="0" fontId="7" fillId="24" borderId="19" xfId="0" applyFont="1" applyFill="1" applyBorder="1" applyAlignment="1" applyProtection="1">
      <alignment horizontal="center"/>
    </xf>
    <xf numFmtId="177" fontId="7" fillId="16" borderId="21" xfId="0" applyNumberFormat="1" applyFont="1" applyFill="1" applyBorder="1" applyAlignment="1" applyProtection="1">
      <alignment horizontal="center"/>
      <protection locked="0"/>
    </xf>
    <xf numFmtId="0" fontId="7" fillId="16" borderId="22" xfId="0" applyFont="1" applyFill="1" applyBorder="1" applyAlignment="1" applyProtection="1">
      <alignment horizontal="center"/>
    </xf>
    <xf numFmtId="177" fontId="7" fillId="24" borderId="22" xfId="0" applyNumberFormat="1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8" fillId="30" borderId="0" xfId="0" applyFont="1" applyFill="1" applyProtection="1"/>
    <xf numFmtId="164" fontId="8" fillId="28" borderId="0" xfId="0" applyNumberFormat="1" applyFont="1" applyFill="1" applyProtection="1">
      <protection locked="0"/>
    </xf>
    <xf numFmtId="174" fontId="8" fillId="28" borderId="0" xfId="65" applyNumberFormat="1" applyFont="1" applyFill="1" applyProtection="1">
      <protection locked="0"/>
    </xf>
    <xf numFmtId="174" fontId="8" fillId="28" borderId="0" xfId="65" applyNumberFormat="1" applyFont="1" applyFill="1" applyProtection="1"/>
    <xf numFmtId="0" fontId="7" fillId="24" borderId="0" xfId="0" applyFont="1" applyFill="1" applyBorder="1" applyAlignment="1" applyProtection="1">
      <alignment vertical="center"/>
    </xf>
    <xf numFmtId="177" fontId="7" fillId="24" borderId="0" xfId="0" applyNumberFormat="1" applyFont="1" applyFill="1" applyProtection="1"/>
    <xf numFmtId="174" fontId="8" fillId="16" borderId="0" xfId="65" applyNumberFormat="1" applyFont="1" applyFill="1" applyProtection="1"/>
    <xf numFmtId="165" fontId="8" fillId="16" borderId="0" xfId="0" applyNumberFormat="1" applyFont="1" applyFill="1" applyProtection="1">
      <protection locked="0"/>
    </xf>
    <xf numFmtId="174" fontId="8" fillId="16" borderId="0" xfId="65" applyNumberFormat="1" applyFont="1" applyFill="1" applyProtection="1">
      <protection locked="0"/>
    </xf>
    <xf numFmtId="164" fontId="8" fillId="24" borderId="22" xfId="0" applyNumberFormat="1" applyFont="1" applyFill="1" applyBorder="1" applyProtection="1"/>
    <xf numFmtId="174" fontId="8" fillId="16" borderId="22" xfId="65" applyNumberFormat="1" applyFont="1" applyFill="1" applyBorder="1" applyProtection="1"/>
    <xf numFmtId="0" fontId="7" fillId="24" borderId="0" xfId="0" applyFont="1" applyFill="1" applyProtection="1"/>
    <xf numFmtId="165" fontId="8" fillId="16" borderId="12" xfId="0" applyNumberFormat="1" applyFont="1" applyFill="1" applyBorder="1" applyProtection="1"/>
    <xf numFmtId="174" fontId="8" fillId="16" borderId="28" xfId="65" applyNumberFormat="1" applyFont="1" applyFill="1" applyBorder="1" applyProtection="1"/>
    <xf numFmtId="0" fontId="49" fillId="0" borderId="0" xfId="0" applyFont="1" applyProtection="1"/>
    <xf numFmtId="0" fontId="50" fillId="0" borderId="0" xfId="0" applyFont="1" applyProtection="1"/>
    <xf numFmtId="0" fontId="5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30" borderId="0" xfId="0" applyFont="1" applyFill="1" applyProtection="1"/>
    <xf numFmtId="164" fontId="57" fillId="28" borderId="0" xfId="0" applyNumberFormat="1" applyFont="1" applyFill="1" applyProtection="1">
      <protection locked="0"/>
    </xf>
    <xf numFmtId="174" fontId="57" fillId="28" borderId="0" xfId="65" applyNumberFormat="1" applyFont="1" applyFill="1" applyProtection="1">
      <protection locked="0"/>
    </xf>
    <xf numFmtId="10" fontId="0" fillId="0" borderId="0" xfId="0" applyNumberFormat="1"/>
    <xf numFmtId="9" fontId="1" fillId="0" borderId="0" xfId="76" applyFont="1"/>
    <xf numFmtId="9" fontId="2" fillId="0" borderId="0" xfId="76" applyFont="1" applyProtection="1"/>
    <xf numFmtId="0" fontId="9" fillId="0" borderId="0" xfId="52" applyFont="1" applyAlignment="1" applyProtection="1">
      <alignment horizontal="center" vertical="center"/>
    </xf>
    <xf numFmtId="0" fontId="9" fillId="0" borderId="0" xfId="52" applyFont="1" applyAlignment="1" applyProtection="1">
      <alignment horizontal="center"/>
    </xf>
    <xf numFmtId="0" fontId="9" fillId="0" borderId="0" xfId="52" applyAlignment="1" applyProtection="1">
      <alignment horizontal="center"/>
    </xf>
    <xf numFmtId="175" fontId="7" fillId="16" borderId="0" xfId="78" applyNumberFormat="1" applyFont="1" applyFill="1" applyAlignment="1" applyProtection="1">
      <alignment horizontal="center"/>
      <protection locked="0"/>
    </xf>
    <xf numFmtId="0" fontId="48" fillId="0" borderId="0" xfId="52" applyFont="1" applyAlignment="1" applyProtection="1">
      <alignment horizontal="center" vertical="center"/>
      <protection hidden="1"/>
    </xf>
  </cellXfs>
  <cellStyles count="7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ate_simple" xfId="78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" xfId="76" builtinId="5"/>
    <cellStyle name="Percent_simple" xfId="65"/>
    <cellStyle name="Percent.0" xfId="63"/>
    <cellStyle name="Percent.00" xfId="64"/>
    <cellStyle name="RED POSTED" xfId="66"/>
    <cellStyle name="Standard_Anpassen der Amortisation" xfId="67"/>
    <cellStyle name="Text" xfId="7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28" zoomScale="120" zoomScaleNormal="120" zoomScalePageLayoutView="120" workbookViewId="0">
      <selection activeCell="B64" sqref="B64"/>
    </sheetView>
  </sheetViews>
  <sheetFormatPr baseColWidth="10" defaultColWidth="8.83203125" defaultRowHeight="12" x14ac:dyDescent="0"/>
  <cols>
    <col min="1" max="16384" width="8.83203125" style="108"/>
  </cols>
  <sheetData>
    <row r="1" spans="1:1" ht="18">
      <c r="A1" s="113" t="s">
        <v>115</v>
      </c>
    </row>
    <row r="3" spans="1:1">
      <c r="A3" s="107" t="s">
        <v>82</v>
      </c>
    </row>
    <row r="4" spans="1:1">
      <c r="A4" s="107" t="s">
        <v>83</v>
      </c>
    </row>
    <row r="5" spans="1:1">
      <c r="A5" s="107" t="s">
        <v>84</v>
      </c>
    </row>
    <row r="6" spans="1:1">
      <c r="A6" s="107"/>
    </row>
    <row r="7" spans="1:1">
      <c r="A7" s="107" t="s">
        <v>77</v>
      </c>
    </row>
    <row r="8" spans="1:1">
      <c r="A8" s="107" t="s">
        <v>78</v>
      </c>
    </row>
    <row r="9" spans="1:1">
      <c r="A9" s="107"/>
    </row>
    <row r="10" spans="1:1">
      <c r="A10" s="107" t="s">
        <v>85</v>
      </c>
    </row>
    <row r="11" spans="1:1">
      <c r="A11" s="109"/>
    </row>
    <row r="12" spans="1:1">
      <c r="A12" s="110" t="s">
        <v>103</v>
      </c>
    </row>
    <row r="13" spans="1:1">
      <c r="A13" s="110" t="s">
        <v>102</v>
      </c>
    </row>
    <row r="14" spans="1:1">
      <c r="A14" s="110" t="s">
        <v>104</v>
      </c>
    </row>
    <row r="15" spans="1:1">
      <c r="A15" s="110" t="s">
        <v>101</v>
      </c>
    </row>
    <row r="17" spans="1:1">
      <c r="A17" s="107" t="s">
        <v>86</v>
      </c>
    </row>
    <row r="18" spans="1:1">
      <c r="A18" s="107" t="s">
        <v>87</v>
      </c>
    </row>
    <row r="19" spans="1:1">
      <c r="A19" s="108" t="s">
        <v>88</v>
      </c>
    </row>
    <row r="21" spans="1:1">
      <c r="A21" s="107" t="s">
        <v>79</v>
      </c>
    </row>
    <row r="23" spans="1:1">
      <c r="A23" s="111" t="s">
        <v>80</v>
      </c>
    </row>
    <row r="25" spans="1:1">
      <c r="A25" s="107" t="s">
        <v>89</v>
      </c>
    </row>
    <row r="26" spans="1:1">
      <c r="A26" s="107" t="s">
        <v>90</v>
      </c>
    </row>
    <row r="28" spans="1:1">
      <c r="A28" s="112" t="s">
        <v>105</v>
      </c>
    </row>
    <row r="29" spans="1:1">
      <c r="A29" s="112" t="s">
        <v>91</v>
      </c>
    </row>
    <row r="31" spans="1:1">
      <c r="A31" s="112" t="s">
        <v>106</v>
      </c>
    </row>
    <row r="33" spans="1:1">
      <c r="A33" s="112" t="s">
        <v>107</v>
      </c>
    </row>
    <row r="34" spans="1:1">
      <c r="A34" s="112" t="s">
        <v>92</v>
      </c>
    </row>
    <row r="36" spans="1:1">
      <c r="A36" s="112" t="s">
        <v>108</v>
      </c>
    </row>
    <row r="37" spans="1:1">
      <c r="A37" s="112" t="s">
        <v>93</v>
      </c>
    </row>
    <row r="39" spans="1:1">
      <c r="A39" s="111" t="s">
        <v>116</v>
      </c>
    </row>
    <row r="41" spans="1:1">
      <c r="A41" s="107" t="s">
        <v>117</v>
      </c>
    </row>
    <row r="42" spans="1:1">
      <c r="A42" s="107" t="s">
        <v>94</v>
      </c>
    </row>
    <row r="44" spans="1:1">
      <c r="A44" s="112" t="s">
        <v>109</v>
      </c>
    </row>
    <row r="45" spans="1:1">
      <c r="A45" s="108" t="s">
        <v>95</v>
      </c>
    </row>
    <row r="47" spans="1:1">
      <c r="A47" s="112" t="s">
        <v>112</v>
      </c>
    </row>
    <row r="48" spans="1:1">
      <c r="A48" s="108" t="s">
        <v>113</v>
      </c>
    </row>
    <row r="49" spans="1:8">
      <c r="A49" s="108" t="s">
        <v>114</v>
      </c>
    </row>
    <row r="51" spans="1:8">
      <c r="A51" s="111" t="s">
        <v>81</v>
      </c>
    </row>
    <row r="53" spans="1:8">
      <c r="A53" s="107" t="s">
        <v>96</v>
      </c>
    </row>
    <row r="54" spans="1:8">
      <c r="A54" s="107" t="s">
        <v>97</v>
      </c>
    </row>
    <row r="55" spans="1:8">
      <c r="A55" s="107" t="s">
        <v>98</v>
      </c>
    </row>
    <row r="57" spans="1:8">
      <c r="A57" s="112" t="s">
        <v>110</v>
      </c>
    </row>
    <row r="58" spans="1:8">
      <c r="A58" s="112" t="s">
        <v>99</v>
      </c>
    </row>
    <row r="60" spans="1:8">
      <c r="A60" s="112" t="s">
        <v>111</v>
      </c>
    </row>
    <row r="61" spans="1:8">
      <c r="A61" s="108" t="s">
        <v>100</v>
      </c>
    </row>
    <row r="63" spans="1:8">
      <c r="A63" s="114"/>
      <c r="H63" s="120"/>
    </row>
    <row r="64" spans="1:8">
      <c r="A64" s="114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pageSetUpPr autoPageBreaks="0" fitToPage="1"/>
  </sheetPr>
  <dimension ref="A1:G42"/>
  <sheetViews>
    <sheetView workbookViewId="0">
      <selection activeCell="E29" sqref="E29"/>
    </sheetView>
  </sheetViews>
  <sheetFormatPr baseColWidth="10" defaultColWidth="8.83203125" defaultRowHeight="12" x14ac:dyDescent="0"/>
  <cols>
    <col min="1" max="1" width="7.5" style="1" customWidth="1"/>
    <col min="2" max="2" width="29.83203125" style="1" customWidth="1"/>
    <col min="3" max="3" width="14.1640625" style="1" customWidth="1"/>
    <col min="4" max="4" width="10" style="1" customWidth="1"/>
    <col min="5" max="5" width="15.33203125" style="1" customWidth="1"/>
    <col min="6" max="6" width="2.5" style="1" customWidth="1"/>
    <col min="7" max="7" width="17.6640625" style="1" customWidth="1"/>
    <col min="8" max="8" width="4.6640625" style="1" customWidth="1"/>
    <col min="9" max="16384" width="8.83203125" style="1"/>
  </cols>
  <sheetData>
    <row r="1" spans="1:7" ht="15" customHeight="1">
      <c r="A1" s="105" t="s">
        <v>75</v>
      </c>
    </row>
    <row r="2" spans="1:7" ht="19.5" customHeight="1">
      <c r="A2" s="105" t="s">
        <v>76</v>
      </c>
    </row>
    <row r="3" spans="1:7" ht="19.5" customHeight="1"/>
    <row r="4" spans="1:7" ht="31">
      <c r="B4" s="2" t="s">
        <v>0</v>
      </c>
      <c r="C4" s="2"/>
      <c r="D4" s="2"/>
      <c r="E4" s="3"/>
      <c r="F4" s="3"/>
      <c r="G4" s="3"/>
    </row>
    <row r="5" spans="1:7" ht="17">
      <c r="B5" s="4" t="s">
        <v>27</v>
      </c>
      <c r="C5" s="5"/>
      <c r="D5" s="5"/>
      <c r="E5" s="5"/>
      <c r="F5" s="5"/>
      <c r="G5" s="5"/>
    </row>
    <row r="6" spans="1:7" ht="15">
      <c r="B6" s="6" t="s">
        <v>26</v>
      </c>
      <c r="C6" s="5"/>
      <c r="D6" s="5"/>
      <c r="E6" s="5"/>
      <c r="F6" s="5"/>
      <c r="G6" s="5"/>
    </row>
    <row r="7" spans="1:7" ht="12.75" customHeight="1">
      <c r="B7" s="7"/>
      <c r="C7" s="7"/>
      <c r="D7" s="7"/>
      <c r="E7" s="7"/>
      <c r="F7" s="7"/>
      <c r="G7" s="7"/>
    </row>
    <row r="8" spans="1:7">
      <c r="B8" s="7"/>
      <c r="C8" s="7"/>
      <c r="D8" s="7"/>
      <c r="E8" s="7"/>
      <c r="F8" s="7"/>
      <c r="G8" s="7"/>
    </row>
    <row r="9" spans="1:7" ht="15">
      <c r="B9" s="8"/>
      <c r="C9" s="9"/>
      <c r="D9" s="10"/>
      <c r="E9" s="11" t="s">
        <v>1</v>
      </c>
      <c r="F9" s="12"/>
      <c r="G9" s="13" t="s">
        <v>2</v>
      </c>
    </row>
    <row r="10" spans="1:7" ht="15">
      <c r="B10" s="14"/>
      <c r="C10" s="15"/>
      <c r="D10" s="15"/>
      <c r="E10" s="16" t="str">
        <f>IF(SUM(B6),B6,"Year 1")</f>
        <v>Year 1</v>
      </c>
      <c r="F10" s="17"/>
      <c r="G10" s="18" t="str">
        <f>IF(SUM(B6),B6+1,"Year 2")</f>
        <v>Year 2</v>
      </c>
    </row>
    <row r="11" spans="1:7" ht="15" hidden="1">
      <c r="B11" s="19" t="s">
        <v>3</v>
      </c>
      <c r="C11" s="20"/>
      <c r="D11" s="20"/>
      <c r="E11" s="21">
        <v>4476452</v>
      </c>
      <c r="F11" s="22"/>
      <c r="G11" s="23">
        <v>4700000</v>
      </c>
    </row>
    <row r="12" spans="1:7" ht="15" hidden="1">
      <c r="B12" s="19" t="s">
        <v>4</v>
      </c>
      <c r="C12" s="20"/>
      <c r="D12" s="20"/>
      <c r="E12" s="21">
        <v>1000000</v>
      </c>
      <c r="F12" s="22"/>
      <c r="G12" s="23">
        <v>1200000</v>
      </c>
    </row>
    <row r="13" spans="1:7" ht="15" hidden="1">
      <c r="B13" s="19" t="s">
        <v>5</v>
      </c>
      <c r="C13" s="20"/>
      <c r="D13" s="20"/>
      <c r="E13" s="21">
        <v>1944305</v>
      </c>
      <c r="F13" s="22"/>
      <c r="G13" s="23">
        <v>2100000</v>
      </c>
    </row>
    <row r="14" spans="1:7" ht="15" hidden="1">
      <c r="B14" s="19"/>
      <c r="C14" s="20"/>
      <c r="D14" s="20"/>
      <c r="E14" s="19"/>
      <c r="F14" s="22"/>
      <c r="G14" s="22"/>
    </row>
    <row r="15" spans="1:7" ht="15" hidden="1">
      <c r="B15" s="24" t="s">
        <v>6</v>
      </c>
      <c r="C15" s="25"/>
      <c r="D15" s="25"/>
      <c r="E15" s="26">
        <f>IF(SUM(E11,E13),E11-E13,"")</f>
        <v>2532147</v>
      </c>
      <c r="F15" s="22"/>
      <c r="G15" s="27">
        <f>IF(SUM(G11,G13),G11-G13,"")</f>
        <v>2600000</v>
      </c>
    </row>
    <row r="16" spans="1:7" ht="15" hidden="1">
      <c r="B16" s="24" t="s">
        <v>7</v>
      </c>
      <c r="C16" s="25"/>
      <c r="D16" s="25"/>
      <c r="E16" s="28">
        <f>IF(E13,E11/E13,"")</f>
        <v>2.302340424984763</v>
      </c>
      <c r="F16" s="22"/>
      <c r="G16" s="29">
        <f>IF(G13,G11/G13,"")</f>
        <v>2.2380952380952381</v>
      </c>
    </row>
    <row r="17" spans="2:7" ht="15" hidden="1">
      <c r="B17" s="30" t="s">
        <v>8</v>
      </c>
      <c r="C17" s="31"/>
      <c r="D17" s="31"/>
      <c r="E17" s="32">
        <f>IF(E15,(E11-E12)/E13,"")</f>
        <v>1.7880178264212663</v>
      </c>
      <c r="F17" s="33"/>
      <c r="G17" s="34">
        <f>IF(G15,(G11-G12)/G13,"")</f>
        <v>1.6666666666666667</v>
      </c>
    </row>
    <row r="18" spans="2:7" ht="15">
      <c r="B18" s="35" t="s">
        <v>9</v>
      </c>
      <c r="C18" s="36"/>
      <c r="D18" s="36"/>
      <c r="E18" s="37"/>
      <c r="F18" s="37"/>
      <c r="G18" s="38"/>
    </row>
    <row r="19" spans="2:7" ht="15">
      <c r="B19" s="19" t="s">
        <v>10</v>
      </c>
      <c r="C19" s="20"/>
      <c r="D19" s="20"/>
      <c r="E19" s="21">
        <v>9188748</v>
      </c>
      <c r="F19" s="22"/>
      <c r="G19" s="23">
        <v>10000000</v>
      </c>
    </row>
    <row r="20" spans="2:7" ht="15">
      <c r="B20" s="19" t="s">
        <v>11</v>
      </c>
      <c r="C20" s="20"/>
      <c r="D20" s="20"/>
      <c r="E20" s="21">
        <v>6844915</v>
      </c>
      <c r="F20" s="22"/>
      <c r="G20" s="23">
        <v>6900000</v>
      </c>
    </row>
    <row r="21" spans="2:7" ht="15">
      <c r="B21" s="19" t="s">
        <v>12</v>
      </c>
      <c r="C21" s="20"/>
      <c r="D21" s="20"/>
      <c r="E21" s="26">
        <f>E19-E20</f>
        <v>2343833</v>
      </c>
      <c r="F21" s="22"/>
      <c r="G21" s="46">
        <f>G19-G20</f>
        <v>3100000</v>
      </c>
    </row>
    <row r="22" spans="2:7" ht="15">
      <c r="B22" s="19" t="s">
        <v>13</v>
      </c>
      <c r="C22" s="20"/>
      <c r="D22" s="20"/>
      <c r="E22" s="21">
        <v>522274</v>
      </c>
      <c r="F22" s="22"/>
      <c r="G22" s="23">
        <v>522274</v>
      </c>
    </row>
    <row r="23" spans="2:7" ht="15">
      <c r="B23" s="19" t="s">
        <v>14</v>
      </c>
      <c r="C23" s="20"/>
      <c r="D23" s="20"/>
      <c r="E23" s="21">
        <v>310178</v>
      </c>
      <c r="F23" s="22"/>
      <c r="G23" s="23">
        <v>310178</v>
      </c>
    </row>
    <row r="24" spans="2:7" ht="15">
      <c r="B24" s="19"/>
      <c r="C24" s="20"/>
      <c r="D24" s="20"/>
      <c r="E24" s="19"/>
      <c r="F24" s="22"/>
      <c r="G24" s="22"/>
    </row>
    <row r="25" spans="2:7" ht="15">
      <c r="B25" s="24" t="s">
        <v>15</v>
      </c>
      <c r="C25" s="25"/>
      <c r="D25" s="25"/>
      <c r="E25" s="39">
        <f>E21/E19</f>
        <v>0.25507642608111575</v>
      </c>
      <c r="F25" s="22"/>
      <c r="G25" s="40">
        <f>G21/G19</f>
        <v>0.31</v>
      </c>
    </row>
    <row r="26" spans="2:7" ht="15">
      <c r="B26" s="24" t="s">
        <v>16</v>
      </c>
      <c r="C26" s="25"/>
      <c r="D26" s="25"/>
      <c r="E26" s="39">
        <f>E22/E19</f>
        <v>5.6838428913275237E-2</v>
      </c>
      <c r="F26" s="22"/>
      <c r="G26" s="40">
        <f>G22/G19</f>
        <v>5.22274E-2</v>
      </c>
    </row>
    <row r="27" spans="2:7" ht="15">
      <c r="B27" s="30" t="s">
        <v>17</v>
      </c>
      <c r="C27" s="31"/>
      <c r="D27" s="31"/>
      <c r="E27" s="41">
        <f>E23/E19</f>
        <v>3.3756285404714551E-2</v>
      </c>
      <c r="F27" s="33"/>
      <c r="G27" s="42">
        <f>G23/G19</f>
        <v>3.1017800000000002E-2</v>
      </c>
    </row>
    <row r="28" spans="2:7" ht="15">
      <c r="B28" s="35" t="s">
        <v>18</v>
      </c>
      <c r="C28" s="36"/>
      <c r="D28" s="36"/>
      <c r="E28" s="37"/>
      <c r="F28" s="37"/>
      <c r="G28" s="38"/>
    </row>
    <row r="29" spans="2:7" ht="15">
      <c r="B29" s="19" t="s">
        <v>19</v>
      </c>
      <c r="C29" s="20"/>
      <c r="D29" s="20"/>
      <c r="E29" s="21">
        <v>5300000</v>
      </c>
      <c r="F29" s="22"/>
      <c r="G29" s="23">
        <v>5500000</v>
      </c>
    </row>
    <row r="30" spans="2:7" ht="15">
      <c r="B30" s="19" t="s">
        <v>20</v>
      </c>
      <c r="C30" s="20"/>
      <c r="D30" s="20"/>
      <c r="E30" s="21">
        <v>4100000</v>
      </c>
      <c r="F30" s="22"/>
      <c r="G30" s="23">
        <v>3900000</v>
      </c>
    </row>
    <row r="31" spans="2:7" ht="15">
      <c r="B31" s="19" t="s">
        <v>21</v>
      </c>
      <c r="C31" s="20"/>
      <c r="D31" s="20"/>
      <c r="E31" s="26">
        <f>E29-E30</f>
        <v>1200000</v>
      </c>
      <c r="F31" s="22"/>
      <c r="G31" s="27">
        <f>G29-G30</f>
        <v>1600000</v>
      </c>
    </row>
    <row r="32" spans="2:7" ht="15">
      <c r="B32" s="19"/>
      <c r="C32" s="20"/>
      <c r="D32" s="20"/>
      <c r="E32" s="19"/>
      <c r="F32" s="22"/>
      <c r="G32" s="22"/>
    </row>
    <row r="33" spans="2:7" ht="15">
      <c r="B33" s="24" t="s">
        <v>22</v>
      </c>
      <c r="C33" s="25"/>
      <c r="D33" s="25"/>
      <c r="E33" s="39">
        <f>E30/E29</f>
        <v>0.77358490566037741</v>
      </c>
      <c r="F33" s="22"/>
      <c r="G33" s="40">
        <f>G30/G29</f>
        <v>0.70909090909090911</v>
      </c>
    </row>
    <row r="34" spans="2:7" ht="15">
      <c r="B34" s="30" t="s">
        <v>23</v>
      </c>
      <c r="C34" s="31"/>
      <c r="D34" s="31"/>
      <c r="E34" s="43">
        <f>E30/E31</f>
        <v>3.4166666666666665</v>
      </c>
      <c r="F34" s="33"/>
      <c r="G34" s="44">
        <f>G30/G31</f>
        <v>2.4375</v>
      </c>
    </row>
    <row r="35" spans="2:7" ht="15">
      <c r="B35" s="35" t="s">
        <v>24</v>
      </c>
      <c r="C35" s="36"/>
      <c r="D35" s="36"/>
      <c r="E35" s="37"/>
      <c r="F35" s="37"/>
      <c r="G35" s="38"/>
    </row>
    <row r="36" spans="2:7" ht="15">
      <c r="B36" s="19" t="s">
        <v>14</v>
      </c>
      <c r="C36" s="20"/>
      <c r="D36" s="20"/>
      <c r="E36" s="26">
        <f>E23</f>
        <v>310178</v>
      </c>
      <c r="F36" s="22"/>
      <c r="G36" s="27">
        <f>G23</f>
        <v>310178</v>
      </c>
    </row>
    <row r="37" spans="2:7" ht="15">
      <c r="B37" s="19" t="s">
        <v>118</v>
      </c>
      <c r="C37" s="20"/>
      <c r="D37" s="20"/>
      <c r="E37" s="26">
        <f>E29</f>
        <v>5300000</v>
      </c>
      <c r="F37" s="22"/>
      <c r="G37" s="27">
        <f>G29</f>
        <v>5500000</v>
      </c>
    </row>
    <row r="38" spans="2:7" ht="15">
      <c r="B38" s="19"/>
      <c r="C38" s="20"/>
      <c r="D38" s="20"/>
      <c r="E38" s="26"/>
      <c r="F38" s="22"/>
      <c r="G38" s="27"/>
    </row>
    <row r="39" spans="2:7" ht="15">
      <c r="B39" s="30" t="s">
        <v>25</v>
      </c>
      <c r="C39" s="45"/>
      <c r="D39" s="45"/>
      <c r="E39" s="41">
        <f>E36/E37</f>
        <v>5.8524150943396226E-2</v>
      </c>
      <c r="F39" s="33"/>
      <c r="G39" s="42">
        <f>G36/G37</f>
        <v>5.6396000000000002E-2</v>
      </c>
    </row>
    <row r="40" spans="2:7" ht="15">
      <c r="B40" s="19" t="s">
        <v>123</v>
      </c>
      <c r="E40" s="121">
        <f>E36/E29</f>
        <v>5.8524150943396226E-2</v>
      </c>
      <c r="G40" s="121">
        <f>G36/G29</f>
        <v>5.6396000000000002E-2</v>
      </c>
    </row>
    <row r="42" spans="2:7">
      <c r="B42" s="122"/>
      <c r="C42" s="122"/>
      <c r="D42" s="122"/>
      <c r="E42" s="122"/>
      <c r="F42" s="122"/>
      <c r="G42" s="122"/>
    </row>
  </sheetData>
  <mergeCells count="1">
    <mergeCell ref="B42:G42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/>
  <headerFooter alignWithMargins="0"/>
  <ignoredErrors>
    <ignoredError sqref="B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30" sqref="L30"/>
    </sheetView>
  </sheetViews>
  <sheetFormatPr baseColWidth="10" defaultColWidth="8.83203125" defaultRowHeight="12" x14ac:dyDescent="0"/>
  <cols>
    <col min="1" max="1" width="1.6640625" style="47" customWidth="1"/>
    <col min="2" max="2" width="3.1640625" style="47" customWidth="1"/>
    <col min="3" max="3" width="8.83203125" style="47" customWidth="1"/>
    <col min="4" max="4" width="13.6640625" style="47" customWidth="1"/>
    <col min="5" max="5" width="15" style="47" customWidth="1"/>
    <col min="6" max="6" width="11.6640625" style="47" customWidth="1"/>
    <col min="7" max="7" width="2.6640625" style="47" customWidth="1"/>
    <col min="8" max="8" width="15" style="47" customWidth="1"/>
    <col min="9" max="9" width="11.6640625" style="47" customWidth="1"/>
    <col min="10" max="10" width="2.6640625" style="47" customWidth="1"/>
    <col min="11" max="11" width="15" style="47" customWidth="1"/>
    <col min="12" max="12" width="11.6640625" style="47" customWidth="1"/>
    <col min="13" max="13" width="4.6640625" style="47" customWidth="1"/>
    <col min="14" max="16384" width="8.83203125" style="47"/>
  </cols>
  <sheetData>
    <row r="1" spans="1:12" ht="15">
      <c r="A1" s="73" t="s">
        <v>49</v>
      </c>
    </row>
    <row r="2" spans="1:12" ht="15">
      <c r="A2" s="73" t="s">
        <v>50</v>
      </c>
    </row>
    <row r="3" spans="1:12" ht="15">
      <c r="A3" s="73" t="s">
        <v>51</v>
      </c>
    </row>
    <row r="5" spans="1:12" ht="30">
      <c r="B5" s="48" t="s">
        <v>28</v>
      </c>
      <c r="C5" s="5"/>
      <c r="D5" s="5"/>
      <c r="E5" s="5"/>
      <c r="F5" s="5"/>
      <c r="G5" s="5"/>
      <c r="H5" s="5"/>
      <c r="I5" s="5"/>
      <c r="J5" s="5"/>
      <c r="K5" s="5"/>
      <c r="L5" s="49"/>
    </row>
    <row r="6" spans="1:12" ht="16">
      <c r="B6" s="50" t="s">
        <v>29</v>
      </c>
      <c r="C6" s="51"/>
      <c r="D6" s="51"/>
      <c r="E6" s="51"/>
      <c r="F6" s="51"/>
      <c r="G6" s="5"/>
      <c r="H6" s="5"/>
      <c r="I6" s="5"/>
      <c r="J6" s="5"/>
      <c r="K6" s="5"/>
      <c r="L6" s="49"/>
    </row>
    <row r="7" spans="1:12" ht="15">
      <c r="B7" s="52">
        <f ca="1">NOW()</f>
        <v>41570.310609837965</v>
      </c>
      <c r="C7" s="51"/>
      <c r="D7" s="51"/>
      <c r="E7" s="51"/>
      <c r="F7" s="51"/>
      <c r="G7" s="5"/>
      <c r="H7" s="5"/>
      <c r="I7" s="5"/>
      <c r="J7" s="5"/>
      <c r="K7" s="5"/>
      <c r="L7" s="49"/>
    </row>
    <row r="8" spans="1:12" ht="17">
      <c r="B8" s="53"/>
      <c r="C8" s="51"/>
      <c r="D8" s="51"/>
      <c r="E8" s="51"/>
      <c r="F8" s="51"/>
      <c r="G8" s="51"/>
      <c r="H8" s="51"/>
      <c r="I8" s="51"/>
      <c r="J8" s="51"/>
      <c r="K8" s="51"/>
    </row>
    <row r="9" spans="1:12" ht="15">
      <c r="B9" s="54" t="s">
        <v>30</v>
      </c>
      <c r="C9" s="5"/>
      <c r="D9" s="5"/>
      <c r="E9" s="55">
        <v>2007</v>
      </c>
      <c r="F9" s="51"/>
      <c r="G9" s="51"/>
      <c r="H9" s="51"/>
      <c r="I9" s="51"/>
      <c r="J9" s="51"/>
      <c r="K9" s="51"/>
    </row>
    <row r="10" spans="1:12" ht="15">
      <c r="B10" s="56"/>
      <c r="C10" s="51"/>
      <c r="D10" s="51"/>
      <c r="E10" s="57"/>
      <c r="F10" s="51"/>
      <c r="G10" s="51"/>
      <c r="H10" s="51"/>
      <c r="I10" s="51"/>
      <c r="J10" s="51"/>
      <c r="K10" s="51"/>
    </row>
    <row r="11" spans="1:12" ht="15">
      <c r="B11" s="56"/>
      <c r="C11" s="51"/>
      <c r="D11" s="51"/>
      <c r="E11" s="58">
        <f>IF(E9,E9,"")</f>
        <v>2007</v>
      </c>
      <c r="F11" s="58"/>
      <c r="G11" s="51"/>
      <c r="H11" s="58">
        <f>IF(SUM(E11),E11+1,"")</f>
        <v>2008</v>
      </c>
      <c r="I11" s="58"/>
      <c r="J11" s="57"/>
      <c r="K11" s="58">
        <f>IF(SUM(H11),H11+1,"")</f>
        <v>2009</v>
      </c>
      <c r="L11" s="58"/>
    </row>
    <row r="12" spans="1:12" ht="15">
      <c r="B12" s="59" t="s">
        <v>31</v>
      </c>
      <c r="C12" s="7"/>
      <c r="D12" s="7"/>
      <c r="E12" s="60" t="s">
        <v>32</v>
      </c>
      <c r="F12" s="60" t="s">
        <v>33</v>
      </c>
      <c r="G12" s="7"/>
      <c r="H12" s="60" t="s">
        <v>32</v>
      </c>
      <c r="I12" s="60" t="s">
        <v>33</v>
      </c>
      <c r="K12" s="60" t="s">
        <v>32</v>
      </c>
      <c r="L12" s="60" t="s">
        <v>33</v>
      </c>
    </row>
    <row r="13" spans="1:12">
      <c r="B13" s="7"/>
      <c r="C13" s="7" t="s">
        <v>34</v>
      </c>
      <c r="D13" s="7"/>
      <c r="E13" s="61">
        <v>70000</v>
      </c>
      <c r="F13" s="62">
        <f>E13/E20</f>
        <v>4.8051346295756039E-2</v>
      </c>
      <c r="G13" s="7"/>
      <c r="H13" s="61">
        <v>90000</v>
      </c>
      <c r="I13" s="62">
        <f>H13/H20</f>
        <v>6.0943610231755006E-2</v>
      </c>
      <c r="K13" s="61">
        <v>90000</v>
      </c>
      <c r="L13" s="62">
        <f>K13/K20</f>
        <v>6.0943610231755006E-2</v>
      </c>
    </row>
    <row r="14" spans="1:12">
      <c r="B14" s="7"/>
      <c r="C14" s="7" t="s">
        <v>35</v>
      </c>
      <c r="D14" s="7"/>
      <c r="E14" s="63">
        <v>454775</v>
      </c>
      <c r="F14" s="62">
        <f>E14/E20</f>
        <v>0.31217930016646361</v>
      </c>
      <c r="G14" s="7"/>
      <c r="H14" s="63">
        <v>454775</v>
      </c>
      <c r="I14" s="62">
        <f>H14/H20</f>
        <v>0.30795144825718201</v>
      </c>
      <c r="K14" s="63">
        <v>454775</v>
      </c>
      <c r="L14" s="62">
        <f>K14/K20</f>
        <v>0.30795144825718201</v>
      </c>
    </row>
    <row r="15" spans="1:12">
      <c r="B15" s="7"/>
      <c r="C15" s="7" t="s">
        <v>36</v>
      </c>
      <c r="D15" s="7"/>
      <c r="E15" s="63">
        <v>520000</v>
      </c>
      <c r="F15" s="62">
        <f>E15/E20</f>
        <v>0.35695285819704486</v>
      </c>
      <c r="G15" s="7"/>
      <c r="H15" s="63">
        <v>520000</v>
      </c>
      <c r="I15" s="62">
        <f>H15/H20</f>
        <v>0.3521186368945845</v>
      </c>
      <c r="K15" s="63">
        <v>520000</v>
      </c>
      <c r="L15" s="62">
        <f>K15/K20</f>
        <v>0.3521186368945845</v>
      </c>
    </row>
    <row r="16" spans="1:12">
      <c r="B16" s="7"/>
      <c r="C16" s="7" t="s">
        <v>37</v>
      </c>
      <c r="D16" s="7"/>
      <c r="E16" s="63">
        <v>130000</v>
      </c>
      <c r="F16" s="62">
        <f>E16/E20</f>
        <v>8.9238214549261216E-2</v>
      </c>
      <c r="G16" s="7"/>
      <c r="H16" s="63">
        <v>130000</v>
      </c>
      <c r="I16" s="62">
        <f>H16/H20</f>
        <v>8.8029659223646126E-2</v>
      </c>
      <c r="K16" s="63">
        <v>130000</v>
      </c>
      <c r="L16" s="62">
        <f>K16/K20</f>
        <v>8.8029659223646126E-2</v>
      </c>
    </row>
    <row r="17" spans="2:12">
      <c r="B17" s="7"/>
      <c r="C17" s="7" t="s">
        <v>38</v>
      </c>
      <c r="D17" s="7"/>
      <c r="E17" s="63">
        <v>160000</v>
      </c>
      <c r="F17" s="62">
        <f>E17/E20</f>
        <v>0.1098316486760138</v>
      </c>
      <c r="G17" s="7"/>
      <c r="H17" s="63">
        <v>160000</v>
      </c>
      <c r="I17" s="62">
        <f>H17/H20</f>
        <v>0.10834419596756445</v>
      </c>
      <c r="K17" s="63">
        <v>160000</v>
      </c>
      <c r="L17" s="62">
        <f>K17/K20</f>
        <v>0.10834419596756445</v>
      </c>
    </row>
    <row r="18" spans="2:12">
      <c r="B18" s="7"/>
      <c r="C18" s="7" t="s">
        <v>39</v>
      </c>
      <c r="D18" s="7"/>
      <c r="E18" s="63">
        <v>122000</v>
      </c>
      <c r="F18" s="62">
        <f>E18/E20</f>
        <v>8.3746632115460518E-2</v>
      </c>
      <c r="G18" s="7"/>
      <c r="H18" s="63">
        <v>122000</v>
      </c>
      <c r="I18" s="62">
        <f>H18/H20</f>
        <v>8.2612449425267895E-2</v>
      </c>
      <c r="K18" s="63">
        <v>122000</v>
      </c>
      <c r="L18" s="62">
        <f>K18/K20</f>
        <v>8.2612449425267895E-2</v>
      </c>
    </row>
    <row r="19" spans="2:12">
      <c r="B19" s="7"/>
      <c r="C19" s="7" t="s">
        <v>40</v>
      </c>
      <c r="D19" s="7"/>
      <c r="E19" s="64"/>
      <c r="F19" s="62" t="str">
        <f>IF(AND(E19&gt;0,E20),ROUND(E19/E20,2),"")</f>
        <v/>
      </c>
      <c r="G19" s="7"/>
      <c r="H19" s="64"/>
      <c r="I19" s="62" t="str">
        <f>IF(AND(H19&gt;0,H20),ROUND(H19/H20,2),"")</f>
        <v/>
      </c>
      <c r="K19" s="64"/>
      <c r="L19" s="62" t="str">
        <f>IF(AND(K19&gt;0,K20),ROUND(K19/K20,2),"")</f>
        <v/>
      </c>
    </row>
    <row r="20" spans="2:12" ht="13" thickBot="1">
      <c r="B20" s="7" t="s">
        <v>19</v>
      </c>
      <c r="C20" s="7"/>
      <c r="D20" s="7"/>
      <c r="E20" s="65">
        <f>SUM(E13:E19)</f>
        <v>1456775</v>
      </c>
      <c r="F20" s="66">
        <f>E20/E20</f>
        <v>1</v>
      </c>
      <c r="G20" s="7"/>
      <c r="H20" s="65">
        <f>SUM(H13:H19)</f>
        <v>1476775</v>
      </c>
      <c r="I20" s="66">
        <f>H20/H20</f>
        <v>1</v>
      </c>
      <c r="K20" s="65">
        <f>SUM(K13:K19)</f>
        <v>1476775</v>
      </c>
      <c r="L20" s="66">
        <f>K20/K20</f>
        <v>1</v>
      </c>
    </row>
    <row r="21" spans="2:12" ht="12.75" customHeight="1" thickTop="1">
      <c r="J21" s="67"/>
    </row>
    <row r="22" spans="2:12" ht="15">
      <c r="B22" s="59" t="s">
        <v>41</v>
      </c>
      <c r="C22" s="7"/>
      <c r="E22" s="60" t="s">
        <v>32</v>
      </c>
      <c r="F22" s="60" t="s">
        <v>33</v>
      </c>
      <c r="H22" s="60" t="s">
        <v>32</v>
      </c>
      <c r="I22" s="60" t="s">
        <v>33</v>
      </c>
      <c r="J22" s="67"/>
      <c r="K22" s="60" t="s">
        <v>32</v>
      </c>
      <c r="L22" s="60" t="s">
        <v>33</v>
      </c>
    </row>
    <row r="23" spans="2:12">
      <c r="B23" s="7"/>
      <c r="C23" s="7" t="s">
        <v>42</v>
      </c>
      <c r="E23" s="61">
        <v>11250</v>
      </c>
      <c r="F23" s="62">
        <f>E23/E28</f>
        <v>3.7098103874690848E-2</v>
      </c>
      <c r="H23" s="61">
        <v>11250</v>
      </c>
      <c r="I23" s="62">
        <f>H23/H28</f>
        <v>3.7098103874690848E-2</v>
      </c>
      <c r="J23" s="67"/>
      <c r="K23" s="61">
        <v>12000</v>
      </c>
      <c r="L23" s="62">
        <f>K23/K28</f>
        <v>3.9473684210526314E-2</v>
      </c>
    </row>
    <row r="24" spans="2:12">
      <c r="B24" s="7"/>
      <c r="C24" s="7" t="s">
        <v>43</v>
      </c>
      <c r="E24" s="63">
        <v>10500</v>
      </c>
      <c r="F24" s="62">
        <f>E24/E28</f>
        <v>3.4624896949711458E-2</v>
      </c>
      <c r="H24" s="63">
        <v>10500</v>
      </c>
      <c r="I24" s="62">
        <f>H24/H28</f>
        <v>3.4624896949711458E-2</v>
      </c>
      <c r="J24" s="67"/>
      <c r="K24" s="63">
        <v>10500</v>
      </c>
      <c r="L24" s="62">
        <f>K24/K28</f>
        <v>3.453947368421053E-2</v>
      </c>
    </row>
    <row r="25" spans="2:12">
      <c r="B25" s="7"/>
      <c r="C25" s="7" t="s">
        <v>44</v>
      </c>
      <c r="E25" s="63">
        <v>229000</v>
      </c>
      <c r="F25" s="62">
        <f>E25/E28</f>
        <v>0.75515251442704034</v>
      </c>
      <c r="H25" s="63">
        <v>229000</v>
      </c>
      <c r="I25" s="62">
        <f>H25/H28</f>
        <v>0.75515251442704034</v>
      </c>
      <c r="J25" s="67"/>
      <c r="K25" s="63">
        <v>229000</v>
      </c>
      <c r="L25" s="62">
        <f>K25/K28</f>
        <v>0.75328947368421051</v>
      </c>
    </row>
    <row r="26" spans="2:12">
      <c r="B26" s="7"/>
      <c r="C26" s="7" t="s">
        <v>45</v>
      </c>
      <c r="E26" s="63">
        <v>52500</v>
      </c>
      <c r="F26" s="62">
        <f>E26/E28</f>
        <v>0.17312448474855729</v>
      </c>
      <c r="H26" s="63">
        <v>52500</v>
      </c>
      <c r="I26" s="62">
        <f>H26/H28</f>
        <v>0.17312448474855729</v>
      </c>
      <c r="J26" s="67"/>
      <c r="K26" s="63">
        <v>52500</v>
      </c>
      <c r="L26" s="62">
        <f>K26/K28</f>
        <v>0.17269736842105263</v>
      </c>
    </row>
    <row r="27" spans="2:12">
      <c r="B27" s="7"/>
      <c r="E27" s="68"/>
      <c r="F27" s="62" t="str">
        <f>IF(AND(E27&gt;0,E28),ROUND(E27/E28,2),"")</f>
        <v/>
      </c>
      <c r="H27" s="68"/>
      <c r="I27" s="47" t="str">
        <f>IF(AND(H27&gt;0,H28),ROUND(H27/H28,2),"")</f>
        <v/>
      </c>
      <c r="J27" s="67"/>
      <c r="K27" s="68"/>
      <c r="L27" s="47" t="str">
        <f>IF(AND(K27&gt;0,K28),ROUND(K27/K28,2),"")</f>
        <v/>
      </c>
    </row>
    <row r="28" spans="2:12">
      <c r="B28" s="7"/>
      <c r="C28" s="7" t="s">
        <v>46</v>
      </c>
      <c r="E28" s="69">
        <f>IF(SUM(E23:E26),SUM(E23:E26),"")</f>
        <v>303250</v>
      </c>
      <c r="F28" s="70">
        <f>E28/E28</f>
        <v>1</v>
      </c>
      <c r="H28" s="69">
        <f>IF(SUM(H23:H26),SUM(H23:H26),"")</f>
        <v>303250</v>
      </c>
      <c r="I28" s="70">
        <f>H28/H28</f>
        <v>1</v>
      </c>
      <c r="J28" s="67"/>
      <c r="K28" s="69">
        <f>IF(SUM(K23:K26),SUM(K23:K26),"")</f>
        <v>304000</v>
      </c>
      <c r="L28" s="70">
        <f>K28/K28</f>
        <v>1</v>
      </c>
    </row>
    <row r="29" spans="2:12" ht="15">
      <c r="B29" s="59" t="s">
        <v>47</v>
      </c>
      <c r="C29" s="7"/>
      <c r="E29" s="69">
        <f>SUM(E20)-SUM(E28)</f>
        <v>1153525</v>
      </c>
      <c r="F29" s="71">
        <f>SUM(E29)/SUM(E30)</f>
        <v>0.79183470336874262</v>
      </c>
      <c r="H29" s="69">
        <f>SUM(H20)-SUM(H28)</f>
        <v>1173525</v>
      </c>
      <c r="I29" s="71">
        <f>SUM(H29)/SUM(H30)</f>
        <v>0.79465389108022544</v>
      </c>
      <c r="J29" s="67"/>
      <c r="K29" s="69">
        <f>SUM(K20)-SUM(K28)</f>
        <v>1172775</v>
      </c>
      <c r="L29" s="71">
        <f>K29/K30</f>
        <v>0.79414602766162756</v>
      </c>
    </row>
    <row r="30" spans="2:12" ht="13" thickBot="1">
      <c r="B30" s="7" t="s">
        <v>48</v>
      </c>
      <c r="C30" s="7"/>
      <c r="E30" s="65">
        <f>IF(SUM(E28,E29),SUM(E28)+SUM(E29),"")</f>
        <v>1456775</v>
      </c>
      <c r="F30" s="66">
        <f>E30/E20</f>
        <v>1</v>
      </c>
      <c r="H30" s="65">
        <f>IF(SUM(H28,H29),SUM(H28)+SUM(H29),"")</f>
        <v>1476775</v>
      </c>
      <c r="I30" s="66">
        <f>H30/H20</f>
        <v>1</v>
      </c>
      <c r="J30" s="72"/>
      <c r="K30" s="65">
        <f>IF(SUM(K28,K29),SUM(K28)+SUM(K29),"")</f>
        <v>1476775</v>
      </c>
      <c r="L30" s="66">
        <f>K30/K20</f>
        <v>1</v>
      </c>
    </row>
    <row r="31" spans="2:12" ht="13" thickTop="1"/>
    <row r="33" spans="2:12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</sheetData>
  <mergeCells count="1">
    <mergeCell ref="B33:L33"/>
  </mergeCells>
  <pageMargins left="0.7" right="0.7" top="0.75" bottom="0.75" header="0.3" footer="0.3"/>
  <pageSetup orientation="portrait"/>
  <ignoredErrors>
    <ignoredError sqref="B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56" sqref="F56"/>
    </sheetView>
  </sheetViews>
  <sheetFormatPr baseColWidth="10" defaultColWidth="8.83203125" defaultRowHeight="12" x14ac:dyDescent="0"/>
  <cols>
    <col min="1" max="1" width="1.6640625" style="74" customWidth="1"/>
    <col min="2" max="2" width="38.6640625" style="74" customWidth="1"/>
    <col min="3" max="3" width="15.6640625" style="74" customWidth="1"/>
    <col min="4" max="4" width="10.6640625" style="74" customWidth="1"/>
    <col min="5" max="5" width="15.6640625" style="74" customWidth="1"/>
    <col min="6" max="6" width="10.6640625" style="74" customWidth="1"/>
    <col min="7" max="7" width="15.6640625" style="74" customWidth="1"/>
    <col min="8" max="8" width="10.6640625" style="74" customWidth="1"/>
    <col min="9" max="9" width="4.6640625" style="74" customWidth="1"/>
    <col min="10" max="16384" width="8.83203125" style="74"/>
  </cols>
  <sheetData>
    <row r="1" spans="1:8" ht="17">
      <c r="A1" s="73" t="s">
        <v>73</v>
      </c>
      <c r="B1" s="106"/>
    </row>
    <row r="2" spans="1:8" ht="17">
      <c r="A2" s="73" t="s">
        <v>74</v>
      </c>
      <c r="B2" s="106"/>
    </row>
    <row r="5" spans="1:8" ht="28">
      <c r="B5" s="75" t="s">
        <v>52</v>
      </c>
      <c r="C5" s="76"/>
      <c r="D5" s="76"/>
      <c r="E5" s="76"/>
      <c r="F5" s="76"/>
      <c r="G5" s="76"/>
      <c r="H5" s="76"/>
    </row>
    <row r="6" spans="1:8" ht="17">
      <c r="B6" s="77" t="s">
        <v>29</v>
      </c>
      <c r="C6" s="78"/>
      <c r="D6" s="78"/>
      <c r="E6" s="78"/>
      <c r="F6" s="78"/>
      <c r="G6" s="78"/>
      <c r="H6" s="78"/>
    </row>
    <row r="7" spans="1:8" ht="15">
      <c r="A7" s="79">
        <v>36558</v>
      </c>
      <c r="C7" s="78"/>
      <c r="D7" s="78"/>
      <c r="E7" s="78"/>
      <c r="F7" s="78"/>
      <c r="G7" s="78"/>
      <c r="H7" s="78"/>
    </row>
    <row r="8" spans="1:8" ht="15">
      <c r="B8" s="125">
        <f ca="1">NOW()</f>
        <v>41570.310609837965</v>
      </c>
      <c r="C8" s="125"/>
      <c r="D8" s="125"/>
      <c r="E8" s="125"/>
      <c r="F8" s="125"/>
      <c r="G8" s="125"/>
      <c r="H8" s="125"/>
    </row>
    <row r="9" spans="1:8">
      <c r="B9" s="80"/>
      <c r="C9" s="81"/>
      <c r="D9" s="80"/>
      <c r="E9" s="80"/>
      <c r="F9" s="80"/>
      <c r="G9" s="80"/>
      <c r="H9" s="80"/>
    </row>
    <row r="10" spans="1:8" ht="15">
      <c r="B10" s="82"/>
      <c r="C10" s="83"/>
      <c r="D10" s="84" t="s">
        <v>53</v>
      </c>
      <c r="E10" s="85"/>
      <c r="F10" s="84" t="s">
        <v>53</v>
      </c>
      <c r="G10" s="85"/>
      <c r="H10" s="86" t="s">
        <v>53</v>
      </c>
    </row>
    <row r="11" spans="1:8" ht="15">
      <c r="B11" s="82"/>
      <c r="C11" s="87">
        <v>2007</v>
      </c>
      <c r="D11" s="88" t="s">
        <v>54</v>
      </c>
      <c r="E11" s="89">
        <f>IF(C11,C11+1,"")</f>
        <v>2008</v>
      </c>
      <c r="F11" s="88" t="s">
        <v>54</v>
      </c>
      <c r="G11" s="89">
        <f>IF(SUM(E11),E11+1,"")</f>
        <v>2009</v>
      </c>
      <c r="H11" s="90" t="s">
        <v>54</v>
      </c>
    </row>
    <row r="12" spans="1:8" ht="15">
      <c r="B12" s="91" t="s">
        <v>55</v>
      </c>
      <c r="C12" s="92">
        <v>120000</v>
      </c>
      <c r="D12" s="93">
        <v>1</v>
      </c>
      <c r="E12" s="92">
        <v>135000</v>
      </c>
      <c r="F12" s="93">
        <v>1</v>
      </c>
      <c r="G12" s="92">
        <v>140000</v>
      </c>
      <c r="H12" s="94"/>
    </row>
    <row r="13" spans="1:8" ht="15">
      <c r="B13" s="95" t="s">
        <v>56</v>
      </c>
      <c r="C13" s="96"/>
      <c r="D13" s="97"/>
      <c r="E13" s="96"/>
      <c r="F13" s="96"/>
      <c r="G13" s="96"/>
      <c r="H13" s="96"/>
    </row>
    <row r="14" spans="1:8" ht="15">
      <c r="B14" s="91" t="s">
        <v>57</v>
      </c>
      <c r="C14" s="92">
        <v>6000</v>
      </c>
      <c r="D14" s="93">
        <f>C14/C12</f>
        <v>0.05</v>
      </c>
      <c r="E14" s="92">
        <v>6750</v>
      </c>
      <c r="F14" s="93">
        <f>E14/E12</f>
        <v>0.05</v>
      </c>
      <c r="G14" s="92">
        <v>7000</v>
      </c>
      <c r="H14" s="94"/>
    </row>
    <row r="15" spans="1:8" ht="15">
      <c r="B15" s="82" t="s">
        <v>58</v>
      </c>
      <c r="C15" s="98">
        <v>5000</v>
      </c>
      <c r="D15" s="99">
        <f>C15/C12</f>
        <v>4.1666666666666664E-2</v>
      </c>
      <c r="E15" s="98">
        <v>7000</v>
      </c>
      <c r="F15" s="99">
        <f>E15/E12</f>
        <v>5.185185185185185E-2</v>
      </c>
      <c r="G15" s="98">
        <v>9000</v>
      </c>
      <c r="H15" s="97"/>
    </row>
    <row r="16" spans="1:8" ht="15">
      <c r="B16" s="91" t="s">
        <v>59</v>
      </c>
      <c r="C16" s="92">
        <v>500</v>
      </c>
      <c r="D16" s="93">
        <f>C16/C12</f>
        <v>4.1666666666666666E-3</v>
      </c>
      <c r="E16" s="92">
        <v>500</v>
      </c>
      <c r="F16" s="93">
        <f>E16/E12</f>
        <v>3.7037037037037038E-3</v>
      </c>
      <c r="G16" s="92">
        <v>500</v>
      </c>
      <c r="H16" s="94"/>
    </row>
    <row r="17" spans="2:8" ht="15">
      <c r="B17" s="82" t="s">
        <v>60</v>
      </c>
      <c r="C17" s="98">
        <v>2000</v>
      </c>
      <c r="D17" s="99">
        <f>C17/C12</f>
        <v>1.6666666666666666E-2</v>
      </c>
      <c r="E17" s="98">
        <v>2000</v>
      </c>
      <c r="F17" s="99">
        <f>E17/E12</f>
        <v>1.4814814814814815E-2</v>
      </c>
      <c r="G17" s="98">
        <v>2000</v>
      </c>
      <c r="H17" s="97"/>
    </row>
    <row r="18" spans="2:8" ht="15">
      <c r="B18" s="91" t="s">
        <v>61</v>
      </c>
      <c r="C18" s="92">
        <v>5000</v>
      </c>
      <c r="D18" s="93">
        <v>4.1666666666666699E-2</v>
      </c>
      <c r="E18" s="92">
        <v>8000</v>
      </c>
      <c r="F18" s="93">
        <v>4.1666666666666699E-2</v>
      </c>
      <c r="G18" s="92">
        <v>5000</v>
      </c>
      <c r="H18" s="94"/>
    </row>
    <row r="19" spans="2:8" ht="15">
      <c r="B19" s="82" t="s">
        <v>62</v>
      </c>
      <c r="C19" s="98"/>
      <c r="D19" s="99"/>
      <c r="E19" s="98"/>
      <c r="F19" s="99"/>
      <c r="G19" s="98"/>
      <c r="H19" s="97"/>
    </row>
    <row r="20" spans="2:8" ht="15">
      <c r="B20" s="91" t="s">
        <v>63</v>
      </c>
      <c r="C20" s="92">
        <v>2000</v>
      </c>
      <c r="D20" s="93">
        <f>C20/C12</f>
        <v>1.6666666666666666E-2</v>
      </c>
      <c r="E20" s="92">
        <v>2000</v>
      </c>
      <c r="F20" s="93">
        <f>E20/E12</f>
        <v>1.4814814814814815E-2</v>
      </c>
      <c r="G20" s="92">
        <v>2000</v>
      </c>
      <c r="H20" s="94"/>
    </row>
    <row r="21" spans="2:8" ht="15">
      <c r="B21" s="82" t="s">
        <v>64</v>
      </c>
      <c r="C21" s="98">
        <v>15000</v>
      </c>
      <c r="D21" s="99">
        <f>C21/C12</f>
        <v>0.125</v>
      </c>
      <c r="E21" s="98">
        <v>16000</v>
      </c>
      <c r="F21" s="99">
        <f>E21/E12</f>
        <v>0.11851851851851852</v>
      </c>
      <c r="G21" s="98">
        <v>17000</v>
      </c>
      <c r="H21" s="97"/>
    </row>
    <row r="22" spans="2:8" ht="15">
      <c r="B22" s="91" t="s">
        <v>65</v>
      </c>
      <c r="C22" s="92">
        <v>6000</v>
      </c>
      <c r="D22" s="93">
        <f>C22/C12</f>
        <v>0.05</v>
      </c>
      <c r="E22" s="92">
        <v>7000</v>
      </c>
      <c r="F22" s="93">
        <f>E22/E12</f>
        <v>5.185185185185185E-2</v>
      </c>
      <c r="G22" s="92">
        <v>8000</v>
      </c>
      <c r="H22" s="94"/>
    </row>
    <row r="23" spans="2:8" ht="15">
      <c r="B23" s="82" t="s">
        <v>66</v>
      </c>
      <c r="C23" s="98">
        <v>500</v>
      </c>
      <c r="D23" s="99">
        <f>C23/C12</f>
        <v>4.1666666666666666E-3</v>
      </c>
      <c r="E23" s="98">
        <v>500</v>
      </c>
      <c r="F23" s="99">
        <f>E23/E12</f>
        <v>3.7037037037037038E-3</v>
      </c>
      <c r="G23" s="98">
        <v>500</v>
      </c>
      <c r="H23" s="97"/>
    </row>
    <row r="24" spans="2:8" ht="15">
      <c r="B24" s="91" t="s">
        <v>67</v>
      </c>
      <c r="C24" s="92">
        <v>1000</v>
      </c>
      <c r="D24" s="93">
        <f>C24/C12</f>
        <v>8.3333333333333332E-3</v>
      </c>
      <c r="E24" s="92">
        <v>1000</v>
      </c>
      <c r="F24" s="93">
        <f>E24/E12</f>
        <v>7.4074074074074077E-3</v>
      </c>
      <c r="G24" s="92">
        <v>1000</v>
      </c>
      <c r="H24" s="94"/>
    </row>
    <row r="25" spans="2:8" ht="15">
      <c r="B25" s="82" t="s">
        <v>68</v>
      </c>
      <c r="C25" s="98"/>
      <c r="D25" s="99"/>
      <c r="E25" s="98"/>
      <c r="F25" s="99"/>
      <c r="G25" s="98"/>
      <c r="H25" s="97"/>
    </row>
    <row r="26" spans="2:8" ht="15">
      <c r="B26" s="91" t="s">
        <v>69</v>
      </c>
      <c r="C26" s="92">
        <v>2000</v>
      </c>
      <c r="D26" s="93">
        <f>C26/C12</f>
        <v>1.6666666666666666E-2</v>
      </c>
      <c r="E26" s="92">
        <v>2000</v>
      </c>
      <c r="F26" s="93">
        <f>E26/E12</f>
        <v>1.4814814814814815E-2</v>
      </c>
      <c r="G26" s="92">
        <v>2000</v>
      </c>
      <c r="H26" s="94"/>
    </row>
    <row r="27" spans="2:8" ht="15">
      <c r="B27" s="82" t="s">
        <v>70</v>
      </c>
      <c r="C27" s="98">
        <v>2000</v>
      </c>
      <c r="D27" s="99">
        <f>C27/C12</f>
        <v>1.6666666666666666E-2</v>
      </c>
      <c r="E27" s="98">
        <v>2000</v>
      </c>
      <c r="F27" s="99">
        <f>E27/E12</f>
        <v>1.4814814814814815E-2</v>
      </c>
      <c r="G27" s="98">
        <v>2000</v>
      </c>
      <c r="H27" s="97"/>
    </row>
    <row r="28" spans="2:8" ht="15">
      <c r="B28" s="91" t="s">
        <v>40</v>
      </c>
      <c r="C28" s="92"/>
      <c r="D28" s="93"/>
      <c r="E28" s="92"/>
      <c r="F28" s="93"/>
      <c r="G28" s="92"/>
      <c r="H28" s="94"/>
    </row>
    <row r="29" spans="2:8" ht="15">
      <c r="B29" s="82" t="s">
        <v>71</v>
      </c>
      <c r="C29" s="100">
        <f>SUM(C14:C28)</f>
        <v>47000</v>
      </c>
      <c r="D29" s="101">
        <f>C29/C12</f>
        <v>0.39166666666666666</v>
      </c>
      <c r="E29" s="100">
        <f>SUM(E14:E28)</f>
        <v>54750</v>
      </c>
      <c r="F29" s="101">
        <f>E29/E12</f>
        <v>0.40555555555555556</v>
      </c>
      <c r="G29" s="100">
        <f>SUM(G14:G28)</f>
        <v>56000</v>
      </c>
      <c r="H29" s="101"/>
    </row>
    <row r="30" spans="2:8" ht="16" thickBot="1">
      <c r="B30" s="102" t="s">
        <v>72</v>
      </c>
      <c r="C30" s="103">
        <f>C12-C29</f>
        <v>73000</v>
      </c>
      <c r="D30" s="104">
        <f>C30/C12</f>
        <v>0.60833333333333328</v>
      </c>
      <c r="E30" s="103">
        <f>E12-E29</f>
        <v>80250</v>
      </c>
      <c r="F30" s="104">
        <f>E30/E12</f>
        <v>0.59444444444444444</v>
      </c>
      <c r="G30" s="103">
        <f>G12-G29</f>
        <v>84000</v>
      </c>
      <c r="H30" s="104"/>
    </row>
    <row r="31" spans="2:8" ht="13" thickTop="1"/>
    <row r="33" spans="2:8" ht="15">
      <c r="B33" s="126"/>
      <c r="C33" s="126"/>
      <c r="D33" s="126"/>
      <c r="E33" s="126"/>
      <c r="F33" s="126"/>
      <c r="G33" s="126"/>
      <c r="H33" s="126"/>
    </row>
  </sheetData>
  <mergeCells count="2">
    <mergeCell ref="B8:H8"/>
    <mergeCell ref="B33:H33"/>
  </mergeCells>
  <pageMargins left="0.7" right="0.7" top="0.75" bottom="0.75" header="0.3" footer="0.3"/>
  <ignoredErrors>
    <ignoredError sqref="D29:D30 E29:E30 F29:F30" formula="1"/>
    <ignoredError sqref="F14:F20 D14:D20 F21:F23 D21:D23 B8 F24:F27 D24:D2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5" sqref="G5"/>
    </sheetView>
  </sheetViews>
  <sheetFormatPr baseColWidth="10" defaultColWidth="8.83203125" defaultRowHeight="12" x14ac:dyDescent="0"/>
  <cols>
    <col min="1" max="1" width="28.83203125" customWidth="1"/>
    <col min="2" max="2" width="12.33203125" customWidth="1"/>
    <col min="4" max="4" width="13.83203125" customWidth="1"/>
    <col min="5" max="5" width="10.33203125" bestFit="1" customWidth="1"/>
  </cols>
  <sheetData>
    <row r="1" spans="1:7" ht="15">
      <c r="A1" s="116" t="s">
        <v>10</v>
      </c>
      <c r="B1" s="117">
        <v>135000</v>
      </c>
      <c r="C1" s="118">
        <v>1</v>
      </c>
      <c r="D1" s="117">
        <v>145000</v>
      </c>
      <c r="E1" s="119"/>
    </row>
    <row r="2" spans="1:7" ht="15">
      <c r="A2" s="95" t="s">
        <v>56</v>
      </c>
      <c r="B2" s="96"/>
      <c r="C2" s="97"/>
      <c r="D2" s="96"/>
    </row>
    <row r="3" spans="1:7" ht="15">
      <c r="A3" s="91" t="s">
        <v>57</v>
      </c>
      <c r="B3" s="92">
        <v>6750</v>
      </c>
      <c r="C3" s="93">
        <f>B3/$B$1</f>
        <v>0.05</v>
      </c>
      <c r="D3" s="92">
        <v>7000</v>
      </c>
    </row>
    <row r="4" spans="1:7" ht="15">
      <c r="A4" s="82" t="s">
        <v>58</v>
      </c>
      <c r="B4" s="98">
        <v>7000</v>
      </c>
      <c r="C4" s="93">
        <f t="shared" ref="C4:C8" si="0">B4/$B$1</f>
        <v>5.185185185185185E-2</v>
      </c>
      <c r="D4" s="98">
        <v>9000</v>
      </c>
      <c r="G4" s="115" t="s">
        <v>121</v>
      </c>
    </row>
    <row r="5" spans="1:7" ht="15">
      <c r="A5" s="91" t="s">
        <v>61</v>
      </c>
      <c r="B5" s="92">
        <v>8000</v>
      </c>
      <c r="C5" s="93">
        <f t="shared" si="0"/>
        <v>5.9259259259259262E-2</v>
      </c>
      <c r="D5" s="92">
        <v>8500</v>
      </c>
      <c r="G5" s="115" t="s">
        <v>122</v>
      </c>
    </row>
    <row r="6" spans="1:7" ht="15">
      <c r="A6" s="82" t="s">
        <v>65</v>
      </c>
      <c r="B6" s="98">
        <v>7000</v>
      </c>
      <c r="C6" s="93">
        <f t="shared" si="0"/>
        <v>5.185185185185185E-2</v>
      </c>
      <c r="D6" s="98">
        <v>7200</v>
      </c>
    </row>
    <row r="7" spans="1:7" ht="15">
      <c r="A7" s="82" t="s">
        <v>119</v>
      </c>
      <c r="B7" s="98">
        <v>1000</v>
      </c>
      <c r="C7" s="93">
        <f t="shared" si="0"/>
        <v>7.4074074074074077E-3</v>
      </c>
      <c r="D7" s="98">
        <v>1200</v>
      </c>
    </row>
    <row r="8" spans="1:7" ht="15">
      <c r="A8" s="82" t="s">
        <v>71</v>
      </c>
      <c r="B8" s="92">
        <f>SUM(B3:B7)</f>
        <v>29750</v>
      </c>
      <c r="C8" s="93">
        <f t="shared" si="0"/>
        <v>0.22037037037037038</v>
      </c>
      <c r="D8" s="92"/>
    </row>
    <row r="9" spans="1:7" ht="15">
      <c r="A9" s="82"/>
      <c r="B9" s="98"/>
      <c r="C9" s="99"/>
      <c r="D9" s="98"/>
      <c r="F9" s="93"/>
    </row>
    <row r="10" spans="1:7" ht="15">
      <c r="A10" s="82" t="s">
        <v>120</v>
      </c>
      <c r="B10" s="100">
        <v>105250</v>
      </c>
      <c r="C10" s="101"/>
      <c r="D10" s="100"/>
    </row>
    <row r="12" spans="1:7" ht="15">
      <c r="A12" s="91"/>
      <c r="B12" s="92"/>
      <c r="C12" s="93"/>
      <c r="D12" s="92"/>
    </row>
    <row r="13" spans="1:7" ht="15">
      <c r="A13" s="82"/>
      <c r="B13" s="98"/>
      <c r="C13" s="99"/>
      <c r="D13" s="98"/>
    </row>
    <row r="14" spans="1:7" ht="15">
      <c r="A14" s="91"/>
      <c r="B14" s="92"/>
      <c r="C14" s="93"/>
      <c r="D14" s="92"/>
    </row>
    <row r="15" spans="1:7" ht="15">
      <c r="A15" s="82"/>
      <c r="B15" s="98"/>
      <c r="C15" s="99"/>
      <c r="D15" s="98"/>
    </row>
    <row r="16" spans="1:7" ht="15">
      <c r="A16" s="91"/>
      <c r="B16" s="92"/>
      <c r="C16" s="93"/>
      <c r="D16" s="92"/>
    </row>
  </sheetData>
  <pageMargins left="0.7" right="0.7" top="0.75" bottom="0.75" header="0.3" footer="0.3"/>
  <pageSetup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99EBBD-D45E-4903-89F8-619BDFF905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Ratio Analysis</vt:lpstr>
      <vt:lpstr>Financial Statement Ratios</vt:lpstr>
      <vt:lpstr>Comparative Balance</vt:lpstr>
      <vt:lpstr>Comparative Income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2012-11-06T18:22:30Z</dcterms:created>
  <dcterms:modified xsi:type="dcterms:W3CDTF">2013-10-23T05:28:20Z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TC018773939991</vt:lpwstr>
  </property>
</Properties>
</file>