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ulie\Documents\Advancement\Advancement 2021\"/>
    </mc:Choice>
  </mc:AlternateContent>
  <bookViews>
    <workbookView xWindow="0" yWindow="0" windowWidth="20490" windowHeight="7755"/>
  </bookViews>
  <sheets>
    <sheet name="Point Standings" sheetId="1" r:id="rId1"/>
    <sheet name="CC Standings " sheetId="3" r:id="rId2"/>
    <sheet name="CC Color Winners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3" l="1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E212" i="1"/>
  <c r="AE202" i="1"/>
  <c r="AE25" i="1"/>
  <c r="AE204" i="1"/>
  <c r="AE200" i="1"/>
  <c r="AE190" i="1"/>
  <c r="AE201" i="1"/>
  <c r="AE208" i="1"/>
  <c r="AE82" i="1" l="1"/>
  <c r="AE83" i="1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69" i="3"/>
  <c r="A75" i="3"/>
  <c r="AE87" i="1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80" i="3"/>
  <c r="AE13" i="1" l="1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4" i="4"/>
  <c r="AC65" i="4"/>
  <c r="AC66" i="4"/>
  <c r="AC67" i="4"/>
  <c r="AC68" i="4"/>
  <c r="AC69" i="4"/>
  <c r="AC70" i="4"/>
  <c r="AC71" i="4"/>
  <c r="AC72" i="4"/>
  <c r="AC73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4" i="4"/>
  <c r="AM65" i="4"/>
  <c r="AM66" i="4"/>
  <c r="AM67" i="4"/>
  <c r="AM68" i="4"/>
  <c r="AM69" i="4"/>
  <c r="AM70" i="4"/>
  <c r="AM71" i="4"/>
  <c r="AM72" i="4"/>
  <c r="AM73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AM118" i="4"/>
  <c r="AM119" i="4"/>
  <c r="AM120" i="4"/>
  <c r="AM121" i="4"/>
  <c r="AM122" i="4"/>
  <c r="AM123" i="4"/>
  <c r="AM124" i="4"/>
  <c r="AM125" i="4"/>
  <c r="AM126" i="4"/>
  <c r="AM127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4" i="4"/>
  <c r="AL65" i="4"/>
  <c r="AL66" i="4"/>
  <c r="AL67" i="4"/>
  <c r="AL68" i="4"/>
  <c r="AL69" i="4"/>
  <c r="AL70" i="4"/>
  <c r="AL71" i="4"/>
  <c r="AL72" i="4"/>
  <c r="AL73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19" i="4"/>
  <c r="AL120" i="4"/>
  <c r="AL121" i="4"/>
  <c r="AL122" i="4"/>
  <c r="AL123" i="4"/>
  <c r="AL124" i="4"/>
  <c r="AL125" i="4"/>
  <c r="AL126" i="4"/>
  <c r="AL127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4" i="4"/>
  <c r="AK65" i="4"/>
  <c r="AK66" i="4"/>
  <c r="AK67" i="4"/>
  <c r="AK68" i="4"/>
  <c r="AK69" i="4"/>
  <c r="AK70" i="4"/>
  <c r="AK71" i="4"/>
  <c r="AK72" i="4"/>
  <c r="AK73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4" i="4"/>
  <c r="AJ65" i="4"/>
  <c r="AJ66" i="4"/>
  <c r="AJ67" i="4"/>
  <c r="AJ68" i="4"/>
  <c r="AJ69" i="4"/>
  <c r="AJ70" i="4"/>
  <c r="AJ71" i="4"/>
  <c r="AJ72" i="4"/>
  <c r="AJ73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4" i="4"/>
  <c r="AI65" i="4"/>
  <c r="AI66" i="4"/>
  <c r="AI67" i="4"/>
  <c r="AI68" i="4"/>
  <c r="AI69" i="4"/>
  <c r="AI70" i="4"/>
  <c r="AI71" i="4"/>
  <c r="AI72" i="4"/>
  <c r="AI73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4" i="4"/>
  <c r="AH65" i="4"/>
  <c r="AH66" i="4"/>
  <c r="AH67" i="4"/>
  <c r="AH68" i="4"/>
  <c r="AH69" i="4"/>
  <c r="AH70" i="4"/>
  <c r="AH71" i="4"/>
  <c r="AH72" i="4"/>
  <c r="AH73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4" i="4"/>
  <c r="AG65" i="4"/>
  <c r="AG66" i="4"/>
  <c r="AG67" i="4"/>
  <c r="AG68" i="4"/>
  <c r="AG69" i="4"/>
  <c r="AG70" i="4"/>
  <c r="AG71" i="4"/>
  <c r="AG72" i="4"/>
  <c r="AG73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4" i="4"/>
  <c r="AF65" i="4"/>
  <c r="AF66" i="4"/>
  <c r="AF67" i="4"/>
  <c r="AF68" i="4"/>
  <c r="AF69" i="4"/>
  <c r="AF70" i="4"/>
  <c r="AF71" i="4"/>
  <c r="AF72" i="4"/>
  <c r="AF73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4" i="4"/>
  <c r="AE65" i="4"/>
  <c r="AE66" i="4"/>
  <c r="AE67" i="4"/>
  <c r="AE68" i="4"/>
  <c r="AE69" i="4"/>
  <c r="AE70" i="4"/>
  <c r="AE71" i="4"/>
  <c r="AE72" i="4"/>
  <c r="AE73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4" i="4"/>
  <c r="AD65" i="4"/>
  <c r="AD66" i="4"/>
  <c r="AD67" i="4"/>
  <c r="AD68" i="4"/>
  <c r="AD69" i="4"/>
  <c r="AD70" i="4"/>
  <c r="AD71" i="4"/>
  <c r="AD72" i="4"/>
  <c r="AD73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4" i="4"/>
  <c r="AB65" i="4"/>
  <c r="AB66" i="4"/>
  <c r="AB67" i="4"/>
  <c r="AB68" i="4"/>
  <c r="AB69" i="4"/>
  <c r="AB70" i="4"/>
  <c r="AB71" i="4"/>
  <c r="AB72" i="4"/>
  <c r="AB73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4" i="4"/>
  <c r="AA65" i="4"/>
  <c r="AA66" i="4"/>
  <c r="AA67" i="4"/>
  <c r="AA68" i="4"/>
  <c r="AA69" i="4"/>
  <c r="AA70" i="4"/>
  <c r="AA71" i="4"/>
  <c r="AA72" i="4"/>
  <c r="AA73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4" i="4"/>
  <c r="Z65" i="4"/>
  <c r="Z66" i="4"/>
  <c r="Z67" i="4"/>
  <c r="Z68" i="4"/>
  <c r="Z69" i="4"/>
  <c r="Z70" i="4"/>
  <c r="Z71" i="4"/>
  <c r="Z72" i="4"/>
  <c r="Z73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4" i="4"/>
  <c r="Y65" i="4"/>
  <c r="Y66" i="4"/>
  <c r="Y67" i="4"/>
  <c r="Y68" i="4"/>
  <c r="Y69" i="4"/>
  <c r="Y70" i="4"/>
  <c r="Y71" i="4"/>
  <c r="Y72" i="4"/>
  <c r="Y73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4" i="4"/>
  <c r="X65" i="4"/>
  <c r="X66" i="4"/>
  <c r="X67" i="4"/>
  <c r="X68" i="4"/>
  <c r="X69" i="4"/>
  <c r="X70" i="4"/>
  <c r="X71" i="4"/>
  <c r="X72" i="4"/>
  <c r="X73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4" i="4"/>
  <c r="W65" i="4"/>
  <c r="W66" i="4"/>
  <c r="W67" i="4"/>
  <c r="W68" i="4"/>
  <c r="W69" i="4"/>
  <c r="W70" i="4"/>
  <c r="W71" i="4"/>
  <c r="W72" i="4"/>
  <c r="W73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4" i="4"/>
  <c r="V65" i="4"/>
  <c r="V66" i="4"/>
  <c r="V67" i="4"/>
  <c r="V68" i="4"/>
  <c r="V69" i="4"/>
  <c r="V70" i="4"/>
  <c r="V71" i="4"/>
  <c r="V72" i="4"/>
  <c r="V73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4" i="4"/>
  <c r="U65" i="4"/>
  <c r="U66" i="4"/>
  <c r="U67" i="4"/>
  <c r="U68" i="4"/>
  <c r="U69" i="4"/>
  <c r="U70" i="4"/>
  <c r="U71" i="4"/>
  <c r="U72" i="4"/>
  <c r="U73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4" i="4"/>
  <c r="T65" i="4"/>
  <c r="T66" i="4"/>
  <c r="T67" i="4"/>
  <c r="T68" i="4"/>
  <c r="T69" i="4"/>
  <c r="T70" i="4"/>
  <c r="T71" i="4"/>
  <c r="T72" i="4"/>
  <c r="T73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4" i="4"/>
  <c r="S65" i="4"/>
  <c r="S66" i="4"/>
  <c r="S67" i="4"/>
  <c r="S68" i="4"/>
  <c r="S69" i="4"/>
  <c r="S70" i="4"/>
  <c r="S71" i="4"/>
  <c r="S72" i="4"/>
  <c r="S73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4" i="4"/>
  <c r="R65" i="4"/>
  <c r="R66" i="4"/>
  <c r="R67" i="4"/>
  <c r="R68" i="4"/>
  <c r="R69" i="4"/>
  <c r="R70" i="4"/>
  <c r="R71" i="4"/>
  <c r="R72" i="4"/>
  <c r="R73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4" i="4"/>
  <c r="Q65" i="4"/>
  <c r="Q66" i="4"/>
  <c r="Q67" i="4"/>
  <c r="Q68" i="4"/>
  <c r="Q69" i="4"/>
  <c r="Q70" i="4"/>
  <c r="Q71" i="4"/>
  <c r="Q72" i="4"/>
  <c r="Q73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4" i="4"/>
  <c r="P65" i="4"/>
  <c r="P66" i="4"/>
  <c r="P67" i="4"/>
  <c r="P68" i="4"/>
  <c r="P69" i="4"/>
  <c r="P70" i="4"/>
  <c r="P71" i="4"/>
  <c r="P72" i="4"/>
  <c r="P73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4" i="4"/>
  <c r="O65" i="4"/>
  <c r="O66" i="4"/>
  <c r="O67" i="4"/>
  <c r="O68" i="4"/>
  <c r="O69" i="4"/>
  <c r="O70" i="4"/>
  <c r="O71" i="4"/>
  <c r="O72" i="4"/>
  <c r="O73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4" i="4"/>
  <c r="N65" i="4"/>
  <c r="N66" i="4"/>
  <c r="N67" i="4"/>
  <c r="N68" i="4"/>
  <c r="N69" i="4"/>
  <c r="N70" i="4"/>
  <c r="N71" i="4"/>
  <c r="N72" i="4"/>
  <c r="N73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4" i="4"/>
  <c r="M65" i="4"/>
  <c r="M66" i="4"/>
  <c r="M67" i="4"/>
  <c r="M68" i="4"/>
  <c r="M69" i="4"/>
  <c r="M70" i="4"/>
  <c r="M71" i="4"/>
  <c r="M72" i="4"/>
  <c r="M73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4" i="4"/>
  <c r="L65" i="4"/>
  <c r="L66" i="4"/>
  <c r="L67" i="4"/>
  <c r="L68" i="4"/>
  <c r="L69" i="4"/>
  <c r="L70" i="4"/>
  <c r="L71" i="4"/>
  <c r="L72" i="4"/>
  <c r="L73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4" i="4"/>
  <c r="J65" i="4"/>
  <c r="J66" i="4"/>
  <c r="J67" i="4"/>
  <c r="J68" i="4"/>
  <c r="J69" i="4"/>
  <c r="J70" i="4"/>
  <c r="J71" i="4"/>
  <c r="J72" i="4"/>
  <c r="J73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4" i="4"/>
  <c r="I65" i="4"/>
  <c r="I66" i="4"/>
  <c r="I67" i="4"/>
  <c r="I68" i="4"/>
  <c r="I69" i="4"/>
  <c r="I70" i="4"/>
  <c r="I71" i="4"/>
  <c r="I72" i="4"/>
  <c r="I73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4" i="4"/>
  <c r="H65" i="4"/>
  <c r="H66" i="4"/>
  <c r="H67" i="4"/>
  <c r="H68" i="4"/>
  <c r="H69" i="4"/>
  <c r="H70" i="4"/>
  <c r="H71" i="4"/>
  <c r="H72" i="4"/>
  <c r="H73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4" i="4"/>
  <c r="G65" i="4"/>
  <c r="G66" i="4"/>
  <c r="G67" i="4"/>
  <c r="G68" i="4"/>
  <c r="G69" i="4"/>
  <c r="G70" i="4"/>
  <c r="G71" i="4"/>
  <c r="G72" i="4"/>
  <c r="G73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3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4" i="4"/>
  <c r="E65" i="4"/>
  <c r="E66" i="4"/>
  <c r="E67" i="4"/>
  <c r="E68" i="4"/>
  <c r="E69" i="4"/>
  <c r="E70" i="4"/>
  <c r="E71" i="4"/>
  <c r="E72" i="4"/>
  <c r="E73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4" i="4"/>
  <c r="D65" i="4"/>
  <c r="D66" i="4"/>
  <c r="D67" i="4"/>
  <c r="D68" i="4"/>
  <c r="D69" i="4"/>
  <c r="D70" i="4"/>
  <c r="D71" i="4"/>
  <c r="D72" i="4"/>
  <c r="D73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4" i="4"/>
  <c r="C65" i="4"/>
  <c r="C66" i="4"/>
  <c r="C67" i="4"/>
  <c r="C68" i="4"/>
  <c r="C69" i="4"/>
  <c r="C70" i="4"/>
  <c r="C71" i="4"/>
  <c r="C72" i="4"/>
  <c r="C73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4" i="4"/>
  <c r="B65" i="4"/>
  <c r="B66" i="4"/>
  <c r="B67" i="4"/>
  <c r="B68" i="4"/>
  <c r="B69" i="4"/>
  <c r="B70" i="4"/>
  <c r="B71" i="4"/>
  <c r="B72" i="4"/>
  <c r="B73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A82" i="3" l="1"/>
  <c r="A71" i="3" l="1"/>
  <c r="A68" i="3"/>
  <c r="A42" i="3"/>
  <c r="A53" i="3"/>
  <c r="A103" i="3" l="1"/>
  <c r="A50" i="3"/>
  <c r="A40" i="3"/>
  <c r="AB4" i="4" l="1"/>
  <c r="AD4" i="4"/>
  <c r="AE4" i="4"/>
  <c r="AF4" i="4"/>
  <c r="AG4" i="4"/>
  <c r="AH4" i="4"/>
  <c r="AI4" i="4"/>
  <c r="AJ4" i="4"/>
  <c r="AK4" i="4"/>
  <c r="AL4" i="4"/>
  <c r="AM4" i="4"/>
  <c r="Q4" i="4"/>
  <c r="R4" i="4"/>
  <c r="S4" i="4"/>
  <c r="T4" i="4"/>
  <c r="U4" i="4"/>
  <c r="V4" i="4"/>
  <c r="W4" i="4"/>
  <c r="X4" i="4"/>
  <c r="Y4" i="4"/>
  <c r="Z4" i="4"/>
  <c r="AA4" i="4"/>
  <c r="P4" i="4"/>
  <c r="N4" i="4"/>
  <c r="O4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A118" i="3" l="1"/>
  <c r="A99" i="3"/>
  <c r="A60" i="3"/>
  <c r="A37" i="3" l="1"/>
  <c r="A123" i="3"/>
  <c r="A108" i="3" l="1"/>
  <c r="A89" i="3"/>
  <c r="A98" i="3"/>
  <c r="A88" i="3"/>
  <c r="AE141" i="1"/>
  <c r="A51" i="3" l="1"/>
  <c r="A105" i="3" l="1"/>
  <c r="AE127" i="1" l="1"/>
  <c r="AE120" i="1"/>
  <c r="AE119" i="1"/>
  <c r="A55" i="3"/>
  <c r="A95" i="3" l="1"/>
  <c r="A56" i="3"/>
  <c r="A124" i="3"/>
  <c r="A57" i="3"/>
  <c r="AE191" i="1"/>
  <c r="AE205" i="1"/>
  <c r="AE113" i="1"/>
  <c r="A93" i="3" l="1"/>
  <c r="A58" i="3"/>
  <c r="A109" i="3"/>
  <c r="A72" i="3"/>
  <c r="A62" i="3"/>
  <c r="A76" i="3"/>
  <c r="A70" i="3" l="1"/>
  <c r="A107" i="3"/>
  <c r="A106" i="3" l="1"/>
  <c r="A100" i="3" l="1"/>
  <c r="A116" i="3"/>
  <c r="AE196" i="1"/>
  <c r="AE211" i="1"/>
  <c r="AE222" i="1"/>
  <c r="AE197" i="1" l="1"/>
  <c r="AE192" i="1"/>
  <c r="AE188" i="1"/>
  <c r="AE189" i="1"/>
  <c r="AE193" i="1"/>
  <c r="AE216" i="1"/>
  <c r="AE194" i="1"/>
  <c r="AE210" i="1"/>
  <c r="AE140" i="1"/>
  <c r="AE115" i="1"/>
  <c r="AE108" i="1"/>
  <c r="AE118" i="1"/>
  <c r="AE130" i="1"/>
  <c r="AE78" i="1"/>
  <c r="AE74" i="1"/>
  <c r="AE70" i="1"/>
  <c r="AE86" i="1"/>
  <c r="AE96" i="1"/>
  <c r="AE69" i="1"/>
  <c r="AE79" i="1"/>
  <c r="AE81" i="1"/>
  <c r="AE68" i="1"/>
  <c r="AE17" i="1"/>
  <c r="AE14" i="1"/>
  <c r="AE35" i="1"/>
  <c r="AE29" i="1"/>
  <c r="A120" i="3" l="1"/>
  <c r="A35" i="3"/>
  <c r="B4" i="4"/>
  <c r="C4" i="4"/>
  <c r="D4" i="4"/>
  <c r="E4" i="4"/>
  <c r="F4" i="4"/>
  <c r="G4" i="4"/>
  <c r="H4" i="4"/>
  <c r="I4" i="4"/>
  <c r="J4" i="4"/>
  <c r="K4" i="4"/>
  <c r="L4" i="4"/>
  <c r="M4" i="4"/>
  <c r="N3" i="4"/>
  <c r="M3" i="4"/>
  <c r="L3" i="4"/>
  <c r="K3" i="4"/>
  <c r="J3" i="4"/>
  <c r="I3" i="4"/>
  <c r="H3" i="4"/>
  <c r="G3" i="4"/>
  <c r="F3" i="4"/>
  <c r="E3" i="4"/>
  <c r="D3" i="4"/>
  <c r="C3" i="4"/>
  <c r="B3" i="4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187" i="1"/>
  <c r="AE217" i="1"/>
  <c r="AE207" i="1"/>
  <c r="AE199" i="1"/>
  <c r="AE220" i="1"/>
  <c r="AE219" i="1"/>
  <c r="AE206" i="1"/>
  <c r="AE221" i="1"/>
  <c r="AE209" i="1"/>
  <c r="AE215" i="1"/>
  <c r="AE195" i="1"/>
  <c r="AE214" i="1"/>
  <c r="AE203" i="1"/>
  <c r="AE223" i="1"/>
  <c r="AE225" i="1"/>
  <c r="AE198" i="1"/>
  <c r="AE226" i="1"/>
  <c r="AE227" i="1"/>
  <c r="AE213" i="1"/>
  <c r="AE224" i="1"/>
  <c r="AE218" i="1"/>
  <c r="AE228" i="1"/>
  <c r="AE229" i="1"/>
  <c r="AE230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24" i="1"/>
  <c r="AE116" i="1"/>
  <c r="AE136" i="1"/>
  <c r="AE122" i="1"/>
  <c r="AE121" i="1"/>
  <c r="AE135" i="1"/>
  <c r="AE114" i="1"/>
  <c r="AE132" i="1"/>
  <c r="AE125" i="1"/>
  <c r="AE112" i="1"/>
  <c r="AE123" i="1"/>
  <c r="AE137" i="1"/>
  <c r="AE126" i="1"/>
  <c r="AE111" i="1"/>
  <c r="AE134" i="1"/>
  <c r="AE138" i="1"/>
  <c r="AE110" i="1"/>
  <c r="AE133" i="1"/>
  <c r="AE128" i="1"/>
  <c r="AE129" i="1"/>
  <c r="AE117" i="1"/>
  <c r="AE131" i="1"/>
  <c r="AE139" i="1"/>
  <c r="AE109" i="1"/>
  <c r="B142" i="1"/>
  <c r="Y59" i="1"/>
  <c r="Z59" i="1"/>
  <c r="AA59" i="1"/>
  <c r="AB59" i="1"/>
  <c r="AC59" i="1"/>
  <c r="AD59" i="1"/>
  <c r="AE10" i="1"/>
  <c r="AE24" i="1"/>
  <c r="AE32" i="1"/>
  <c r="AE9" i="1"/>
  <c r="AE18" i="1"/>
  <c r="AE23" i="1"/>
  <c r="AE15" i="1"/>
  <c r="AE37" i="1"/>
  <c r="AE33" i="1"/>
  <c r="AE30" i="1"/>
  <c r="AE36" i="1"/>
  <c r="AE42" i="1"/>
  <c r="AE21" i="1"/>
  <c r="AE44" i="1"/>
  <c r="AE47" i="1"/>
  <c r="AE41" i="1"/>
  <c r="AE40" i="1"/>
  <c r="AE26" i="1"/>
  <c r="AE38" i="1"/>
  <c r="AE12" i="1"/>
  <c r="AE28" i="1"/>
  <c r="AE27" i="1"/>
  <c r="AE16" i="1"/>
  <c r="AE48" i="1"/>
  <c r="AE11" i="1"/>
  <c r="AE43" i="1"/>
  <c r="AE22" i="1"/>
  <c r="AE31" i="1"/>
  <c r="AE46" i="1"/>
  <c r="AE49" i="1"/>
  <c r="AE20" i="1"/>
  <c r="AE34" i="1"/>
  <c r="AE50" i="1"/>
  <c r="AE19" i="1"/>
  <c r="AE51" i="1"/>
  <c r="AE52" i="1"/>
  <c r="AE53" i="1"/>
  <c r="AE54" i="1"/>
  <c r="AE39" i="1"/>
  <c r="AE55" i="1"/>
  <c r="AE56" i="1"/>
  <c r="AE57" i="1"/>
  <c r="AE45" i="1"/>
  <c r="U59" i="1"/>
  <c r="V59" i="1"/>
  <c r="W59" i="1"/>
  <c r="X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9" i="1"/>
  <c r="A121" i="3"/>
  <c r="A84" i="3"/>
  <c r="A110" i="3"/>
  <c r="A104" i="3"/>
  <c r="A54" i="3"/>
  <c r="A114" i="3"/>
  <c r="A111" i="3"/>
  <c r="A77" i="3"/>
  <c r="A102" i="3"/>
  <c r="A101" i="3"/>
  <c r="A92" i="3"/>
  <c r="A115" i="3"/>
  <c r="A59" i="3"/>
  <c r="A78" i="3"/>
  <c r="A64" i="3"/>
  <c r="A63" i="3"/>
  <c r="A90" i="3"/>
  <c r="A36" i="3"/>
  <c r="A86" i="3"/>
  <c r="A113" i="3"/>
  <c r="A112" i="3"/>
  <c r="A81" i="3"/>
  <c r="A73" i="3"/>
  <c r="A67" i="3"/>
  <c r="A66" i="3"/>
  <c r="A44" i="3"/>
  <c r="A97" i="3"/>
  <c r="A94" i="3"/>
  <c r="A125" i="3"/>
  <c r="A79" i="3"/>
  <c r="A117" i="3"/>
  <c r="A83" i="3"/>
  <c r="A47" i="3"/>
  <c r="A96" i="3"/>
  <c r="A91" i="3"/>
  <c r="A85" i="3"/>
  <c r="A61" i="3"/>
  <c r="A49" i="3"/>
  <c r="A38" i="3"/>
  <c r="A87" i="3"/>
  <c r="A45" i="3"/>
  <c r="A119" i="3"/>
  <c r="A74" i="3"/>
  <c r="A122" i="3"/>
  <c r="A48" i="3"/>
  <c r="A46" i="3"/>
  <c r="A39" i="3"/>
  <c r="A41" i="3"/>
  <c r="A43" i="3"/>
  <c r="A33" i="3"/>
  <c r="A34" i="3"/>
  <c r="A32" i="3"/>
  <c r="A52" i="3"/>
  <c r="AE231" i="1"/>
  <c r="U100" i="1"/>
  <c r="V100" i="1"/>
  <c r="T100" i="1"/>
  <c r="AE75" i="1"/>
  <c r="AE89" i="1"/>
  <c r="AE94" i="1"/>
  <c r="AE84" i="1"/>
  <c r="X100" i="1"/>
  <c r="P100" i="1"/>
  <c r="L100" i="1"/>
  <c r="K100" i="1"/>
  <c r="AE76" i="1"/>
  <c r="AE80" i="1"/>
  <c r="AE98" i="1"/>
  <c r="AE71" i="1"/>
  <c r="AE91" i="1"/>
  <c r="AE88" i="1"/>
  <c r="AE72" i="1"/>
  <c r="AE67" i="1"/>
  <c r="AE92" i="1"/>
  <c r="AE77" i="1"/>
  <c r="AE85" i="1"/>
  <c r="AE95" i="1"/>
  <c r="AE93" i="1"/>
  <c r="AE97" i="1"/>
  <c r="AE90" i="1"/>
  <c r="AE73" i="1"/>
  <c r="AE99" i="1"/>
  <c r="B100" i="1"/>
  <c r="C100" i="1"/>
  <c r="D100" i="1"/>
  <c r="E100" i="1"/>
  <c r="F100" i="1"/>
  <c r="G100" i="1"/>
  <c r="H100" i="1"/>
  <c r="I100" i="1"/>
  <c r="M100" i="1"/>
  <c r="O100" i="1"/>
  <c r="Q100" i="1"/>
  <c r="R100" i="1"/>
  <c r="W100" i="1"/>
  <c r="Z100" i="1"/>
  <c r="B179" i="1"/>
  <c r="B233" i="1"/>
  <c r="J100" i="1"/>
  <c r="S100" i="1"/>
  <c r="N100" i="1"/>
  <c r="AD100" i="1"/>
  <c r="Y100" i="1"/>
  <c r="AE233" i="1" l="1"/>
  <c r="AE179" i="1"/>
  <c r="AE142" i="1"/>
  <c r="AE100" i="1"/>
  <c r="AE59" i="1"/>
</calcChain>
</file>

<file path=xl/sharedStrings.xml><?xml version="1.0" encoding="utf-8"?>
<sst xmlns="http://schemas.openxmlformats.org/spreadsheetml/2006/main" count="1044" uniqueCount="308">
  <si>
    <t>SHOW POINTS</t>
  </si>
  <si>
    <t>CHAMPION DIVISION:</t>
  </si>
  <si>
    <t>Show:</t>
  </si>
  <si>
    <t>NOBS 1</t>
  </si>
  <si>
    <t>Date:</t>
  </si>
  <si>
    <t>Totals</t>
  </si>
  <si>
    <t>Sundance Aviary</t>
  </si>
  <si>
    <t>Ray Heltzel</t>
  </si>
  <si>
    <t>Mick McCown</t>
  </si>
  <si>
    <t>Jaguar</t>
  </si>
  <si>
    <t>Bill Mitton</t>
  </si>
  <si>
    <t>Del O'Connell</t>
  </si>
  <si>
    <t>Stuart Sacks</t>
  </si>
  <si>
    <t>Julie Willis</t>
  </si>
  <si>
    <t>David Eberst</t>
  </si>
  <si>
    <t>Herb Doucet</t>
  </si>
  <si>
    <t>Pam &amp; Dave Collier</t>
  </si>
  <si>
    <t>Bob Wilson</t>
  </si>
  <si>
    <t>Hermann  Buenning</t>
  </si>
  <si>
    <t>Vic Lassalle</t>
  </si>
  <si>
    <t>Al Horton</t>
  </si>
  <si>
    <t>Chuck Romano</t>
  </si>
  <si>
    <t>Dewayne Weldon</t>
  </si>
  <si>
    <t>Alan Bundy</t>
  </si>
  <si>
    <t>R &amp; M Silva</t>
  </si>
  <si>
    <t>Richard Schmidt</t>
  </si>
  <si>
    <t>Tom Traxler</t>
  </si>
  <si>
    <t>Henry Timmes</t>
  </si>
  <si>
    <t>Keith &amp; Paige Gover</t>
  </si>
  <si>
    <t>Maureen Broderick</t>
  </si>
  <si>
    <t>Lewis Roberts</t>
  </si>
  <si>
    <t>Pablo Ortiz</t>
  </si>
  <si>
    <t>Nelson Carpentier</t>
  </si>
  <si>
    <t>Total  for Show:</t>
  </si>
  <si>
    <t>INTERMEDIATE DIVISION:</t>
  </si>
  <si>
    <t>April Bird-Stieglitz</t>
  </si>
  <si>
    <t>Debbie Cole</t>
  </si>
  <si>
    <t>Bob McBride</t>
  </si>
  <si>
    <t>Tony League</t>
  </si>
  <si>
    <t>Kevin Smith</t>
  </si>
  <si>
    <t>Kim Vandermeyden</t>
  </si>
  <si>
    <t>Mike Romano</t>
  </si>
  <si>
    <t>Steve Higgins</t>
  </si>
  <si>
    <t>Bob Brice</t>
  </si>
  <si>
    <t>Marsha Conley</t>
  </si>
  <si>
    <t>Kathy Abdis</t>
  </si>
  <si>
    <t>Joel Maniaci</t>
  </si>
  <si>
    <t>Marsha Halbert</t>
  </si>
  <si>
    <t>Greg Lovell</t>
  </si>
  <si>
    <t>NOVICE DIVISION:</t>
  </si>
  <si>
    <t>Joe Downs</t>
  </si>
  <si>
    <t>J. W. Dawkins (Bill)</t>
  </si>
  <si>
    <t>Eduardo Rodes</t>
  </si>
  <si>
    <t>Joe Chaves</t>
  </si>
  <si>
    <t>Bob Vargo</t>
  </si>
  <si>
    <t>Margie Doucet</t>
  </si>
  <si>
    <t>Debbie Grant</t>
  </si>
  <si>
    <t>Steve La Rivee</t>
  </si>
  <si>
    <t>Skylar Neumann</t>
  </si>
  <si>
    <t>JUNIOR DIVISION:</t>
  </si>
  <si>
    <t>Total  for Show</t>
  </si>
  <si>
    <t>RARE DIVISION:</t>
  </si>
  <si>
    <t>J.W. Dawkins (Bill)</t>
  </si>
  <si>
    <t>Bernice O'Steen</t>
  </si>
  <si>
    <t>Josh Anthony</t>
  </si>
  <si>
    <t>Total for Show</t>
  </si>
  <si>
    <t>Alec Joyner</t>
  </si>
  <si>
    <t>Alecia Joyner</t>
  </si>
  <si>
    <t>Debbie Lownsdale</t>
  </si>
  <si>
    <t>Hermann Buenning</t>
  </si>
  <si>
    <t>James Owens</t>
  </si>
  <si>
    <t>K &amp; P Gover</t>
  </si>
  <si>
    <t>Ken Simons</t>
  </si>
  <si>
    <t>Larry Moore</t>
  </si>
  <si>
    <t>Marcia Halbert</t>
  </si>
  <si>
    <t>Pauline Domenge</t>
  </si>
  <si>
    <t>S &amp; M Shcherbakov</t>
  </si>
  <si>
    <t>Stan Jankowski</t>
  </si>
  <si>
    <t>Terry Travis</t>
  </si>
  <si>
    <t>Victoria Halbert</t>
  </si>
  <si>
    <t>Mark Gray</t>
  </si>
  <si>
    <t>Chad Babin</t>
  </si>
  <si>
    <t>Connie Lovell</t>
  </si>
  <si>
    <t>Jimmy Strong</t>
  </si>
  <si>
    <t>Sharon Robichaud</t>
  </si>
  <si>
    <t>Larry Allen</t>
  </si>
  <si>
    <t>David Hyatt</t>
  </si>
  <si>
    <t>Richard Werner</t>
  </si>
  <si>
    <t>S &amp; M Shchrebakov</t>
  </si>
  <si>
    <t>Carolyn McCoy</t>
  </si>
  <si>
    <t>Joe Smith</t>
  </si>
  <si>
    <t>CBH Aviary</t>
  </si>
  <si>
    <t>Jackie Werner</t>
  </si>
  <si>
    <t>Rich Werner</t>
  </si>
  <si>
    <t>Stephen Fowler</t>
  </si>
  <si>
    <t>Jim &amp; Al Partnership</t>
  </si>
  <si>
    <t>Duane Walton</t>
  </si>
  <si>
    <t>Danny Sisson</t>
  </si>
  <si>
    <t>Bob &amp; Kathy Thornber</t>
  </si>
  <si>
    <t>Frankie Rivera</t>
  </si>
  <si>
    <t>Brian Draxler</t>
  </si>
  <si>
    <t>Frank DeGaetano</t>
  </si>
  <si>
    <t>Frankie Riviera</t>
  </si>
  <si>
    <t>Mike Abbate</t>
  </si>
  <si>
    <t>Joe Riley</t>
  </si>
  <si>
    <t>Triple J Aviaries</t>
  </si>
  <si>
    <t>Dave &amp; Pam Collier</t>
  </si>
  <si>
    <t>Randy Thomas</t>
  </si>
  <si>
    <t>Frank Swider</t>
  </si>
  <si>
    <t>Catherine Langham</t>
  </si>
  <si>
    <t>Robert Marshall</t>
  </si>
  <si>
    <t>Mary Simons</t>
  </si>
  <si>
    <t>Robert Hoffstetter</t>
  </si>
  <si>
    <t>Jessica Pidgeon</t>
  </si>
  <si>
    <t>Chris Pidgeon</t>
  </si>
  <si>
    <t>Rob Ferguson</t>
  </si>
  <si>
    <t>Gary Olson</t>
  </si>
  <si>
    <t>Christopher Pidgeon</t>
  </si>
  <si>
    <t>Sophie &amp; Daniel Floyd</t>
  </si>
  <si>
    <t>Nathan Floyd</t>
  </si>
  <si>
    <t>Eliana Floyd</t>
  </si>
  <si>
    <t>Daniel &amp; Sophie Floyd</t>
  </si>
  <si>
    <t>LIGHT GREEN</t>
  </si>
  <si>
    <t>DARK GREEN</t>
  </si>
  <si>
    <t>SKY</t>
  </si>
  <si>
    <t>COBALT</t>
  </si>
  <si>
    <t>GREY GREEN</t>
  </si>
  <si>
    <t>GREY</t>
  </si>
  <si>
    <t>OPAL GREEN</t>
  </si>
  <si>
    <t>OPAL BLUE</t>
  </si>
  <si>
    <t>CIN GREEN</t>
  </si>
  <si>
    <t>CIN BLUE</t>
  </si>
  <si>
    <t>OPAL CIN</t>
  </si>
  <si>
    <t>LUTINO</t>
  </si>
  <si>
    <t>ALBINO</t>
  </si>
  <si>
    <t>LACE WING</t>
  </si>
  <si>
    <t>SPANGLE</t>
  </si>
  <si>
    <t>DF SPANGLE</t>
  </si>
  <si>
    <t>DOM PIED</t>
  </si>
  <si>
    <t>REC PIED</t>
  </si>
  <si>
    <t>YELLOW FACE</t>
  </si>
  <si>
    <t>GREY WING</t>
  </si>
  <si>
    <t>T.C.B.</t>
  </si>
  <si>
    <t>YELLOW</t>
  </si>
  <si>
    <t>WHITE</t>
  </si>
  <si>
    <t>OLIVE/ MAUVE</t>
  </si>
  <si>
    <t>VIOLET</t>
  </si>
  <si>
    <t>AOV</t>
  </si>
  <si>
    <t>CRESTED</t>
  </si>
  <si>
    <t>CLEAR WING</t>
  </si>
  <si>
    <t xml:space="preserve">F.B.C.   G.W. </t>
  </si>
  <si>
    <t>RAINBOW</t>
  </si>
  <si>
    <t>FALLOW</t>
  </si>
  <si>
    <t>SLATE</t>
  </si>
  <si>
    <t>D.E.C.</t>
  </si>
  <si>
    <t>E.C.B.</t>
  </si>
  <si>
    <t>AORV</t>
  </si>
  <si>
    <t>Susan &amp; AJ McCord</t>
  </si>
  <si>
    <t>Bill McLean Jr.</t>
  </si>
  <si>
    <t>Sandra Wood</t>
  </si>
  <si>
    <t>Geoffrey Kaye</t>
  </si>
  <si>
    <t>Abraham Leon</t>
  </si>
  <si>
    <t>Robert Hofstetter</t>
  </si>
  <si>
    <t>Duane Walten</t>
  </si>
  <si>
    <t>Joe Haught</t>
  </si>
  <si>
    <t>Christina Hallock</t>
  </si>
  <si>
    <t>Joyners</t>
  </si>
  <si>
    <t>Nancy Gingrich</t>
  </si>
  <si>
    <t>Len Bourgeois</t>
  </si>
  <si>
    <t>Dawn Sandvee</t>
  </si>
  <si>
    <t>David Elrod</t>
  </si>
  <si>
    <t>Gary Roberts</t>
  </si>
  <si>
    <t>Triple J Budgies</t>
  </si>
  <si>
    <t>Jose Guzman</t>
  </si>
  <si>
    <t>Carlie Ames</t>
  </si>
  <si>
    <t>Barbara Waterman</t>
  </si>
  <si>
    <t>TL Aviary</t>
  </si>
  <si>
    <t>Drew Angus</t>
  </si>
  <si>
    <t>Andrew Thompson</t>
  </si>
  <si>
    <t>Alex Cardoso</t>
  </si>
  <si>
    <t>Stephanie Pierce</t>
  </si>
  <si>
    <t>Homer Gallerdo</t>
  </si>
  <si>
    <t>Homer Gallardo</t>
  </si>
  <si>
    <t>Dawn Sandve</t>
  </si>
  <si>
    <t>Cesar Avila</t>
  </si>
  <si>
    <t>Jorge Rivero</t>
  </si>
  <si>
    <t>D &amp; S Floyd</t>
  </si>
  <si>
    <t>Bill McLean Sr.</t>
  </si>
  <si>
    <t>Ray Zoercher</t>
  </si>
  <si>
    <t>Ronnie Ray</t>
  </si>
  <si>
    <t>FROSTED PIED</t>
  </si>
  <si>
    <t>DUTCH/CF PIED</t>
  </si>
  <si>
    <t>DF ANTHRA CITE</t>
  </si>
  <si>
    <t>NOBS1</t>
  </si>
  <si>
    <t>VIC LASSALLE</t>
  </si>
  <si>
    <t>NONE</t>
  </si>
  <si>
    <t>MAUREEN BRODERICK</t>
  </si>
  <si>
    <t>MARK GRAY</t>
  </si>
  <si>
    <t>JIMMY STRONG</t>
  </si>
  <si>
    <t>Terry McLean</t>
  </si>
  <si>
    <t>Henry Lopez</t>
  </si>
  <si>
    <t>Tracy Carter</t>
  </si>
  <si>
    <t>DF ANTHRACITE</t>
  </si>
  <si>
    <t>Linda Fadigan</t>
  </si>
  <si>
    <t>Michael Cannizzaro</t>
  </si>
  <si>
    <t>Natasha Botway</t>
  </si>
  <si>
    <t>Bob Jensen</t>
  </si>
  <si>
    <t>DUANE WALTON</t>
  </si>
  <si>
    <t>OPALINE GREEN</t>
  </si>
  <si>
    <t>OPALINE BLUE</t>
  </si>
  <si>
    <t>CINNAMON GREEN</t>
  </si>
  <si>
    <t>CINNAMON BLUE</t>
  </si>
  <si>
    <t>OPALINE CINNAMON</t>
  </si>
  <si>
    <t>SHARON ROBICHAUD</t>
  </si>
  <si>
    <t>DANNY SISSON</t>
  </si>
  <si>
    <t>CATHERINE LANGHAM</t>
  </si>
  <si>
    <t>BILLY MCLEAN JR</t>
  </si>
  <si>
    <t>PAULINE DOMENGE</t>
  </si>
  <si>
    <t>BOB JENSEN</t>
  </si>
  <si>
    <t>DOMINANT PIED</t>
  </si>
  <si>
    <t>TEXAS CLEARBODY</t>
  </si>
  <si>
    <t>DEBBIE LOWNSDALE</t>
  </si>
  <si>
    <t>TRACY CARTER</t>
  </si>
  <si>
    <t>ELIENA FLOYD</t>
  </si>
  <si>
    <t>LACEWING</t>
  </si>
  <si>
    <t>EASLEY CLEARBODY</t>
  </si>
  <si>
    <t>2021 SHOW SEASON</t>
  </si>
  <si>
    <t>MBS</t>
  </si>
  <si>
    <t>The Joyners</t>
  </si>
  <si>
    <t>AZBS1</t>
  </si>
  <si>
    <t>Joel &amp; Jackie Lippe</t>
  </si>
  <si>
    <t>RAY HELTZEL</t>
  </si>
  <si>
    <t>STEPHEN FOWLER</t>
  </si>
  <si>
    <t>DEBBIE COLE</t>
  </si>
  <si>
    <t>CESAR AVITA</t>
  </si>
  <si>
    <t>Cesar Avita</t>
  </si>
  <si>
    <t>JOEL &amp; JACKIE LIPPE</t>
  </si>
  <si>
    <t>MICK MCCOWN</t>
  </si>
  <si>
    <t>THE JOYNERS</t>
  </si>
  <si>
    <t>JOE DOWNS</t>
  </si>
  <si>
    <t>NOBS 2</t>
  </si>
  <si>
    <t>NOBS 3</t>
  </si>
  <si>
    <t>NOBS2</t>
  </si>
  <si>
    <t>NOBS3</t>
  </si>
  <si>
    <t>CHAD BABIN</t>
  </si>
  <si>
    <t>MIKE ABBATE</t>
  </si>
  <si>
    <t>LEN BOURGEOIS</t>
  </si>
  <si>
    <t>RICH WERNER</t>
  </si>
  <si>
    <t>TERRY MCLEAN</t>
  </si>
  <si>
    <t>RAY ZOERCHER</t>
  </si>
  <si>
    <t>RICHARD WERNER</t>
  </si>
  <si>
    <t>BOB VARGO</t>
  </si>
  <si>
    <t>BARBARA WATERMAN</t>
  </si>
  <si>
    <t>STUART SACKS</t>
  </si>
  <si>
    <t>JULIE WILLIS</t>
  </si>
  <si>
    <t>JOSH ANTHONY</t>
  </si>
  <si>
    <t>GREG LOVELL</t>
  </si>
  <si>
    <t>DFW1</t>
  </si>
  <si>
    <t>DFW 1</t>
  </si>
  <si>
    <t>DFW2</t>
  </si>
  <si>
    <t>TCBC 1</t>
  </si>
  <si>
    <t>TCBC 2</t>
  </si>
  <si>
    <t>Serena Kruger</t>
  </si>
  <si>
    <t>RANDY THOMAS</t>
  </si>
  <si>
    <t>BILL MCLEAN JR</t>
  </si>
  <si>
    <t>DEWAYNE WELDON</t>
  </si>
  <si>
    <t>JOEY KRUGER</t>
  </si>
  <si>
    <t>Joey Kruger</t>
  </si>
  <si>
    <t>AL HORTON</t>
  </si>
  <si>
    <t>CHRIS PIDGEON</t>
  </si>
  <si>
    <t>BERNICE O'STEEN</t>
  </si>
  <si>
    <t>JESSICA PIDGEON</t>
  </si>
  <si>
    <t>TCBC1</t>
  </si>
  <si>
    <t>TCBC2</t>
  </si>
  <si>
    <t>FRANK SWIDER</t>
  </si>
  <si>
    <t>EDUARDO RODES</t>
  </si>
  <si>
    <t>DAVID EBERST</t>
  </si>
  <si>
    <t>HENRY TIMMES</t>
  </si>
  <si>
    <t>S &amp; M SHCHEHHRBAKOV</t>
  </si>
  <si>
    <t>STEVE HIGGINS</t>
  </si>
  <si>
    <t>RICHARD SCHMIDT</t>
  </si>
  <si>
    <t>Lori Rill</t>
  </si>
  <si>
    <t>Tom Dietrich</t>
  </si>
  <si>
    <t>Alina Rivera</t>
  </si>
  <si>
    <t>TSBS1</t>
  </si>
  <si>
    <t>TSBS2</t>
  </si>
  <si>
    <t>NANCY GINGRICH</t>
  </si>
  <si>
    <t>KATHY ABDIS</t>
  </si>
  <si>
    <t>NELSON CARPENTIER</t>
  </si>
  <si>
    <t>JOE RILEY</t>
  </si>
  <si>
    <t>BOB &amp; KATHY THORNBER</t>
  </si>
  <si>
    <t>TRIPLE J BUDGIES</t>
  </si>
  <si>
    <t>BRIAN DRAXLER</t>
  </si>
  <si>
    <t>MARCIA HALBERT</t>
  </si>
  <si>
    <t>DAWN SANDVE</t>
  </si>
  <si>
    <t>FRANKIE RIVERA</t>
  </si>
  <si>
    <t>DREW ANGUS</t>
  </si>
  <si>
    <t>JOE SMITH</t>
  </si>
  <si>
    <t>AZBS2</t>
  </si>
  <si>
    <t>AZBS3</t>
  </si>
  <si>
    <t>GEOFFREY KAYE</t>
  </si>
  <si>
    <t>BILL MITTON</t>
  </si>
  <si>
    <t>ABC</t>
  </si>
  <si>
    <t>Bill Mclean Sr</t>
  </si>
  <si>
    <t>D &amp; S FLOYD</t>
  </si>
  <si>
    <t>BILL MCLEAN SR</t>
  </si>
  <si>
    <t>Bill McLean Jr</t>
  </si>
  <si>
    <t>Bill McLean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</si>
</sst>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m/d/yy;@"/>
  </numFmts>
  <fonts count="31" x14ac:knownFonts="1"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8"/>
      <name val="Arial Narrow"/>
      <family val="2"/>
    </font>
    <font>
      <b/>
      <sz val="2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 Narrow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66FF"/>
      <name val="Courier New"/>
      <family val="3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</font>
    <font>
      <sz val="1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Calibri"/>
      <family val="2"/>
    </font>
    <font>
      <sz val="8"/>
      <name val="Calibri"/>
      <family val="2"/>
    </font>
    <font>
      <sz val="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01AF3B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2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center"/>
    </xf>
    <xf numFmtId="0" fontId="13" fillId="0" borderId="15" xfId="0" applyFont="1" applyFill="1" applyBorder="1" applyAlignment="1"/>
    <xf numFmtId="0" fontId="13" fillId="2" borderId="15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7" fillId="0" borderId="17" xfId="0" applyFont="1" applyBorder="1"/>
    <xf numFmtId="0" fontId="13" fillId="2" borderId="18" xfId="0" applyFont="1" applyFill="1" applyBorder="1"/>
    <xf numFmtId="0" fontId="7" fillId="0" borderId="17" xfId="0" applyFont="1" applyBorder="1"/>
    <xf numFmtId="0" fontId="2" fillId="0" borderId="18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4" fillId="0" borderId="0" xfId="0" applyNumberFormat="1" applyFont="1"/>
    <xf numFmtId="0" fontId="13" fillId="0" borderId="18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19" xfId="0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1" fontId="13" fillId="0" borderId="21" xfId="0" applyNumberFormat="1" applyFont="1" applyFill="1" applyBorder="1" applyAlignment="1">
      <alignment horizontal="right"/>
    </xf>
    <xf numFmtId="1" fontId="13" fillId="2" borderId="21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21" xfId="0" applyFont="1" applyBorder="1" applyAlignment="1">
      <alignment horizontal="right"/>
    </xf>
    <xf numFmtId="0" fontId="0" fillId="0" borderId="0" xfId="0" applyAlignment="1">
      <alignment horizontal="right"/>
    </xf>
    <xf numFmtId="165" fontId="3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65" fontId="12" fillId="0" borderId="23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1" fontId="13" fillId="0" borderId="21" xfId="0" applyNumberFormat="1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1" fontId="13" fillId="2" borderId="21" xfId="0" applyNumberFormat="1" applyFont="1" applyFill="1" applyBorder="1" applyAlignment="1">
      <alignment horizontal="left"/>
    </xf>
    <xf numFmtId="165" fontId="3" fillId="0" borderId="2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3" fillId="3" borderId="15" xfId="0" applyFont="1" applyFill="1" applyBorder="1" applyAlignment="1"/>
    <xf numFmtId="0" fontId="13" fillId="3" borderId="18" xfId="0" applyFont="1" applyFill="1" applyBorder="1"/>
    <xf numFmtId="1" fontId="13" fillId="3" borderId="21" xfId="0" applyNumberFormat="1" applyFont="1" applyFill="1" applyBorder="1" applyAlignment="1">
      <alignment horizontal="right"/>
    </xf>
    <xf numFmtId="0" fontId="13" fillId="2" borderId="15" xfId="0" applyNumberFormat="1" applyFont="1" applyFill="1" applyBorder="1" applyAlignment="1"/>
    <xf numFmtId="0" fontId="13" fillId="2" borderId="15" xfId="0" applyNumberFormat="1" applyFont="1" applyFill="1" applyBorder="1" applyAlignment="1">
      <alignment horizontal="right"/>
    </xf>
    <xf numFmtId="0" fontId="0" fillId="0" borderId="1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9" fontId="13" fillId="2" borderId="15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64" fontId="19" fillId="0" borderId="33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164" fontId="19" fillId="0" borderId="35" xfId="0" applyNumberFormat="1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3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0" borderId="17" xfId="0" applyFont="1" applyBorder="1" applyAlignment="1">
      <alignment horizontal="right"/>
    </xf>
    <xf numFmtId="0" fontId="21" fillId="0" borderId="34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right"/>
    </xf>
    <xf numFmtId="165" fontId="3" fillId="0" borderId="23" xfId="0" applyNumberFormat="1" applyFont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0" fillId="9" borderId="0" xfId="0" applyFill="1"/>
    <xf numFmtId="164" fontId="10" fillId="0" borderId="33" xfId="0" applyNumberFormat="1" applyFont="1" applyFill="1" applyBorder="1" applyAlignment="1">
      <alignment horizontal="center" vertical="center"/>
    </xf>
    <xf numFmtId="0" fontId="13" fillId="2" borderId="15" xfId="0" applyFont="1" applyFill="1" applyBorder="1"/>
    <xf numFmtId="0" fontId="0" fillId="0" borderId="15" xfId="0" applyBorder="1" applyAlignment="1">
      <alignment horizontal="left"/>
    </xf>
    <xf numFmtId="0" fontId="24" fillId="0" borderId="33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0" xfId="0" applyFont="1"/>
    <xf numFmtId="0" fontId="26" fillId="0" borderId="3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9" fillId="0" borderId="0" xfId="0" applyFont="1" applyFill="1"/>
    <xf numFmtId="0" fontId="13" fillId="0" borderId="23" xfId="0" applyFont="1" applyFill="1" applyBorder="1" applyAlignment="1"/>
    <xf numFmtId="2" fontId="3" fillId="0" borderId="14" xfId="0" applyNumberFormat="1" applyFont="1" applyBorder="1" applyAlignment="1">
      <alignment horizontal="center"/>
    </xf>
    <xf numFmtId="0" fontId="30" fillId="0" borderId="34" xfId="0" applyFont="1" applyBorder="1" applyAlignment="1">
      <alignment horizontal="center" vertical="center" wrapText="1"/>
    </xf>
    <xf numFmtId="165" fontId="0" fillId="0" borderId="15" xfId="0" applyNumberFormat="1" applyBorder="1"/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left"/>
    </xf>
  </cellXfs>
  <cellStyles count="1">
    <cellStyle name="Normal" xfId="0" builtinId="0"/>
  </cellStyles>
  <dxfs count="3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35"/>
  <sheetViews>
    <sheetView tabSelected="1" zoomScale="125" zoomScaleNormal="125" zoomScaleSheetLayoutView="115" workbookViewId="0">
      <pane xSplit="1" topLeftCell="B1" activePane="topRight" state="frozen"/>
      <selection pane="topRight" activeCell="G131" sqref="G131"/>
    </sheetView>
  </sheetViews>
  <sheetFormatPr defaultRowHeight="12.75" x14ac:dyDescent="0.2"/>
  <cols>
    <col min="1" max="1" width="19.85546875" style="27" bestFit="1" customWidth="1"/>
    <col min="2" max="16" width="6.28515625" customWidth="1"/>
    <col min="17" max="17" width="6.85546875" customWidth="1"/>
    <col min="18" max="18" width="7.28515625" customWidth="1"/>
    <col min="19" max="19" width="6.28515625" customWidth="1"/>
    <col min="20" max="23" width="6.28515625" hidden="1" customWidth="1"/>
    <col min="24" max="24" width="7.28515625" hidden="1" customWidth="1"/>
    <col min="25" max="25" width="7" hidden="1" customWidth="1"/>
    <col min="26" max="30" width="6.28515625" hidden="1" customWidth="1"/>
    <col min="31" max="31" width="6.140625" style="41" bestFit="1" customWidth="1"/>
    <col min="32" max="32" width="3.5703125" style="6" customWidth="1"/>
    <col min="33" max="34" width="4.42578125" style="6" customWidth="1"/>
    <col min="35" max="35" width="4.85546875" style="6" customWidth="1"/>
    <col min="36" max="36" width="5.5703125" style="6" customWidth="1"/>
    <col min="37" max="37" width="5.85546875" style="6" customWidth="1"/>
    <col min="38" max="38" width="5.5703125" style="6" customWidth="1"/>
    <col min="39" max="39" width="5.85546875" style="6" customWidth="1"/>
    <col min="40" max="113" width="9.140625" style="6"/>
  </cols>
  <sheetData>
    <row r="1" spans="1:113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</row>
    <row r="2" spans="1:113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113" ht="26.25" x14ac:dyDescent="0.4">
      <c r="A3" s="129" t="s">
        <v>226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113" x14ac:dyDescent="0.2">
      <c r="A4" s="142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4"/>
    </row>
    <row r="5" spans="1:113" x14ac:dyDescent="0.2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7"/>
    </row>
    <row r="6" spans="1:113" x14ac:dyDescent="0.2">
      <c r="A6" s="8" t="s">
        <v>2</v>
      </c>
      <c r="B6" s="10" t="s">
        <v>3</v>
      </c>
      <c r="C6" s="9" t="s">
        <v>227</v>
      </c>
      <c r="D6" s="10" t="s">
        <v>229</v>
      </c>
      <c r="E6" s="10" t="s">
        <v>240</v>
      </c>
      <c r="F6" s="10" t="s">
        <v>241</v>
      </c>
      <c r="G6" s="10" t="s">
        <v>258</v>
      </c>
      <c r="H6" s="10" t="s">
        <v>259</v>
      </c>
      <c r="I6" s="10" t="s">
        <v>260</v>
      </c>
      <c r="J6" s="10" t="s">
        <v>261</v>
      </c>
      <c r="K6" s="10" t="s">
        <v>284</v>
      </c>
      <c r="L6" s="10" t="s">
        <v>285</v>
      </c>
      <c r="M6" s="52" t="s">
        <v>298</v>
      </c>
      <c r="N6" s="10" t="s">
        <v>299</v>
      </c>
      <c r="O6" s="10" t="s">
        <v>302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29"/>
    </row>
    <row r="7" spans="1:113" s="7" customFormat="1" x14ac:dyDescent="0.2">
      <c r="A7" s="11" t="s">
        <v>4</v>
      </c>
      <c r="B7" s="12">
        <v>44338</v>
      </c>
      <c r="C7" s="12">
        <v>44359</v>
      </c>
      <c r="D7" s="12">
        <v>44366</v>
      </c>
      <c r="E7" s="12">
        <v>44394</v>
      </c>
      <c r="F7" s="12">
        <v>44395</v>
      </c>
      <c r="G7" s="12">
        <v>44415</v>
      </c>
      <c r="H7" s="12">
        <v>44415</v>
      </c>
      <c r="I7" s="12">
        <v>44422</v>
      </c>
      <c r="J7" s="12">
        <v>44423</v>
      </c>
      <c r="K7" s="12">
        <v>44065</v>
      </c>
      <c r="L7" s="12">
        <v>44066</v>
      </c>
      <c r="M7" s="12">
        <v>44436</v>
      </c>
      <c r="N7" s="17">
        <v>44437</v>
      </c>
      <c r="O7" s="12">
        <v>44443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30" t="s">
        <v>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</row>
    <row r="8" spans="1:113" s="7" customFormat="1" x14ac:dyDescent="0.2">
      <c r="A8" s="8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89"/>
      <c r="N8" s="42"/>
      <c r="O8" s="42"/>
      <c r="P8" s="42"/>
      <c r="Q8" s="53"/>
      <c r="R8" s="53"/>
      <c r="S8" s="53"/>
      <c r="T8" s="42"/>
      <c r="U8" s="42"/>
      <c r="V8" s="58"/>
      <c r="W8" s="58"/>
      <c r="X8" s="58"/>
      <c r="Y8" s="42"/>
      <c r="Z8" s="58"/>
      <c r="AA8" s="58"/>
      <c r="AB8" s="42"/>
      <c r="AC8" s="42"/>
      <c r="AD8" s="42"/>
      <c r="AE8" s="8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</row>
    <row r="9" spans="1:113" x14ac:dyDescent="0.2">
      <c r="A9" s="20" t="s">
        <v>7</v>
      </c>
      <c r="B9" s="14"/>
      <c r="C9" s="14"/>
      <c r="D9" s="14">
        <v>1386</v>
      </c>
      <c r="E9" s="14"/>
      <c r="F9" s="14"/>
      <c r="G9" s="14"/>
      <c r="H9" s="14"/>
      <c r="I9" s="14"/>
      <c r="J9" s="14"/>
      <c r="K9" s="14"/>
      <c r="L9" s="14"/>
      <c r="M9" s="14">
        <v>1334</v>
      </c>
      <c r="N9" s="14">
        <v>952</v>
      </c>
      <c r="O9" s="14"/>
      <c r="P9" s="14"/>
      <c r="Q9" s="14"/>
      <c r="R9" s="14"/>
      <c r="S9" s="60"/>
      <c r="T9" s="57"/>
      <c r="U9" s="14"/>
      <c r="V9" s="14"/>
      <c r="W9" s="14"/>
      <c r="X9" s="14"/>
      <c r="Y9" s="14"/>
      <c r="Z9" s="14"/>
      <c r="AA9" s="14"/>
      <c r="AB9" s="14"/>
      <c r="AC9" s="14"/>
      <c r="AD9" s="14"/>
      <c r="AE9" s="32">
        <f>SUM(B9:AD9)</f>
        <v>3672</v>
      </c>
    </row>
    <row r="10" spans="1:113" s="7" customFormat="1" x14ac:dyDescent="0.2">
      <c r="A10" s="26" t="s">
        <v>12</v>
      </c>
      <c r="B10" s="13"/>
      <c r="C10" s="13">
        <v>961</v>
      </c>
      <c r="D10" s="13"/>
      <c r="E10" s="13"/>
      <c r="F10" s="13">
        <v>843</v>
      </c>
      <c r="G10" s="13">
        <v>907</v>
      </c>
      <c r="H10" s="13">
        <v>733</v>
      </c>
      <c r="I10" s="13"/>
      <c r="J10" s="13"/>
      <c r="K10" s="13"/>
      <c r="L10" s="122"/>
      <c r="M10" s="119"/>
      <c r="N10" s="13"/>
      <c r="O10" s="53"/>
      <c r="P10" s="53"/>
      <c r="Q10" s="53"/>
      <c r="R10" s="53"/>
      <c r="S10" s="53"/>
      <c r="T10" s="58"/>
      <c r="U10" s="13"/>
      <c r="V10" s="58"/>
      <c r="W10" s="58"/>
      <c r="X10" s="58"/>
      <c r="Y10" s="58"/>
      <c r="Z10" s="58"/>
      <c r="AA10" s="58"/>
      <c r="AB10" s="58"/>
      <c r="AC10" s="58"/>
      <c r="AD10" s="13"/>
      <c r="AE10" s="31">
        <f>SUM(B10:AD10)</f>
        <v>3444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</row>
    <row r="11" spans="1:113" x14ac:dyDescent="0.2">
      <c r="A11" s="20" t="s">
        <v>19</v>
      </c>
      <c r="B11" s="14">
        <v>695</v>
      </c>
      <c r="C11" s="14"/>
      <c r="D11" s="14"/>
      <c r="E11" s="14">
        <v>800</v>
      </c>
      <c r="F11" s="14">
        <v>195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60"/>
      <c r="T11" s="57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32">
        <f>SUM(B11:AD11)</f>
        <v>1690</v>
      </c>
    </row>
    <row r="12" spans="1:113" s="7" customFormat="1" x14ac:dyDescent="0.2">
      <c r="A12" s="26" t="s">
        <v>64</v>
      </c>
      <c r="B12" s="13"/>
      <c r="C12" s="13"/>
      <c r="D12" s="13"/>
      <c r="E12" s="13">
        <v>76</v>
      </c>
      <c r="F12" s="13">
        <v>397</v>
      </c>
      <c r="G12" s="13">
        <v>336</v>
      </c>
      <c r="H12" s="13">
        <v>288</v>
      </c>
      <c r="I12" s="13"/>
      <c r="J12" s="13"/>
      <c r="K12" s="13"/>
      <c r="L12" s="122"/>
      <c r="M12" s="119"/>
      <c r="N12" s="13"/>
      <c r="O12" s="53">
        <v>581</v>
      </c>
      <c r="P12" s="53"/>
      <c r="Q12" s="53"/>
      <c r="R12" s="53"/>
      <c r="S12" s="53"/>
      <c r="T12" s="58"/>
      <c r="U12" s="13"/>
      <c r="V12" s="58"/>
      <c r="W12" s="58"/>
      <c r="X12" s="58"/>
      <c r="Y12" s="58"/>
      <c r="Z12" s="58"/>
      <c r="AA12" s="58"/>
      <c r="AB12" s="58"/>
      <c r="AC12" s="58"/>
      <c r="AD12" s="13"/>
      <c r="AE12" s="31">
        <f>SUM(B12:AD12)</f>
        <v>1678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</row>
    <row r="13" spans="1:113" x14ac:dyDescent="0.2">
      <c r="A13" s="20" t="s">
        <v>87</v>
      </c>
      <c r="B13" s="14"/>
      <c r="C13" s="14"/>
      <c r="D13" s="14"/>
      <c r="E13" s="14">
        <v>74</v>
      </c>
      <c r="F13" s="14">
        <v>86</v>
      </c>
      <c r="G13" s="14"/>
      <c r="H13" s="14"/>
      <c r="I13" s="14"/>
      <c r="J13" s="14"/>
      <c r="K13" s="14">
        <v>435</v>
      </c>
      <c r="L13" s="14">
        <v>618</v>
      </c>
      <c r="M13" s="14"/>
      <c r="N13" s="14"/>
      <c r="O13" s="14"/>
      <c r="P13" s="14"/>
      <c r="Q13" s="14"/>
      <c r="R13" s="14"/>
      <c r="S13" s="60"/>
      <c r="T13" s="57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2">
        <f>SUM(B13:AD13)</f>
        <v>1213</v>
      </c>
    </row>
    <row r="14" spans="1:113" s="7" customFormat="1" x14ac:dyDescent="0.2">
      <c r="A14" s="26" t="s">
        <v>8</v>
      </c>
      <c r="B14" s="13"/>
      <c r="C14" s="13"/>
      <c r="D14" s="13">
        <v>216</v>
      </c>
      <c r="E14" s="13"/>
      <c r="F14" s="13"/>
      <c r="G14" s="13"/>
      <c r="H14" s="13"/>
      <c r="I14" s="13"/>
      <c r="J14" s="13"/>
      <c r="K14" s="13"/>
      <c r="L14" s="122"/>
      <c r="M14" s="119">
        <v>164</v>
      </c>
      <c r="N14" s="13">
        <v>462</v>
      </c>
      <c r="O14" s="53"/>
      <c r="P14" s="53"/>
      <c r="Q14" s="53"/>
      <c r="R14" s="53"/>
      <c r="S14" s="53"/>
      <c r="T14" s="58"/>
      <c r="U14" s="13"/>
      <c r="V14" s="58"/>
      <c r="W14" s="58"/>
      <c r="X14" s="58"/>
      <c r="Y14" s="58"/>
      <c r="Z14" s="58"/>
      <c r="AA14" s="58"/>
      <c r="AB14" s="58"/>
      <c r="AC14" s="58"/>
      <c r="AD14" s="13"/>
      <c r="AE14" s="31">
        <f>SUM(B14:AD14)</f>
        <v>842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</row>
    <row r="15" spans="1:113" x14ac:dyDescent="0.2">
      <c r="A15" s="20" t="s">
        <v>29</v>
      </c>
      <c r="B15" s="14">
        <v>15</v>
      </c>
      <c r="C15" s="14"/>
      <c r="D15" s="14"/>
      <c r="E15" s="14">
        <v>204</v>
      </c>
      <c r="F15" s="14"/>
      <c r="G15" s="14">
        <v>156</v>
      </c>
      <c r="H15" s="14"/>
      <c r="I15" s="14">
        <v>73</v>
      </c>
      <c r="J15" s="14">
        <v>93</v>
      </c>
      <c r="K15" s="14">
        <v>211</v>
      </c>
      <c r="L15" s="14"/>
      <c r="M15" s="14"/>
      <c r="N15" s="14"/>
      <c r="O15" s="14"/>
      <c r="P15" s="14"/>
      <c r="Q15" s="14"/>
      <c r="R15" s="14"/>
      <c r="S15" s="60"/>
      <c r="T15" s="57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2">
        <f>SUM(B15:AD15)</f>
        <v>752</v>
      </c>
    </row>
    <row r="16" spans="1:113" s="7" customFormat="1" x14ac:dyDescent="0.2">
      <c r="A16" s="26" t="s">
        <v>25</v>
      </c>
      <c r="B16" s="13"/>
      <c r="C16" s="13"/>
      <c r="D16" s="13"/>
      <c r="E16" s="13"/>
      <c r="F16" s="13"/>
      <c r="G16" s="13"/>
      <c r="H16" s="13"/>
      <c r="I16" s="13"/>
      <c r="J16" s="13">
        <v>725</v>
      </c>
      <c r="K16" s="13"/>
      <c r="L16" s="122"/>
      <c r="M16" s="119"/>
      <c r="N16" s="13"/>
      <c r="O16" s="53"/>
      <c r="P16" s="53"/>
      <c r="Q16" s="53"/>
      <c r="R16" s="53"/>
      <c r="S16" s="53"/>
      <c r="T16" s="58"/>
      <c r="U16" s="13"/>
      <c r="V16" s="58"/>
      <c r="W16" s="58"/>
      <c r="X16" s="58"/>
      <c r="Y16" s="58"/>
      <c r="Z16" s="58"/>
      <c r="AA16" s="58"/>
      <c r="AB16" s="58"/>
      <c r="AC16" s="58"/>
      <c r="AD16" s="13"/>
      <c r="AE16" s="31">
        <f>SUM(B16:AD16)</f>
        <v>725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</row>
    <row r="17" spans="1:113" x14ac:dyDescent="0.2">
      <c r="A17" s="20" t="s">
        <v>94</v>
      </c>
      <c r="B17" s="14"/>
      <c r="C17" s="14"/>
      <c r="D17" s="14">
        <v>663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60"/>
      <c r="T17" s="57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2">
        <f>SUM(B17:AD17)</f>
        <v>663</v>
      </c>
    </row>
    <row r="18" spans="1:113" s="7" customFormat="1" x14ac:dyDescent="0.2">
      <c r="A18" s="26" t="s">
        <v>27</v>
      </c>
      <c r="B18" s="13"/>
      <c r="C18" s="13"/>
      <c r="D18" s="13"/>
      <c r="E18" s="13"/>
      <c r="F18" s="13"/>
      <c r="G18" s="13"/>
      <c r="H18" s="13"/>
      <c r="I18" s="13">
        <v>494</v>
      </c>
      <c r="J18" s="13">
        <v>95</v>
      </c>
      <c r="K18" s="13"/>
      <c r="L18" s="122"/>
      <c r="M18" s="119"/>
      <c r="N18" s="13"/>
      <c r="O18" s="53"/>
      <c r="P18" s="53"/>
      <c r="Q18" s="53"/>
      <c r="R18" s="53"/>
      <c r="S18" s="53"/>
      <c r="T18" s="58"/>
      <c r="U18" s="13"/>
      <c r="V18" s="58"/>
      <c r="W18" s="58"/>
      <c r="X18" s="58"/>
      <c r="Y18" s="58"/>
      <c r="Z18" s="58"/>
      <c r="AA18" s="58"/>
      <c r="AB18" s="58"/>
      <c r="AC18" s="58"/>
      <c r="AD18" s="13"/>
      <c r="AE18" s="31">
        <f>SUM(B18:AD18)</f>
        <v>589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</row>
    <row r="19" spans="1:113" x14ac:dyDescent="0.2">
      <c r="A19" s="20" t="s">
        <v>48</v>
      </c>
      <c r="B19" s="14"/>
      <c r="C19" s="14"/>
      <c r="D19" s="14"/>
      <c r="E19" s="14">
        <v>394</v>
      </c>
      <c r="F19" s="14">
        <v>193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60"/>
      <c r="T19" s="57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2">
        <f>SUM(B19:AD19)</f>
        <v>587</v>
      </c>
    </row>
    <row r="20" spans="1:113" s="7" customFormat="1" x14ac:dyDescent="0.2">
      <c r="A20" s="26" t="s">
        <v>96</v>
      </c>
      <c r="B20" s="13">
        <v>525</v>
      </c>
      <c r="C20" s="13"/>
      <c r="D20" s="13"/>
      <c r="E20" s="13"/>
      <c r="F20" s="13"/>
      <c r="G20" s="13"/>
      <c r="H20" s="13"/>
      <c r="I20" s="13"/>
      <c r="J20" s="13"/>
      <c r="K20" s="13"/>
      <c r="L20" s="122"/>
      <c r="M20" s="119"/>
      <c r="N20" s="13"/>
      <c r="O20" s="53"/>
      <c r="P20" s="53"/>
      <c r="Q20" s="53"/>
      <c r="R20" s="53"/>
      <c r="S20" s="53"/>
      <c r="T20" s="58"/>
      <c r="U20" s="13"/>
      <c r="V20" s="58"/>
      <c r="W20" s="58"/>
      <c r="X20" s="58"/>
      <c r="Y20" s="58"/>
      <c r="Z20" s="58"/>
      <c r="AA20" s="58"/>
      <c r="AB20" s="58"/>
      <c r="AC20" s="58"/>
      <c r="AD20" s="13"/>
      <c r="AE20" s="31">
        <f>SUM(B20:AD20)</f>
        <v>525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</row>
    <row r="21" spans="1:113" x14ac:dyDescent="0.2">
      <c r="A21" s="20" t="s">
        <v>32</v>
      </c>
      <c r="B21" s="14"/>
      <c r="C21" s="14"/>
      <c r="D21" s="14"/>
      <c r="E21" s="14"/>
      <c r="F21" s="14"/>
      <c r="G21" s="14"/>
      <c r="H21" s="14"/>
      <c r="I21" s="14"/>
      <c r="J21" s="14"/>
      <c r="K21" s="14">
        <v>522</v>
      </c>
      <c r="L21" s="14"/>
      <c r="M21" s="14"/>
      <c r="N21" s="14"/>
      <c r="O21" s="14"/>
      <c r="P21" s="14"/>
      <c r="Q21" s="14"/>
      <c r="R21" s="14"/>
      <c r="S21" s="60"/>
      <c r="T21" s="57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32">
        <f>SUM(B21:AD21)</f>
        <v>522</v>
      </c>
    </row>
    <row r="22" spans="1:113" s="7" customFormat="1" x14ac:dyDescent="0.2">
      <c r="A22" s="26" t="s">
        <v>54</v>
      </c>
      <c r="B22" s="13"/>
      <c r="C22" s="13"/>
      <c r="D22" s="13"/>
      <c r="E22" s="13"/>
      <c r="F22" s="13"/>
      <c r="G22" s="13"/>
      <c r="H22" s="13"/>
      <c r="I22" s="13"/>
      <c r="J22" s="13"/>
      <c r="K22" s="13">
        <v>209</v>
      </c>
      <c r="L22" s="119">
        <v>250</v>
      </c>
      <c r="M22" s="119"/>
      <c r="N22" s="13"/>
      <c r="O22" s="53"/>
      <c r="P22" s="53"/>
      <c r="Q22" s="53"/>
      <c r="R22" s="53"/>
      <c r="S22" s="53"/>
      <c r="T22" s="58"/>
      <c r="U22" s="13"/>
      <c r="V22" s="58"/>
      <c r="W22" s="58"/>
      <c r="X22" s="58"/>
      <c r="Y22" s="58"/>
      <c r="Z22" s="58"/>
      <c r="AA22" s="58"/>
      <c r="AB22" s="58"/>
      <c r="AC22" s="58"/>
      <c r="AD22" s="13"/>
      <c r="AE22" s="31">
        <f>SUM(B22:AD22)</f>
        <v>459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</row>
    <row r="23" spans="1:113" x14ac:dyDescent="0.2">
      <c r="A23" s="20" t="s">
        <v>105</v>
      </c>
      <c r="B23" s="14"/>
      <c r="C23" s="14"/>
      <c r="D23" s="14"/>
      <c r="E23" s="14"/>
      <c r="F23" s="14"/>
      <c r="G23" s="14"/>
      <c r="H23" s="14"/>
      <c r="I23" s="14"/>
      <c r="J23" s="14"/>
      <c r="K23" s="14">
        <v>206</v>
      </c>
      <c r="L23" s="14">
        <v>170</v>
      </c>
      <c r="M23" s="14"/>
      <c r="N23" s="14"/>
      <c r="O23" s="14"/>
      <c r="P23" s="14"/>
      <c r="Q23" s="14"/>
      <c r="R23" s="14"/>
      <c r="S23" s="60"/>
      <c r="T23" s="57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32">
        <f>SUM(B23:AD23)</f>
        <v>376</v>
      </c>
    </row>
    <row r="24" spans="1:113" s="7" customFormat="1" x14ac:dyDescent="0.2">
      <c r="A24" s="26" t="s">
        <v>13</v>
      </c>
      <c r="B24" s="13"/>
      <c r="C24" s="13">
        <v>152</v>
      </c>
      <c r="D24" s="13"/>
      <c r="E24" s="13"/>
      <c r="F24" s="13">
        <v>213</v>
      </c>
      <c r="G24" s="13"/>
      <c r="H24" s="13"/>
      <c r="I24" s="13"/>
      <c r="J24" s="13"/>
      <c r="K24" s="13"/>
      <c r="L24" s="122"/>
      <c r="M24" s="119"/>
      <c r="N24" s="13"/>
      <c r="O24" s="53"/>
      <c r="P24" s="53"/>
      <c r="Q24" s="53"/>
      <c r="R24" s="53"/>
      <c r="S24" s="53"/>
      <c r="T24" s="58"/>
      <c r="U24" s="13"/>
      <c r="V24" s="58"/>
      <c r="W24" s="58"/>
      <c r="X24" s="58"/>
      <c r="Y24" s="58"/>
      <c r="Z24" s="58"/>
      <c r="AA24" s="58"/>
      <c r="AB24" s="58"/>
      <c r="AC24" s="58"/>
      <c r="AD24" s="13"/>
      <c r="AE24" s="31">
        <f>SUM(B24:AD24)</f>
        <v>365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</row>
    <row r="25" spans="1:113" x14ac:dyDescent="0.2">
      <c r="A25" s="20" t="s">
        <v>36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>
        <v>167</v>
      </c>
      <c r="N25" s="14">
        <v>172</v>
      </c>
      <c r="O25" s="14"/>
      <c r="P25" s="14"/>
      <c r="Q25" s="14"/>
      <c r="R25" s="14"/>
      <c r="S25" s="60"/>
      <c r="T25" s="57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2">
        <f>SUM(B25:AD25)</f>
        <v>339</v>
      </c>
    </row>
    <row r="26" spans="1:113" s="7" customFormat="1" x14ac:dyDescent="0.2">
      <c r="A26" s="26" t="s">
        <v>22</v>
      </c>
      <c r="B26" s="13"/>
      <c r="C26" s="13"/>
      <c r="D26" s="13"/>
      <c r="E26" s="13"/>
      <c r="F26" s="13"/>
      <c r="G26" s="13">
        <v>190</v>
      </c>
      <c r="H26" s="13">
        <v>145</v>
      </c>
      <c r="I26" s="13"/>
      <c r="J26" s="13"/>
      <c r="K26" s="13"/>
      <c r="L26" s="122"/>
      <c r="M26" s="119"/>
      <c r="N26" s="13"/>
      <c r="O26" s="53"/>
      <c r="P26" s="53"/>
      <c r="Q26" s="53"/>
      <c r="R26" s="53"/>
      <c r="S26" s="53"/>
      <c r="T26" s="58"/>
      <c r="U26" s="13"/>
      <c r="V26" s="58"/>
      <c r="W26" s="58"/>
      <c r="X26" s="58"/>
      <c r="Y26" s="58"/>
      <c r="Z26" s="58"/>
      <c r="AA26" s="58"/>
      <c r="AB26" s="58"/>
      <c r="AC26" s="58"/>
      <c r="AD26" s="13"/>
      <c r="AE26" s="31">
        <f>SUM(B26:AD26)</f>
        <v>335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</row>
    <row r="27" spans="1:113" x14ac:dyDescent="0.2">
      <c r="A27" s="20" t="s">
        <v>108</v>
      </c>
      <c r="B27" s="14"/>
      <c r="C27" s="14"/>
      <c r="D27" s="14"/>
      <c r="E27" s="14"/>
      <c r="F27" s="14"/>
      <c r="G27" s="14"/>
      <c r="H27" s="14"/>
      <c r="I27" s="14">
        <v>326</v>
      </c>
      <c r="J27" s="14"/>
      <c r="K27" s="14"/>
      <c r="L27" s="14"/>
      <c r="M27" s="14"/>
      <c r="N27" s="14"/>
      <c r="O27" s="14"/>
      <c r="P27" s="14"/>
      <c r="Q27" s="14"/>
      <c r="R27" s="14"/>
      <c r="S27" s="60"/>
      <c r="T27" s="57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2">
        <f>SUM(B27:AD27)</f>
        <v>326</v>
      </c>
    </row>
    <row r="28" spans="1:113" s="7" customFormat="1" x14ac:dyDescent="0.2">
      <c r="A28" s="26" t="s">
        <v>68</v>
      </c>
      <c r="B28" s="13">
        <v>170</v>
      </c>
      <c r="C28" s="13"/>
      <c r="D28" s="13"/>
      <c r="E28" s="13"/>
      <c r="F28" s="13"/>
      <c r="G28" s="13"/>
      <c r="H28" s="13"/>
      <c r="I28" s="13"/>
      <c r="J28" s="13"/>
      <c r="K28" s="13"/>
      <c r="L28" s="122"/>
      <c r="M28" s="119"/>
      <c r="N28" s="13"/>
      <c r="O28" s="53">
        <v>106</v>
      </c>
      <c r="P28" s="53"/>
      <c r="Q28" s="53"/>
      <c r="R28" s="53"/>
      <c r="S28" s="53"/>
      <c r="T28" s="58"/>
      <c r="U28" s="13"/>
      <c r="V28" s="58"/>
      <c r="W28" s="58"/>
      <c r="X28" s="58"/>
      <c r="Y28" s="58"/>
      <c r="Z28" s="58"/>
      <c r="AA28" s="58"/>
      <c r="AB28" s="58"/>
      <c r="AC28" s="58"/>
      <c r="AD28" s="13"/>
      <c r="AE28" s="31">
        <f>SUM(B28:AD28)</f>
        <v>276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</row>
    <row r="29" spans="1:113" x14ac:dyDescent="0.2">
      <c r="A29" s="20" t="s">
        <v>80</v>
      </c>
      <c r="B29" s="14">
        <v>179</v>
      </c>
      <c r="C29" s="14"/>
      <c r="D29" s="14"/>
      <c r="E29" s="14">
        <v>15</v>
      </c>
      <c r="F29" s="14">
        <v>10</v>
      </c>
      <c r="G29" s="14"/>
      <c r="H29" s="14"/>
      <c r="I29" s="14"/>
      <c r="J29" s="14"/>
      <c r="K29" s="14"/>
      <c r="L29" s="14"/>
      <c r="M29" s="14"/>
      <c r="N29" s="14"/>
      <c r="O29" s="14">
        <v>38</v>
      </c>
      <c r="P29" s="14"/>
      <c r="Q29" s="14"/>
      <c r="R29" s="14"/>
      <c r="S29" s="60"/>
      <c r="T29" s="57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32">
        <f>SUM(B29:AD29)</f>
        <v>242</v>
      </c>
    </row>
    <row r="30" spans="1:113" s="7" customFormat="1" x14ac:dyDescent="0.2">
      <c r="A30" s="26" t="s">
        <v>88</v>
      </c>
      <c r="B30" s="13"/>
      <c r="C30" s="13">
        <v>30</v>
      </c>
      <c r="D30" s="13"/>
      <c r="E30" s="13"/>
      <c r="F30" s="13"/>
      <c r="G30" s="13"/>
      <c r="H30" s="13"/>
      <c r="I30" s="13">
        <v>10</v>
      </c>
      <c r="J30" s="13">
        <v>30</v>
      </c>
      <c r="K30" s="13"/>
      <c r="L30" s="13">
        <v>132</v>
      </c>
      <c r="M30" s="119"/>
      <c r="N30" s="13"/>
      <c r="O30" s="53"/>
      <c r="P30" s="53"/>
      <c r="Q30" s="53"/>
      <c r="R30" s="53"/>
      <c r="S30" s="53"/>
      <c r="T30" s="58"/>
      <c r="U30" s="13"/>
      <c r="V30" s="58"/>
      <c r="W30" s="58"/>
      <c r="X30" s="58"/>
      <c r="Y30" s="58"/>
      <c r="Z30" s="58"/>
      <c r="AA30" s="58"/>
      <c r="AB30" s="58"/>
      <c r="AC30" s="58"/>
      <c r="AD30" s="13"/>
      <c r="AE30" s="31">
        <f>SUM(B30:AD30)</f>
        <v>202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</row>
    <row r="31" spans="1:113" x14ac:dyDescent="0.2">
      <c r="A31" s="20" t="s">
        <v>14</v>
      </c>
      <c r="B31" s="14"/>
      <c r="C31" s="14"/>
      <c r="D31" s="14"/>
      <c r="E31" s="14"/>
      <c r="F31" s="14"/>
      <c r="G31" s="14"/>
      <c r="H31" s="14"/>
      <c r="I31" s="14">
        <v>94</v>
      </c>
      <c r="J31" s="14">
        <v>92</v>
      </c>
      <c r="K31" s="14"/>
      <c r="L31" s="14"/>
      <c r="M31" s="14"/>
      <c r="N31" s="14"/>
      <c r="O31" s="14"/>
      <c r="P31" s="14"/>
      <c r="Q31" s="14"/>
      <c r="R31" s="14"/>
      <c r="S31" s="60"/>
      <c r="T31" s="57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2">
        <f>SUM(B31:AD31)</f>
        <v>186</v>
      </c>
    </row>
    <row r="32" spans="1:113" s="7" customFormat="1" x14ac:dyDescent="0.2">
      <c r="A32" s="26" t="s">
        <v>10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22"/>
      <c r="M32" s="119"/>
      <c r="N32" s="13">
        <v>179</v>
      </c>
      <c r="O32" s="53"/>
      <c r="P32" s="53"/>
      <c r="Q32" s="53"/>
      <c r="R32" s="53"/>
      <c r="S32" s="53"/>
      <c r="T32" s="58"/>
      <c r="U32" s="13"/>
      <c r="V32" s="58"/>
      <c r="W32" s="58"/>
      <c r="X32" s="58"/>
      <c r="Y32" s="58"/>
      <c r="Z32" s="58"/>
      <c r="AA32" s="58"/>
      <c r="AB32" s="58"/>
      <c r="AC32" s="58"/>
      <c r="AD32" s="13"/>
      <c r="AE32" s="31">
        <f>SUM(B32:AD32)</f>
        <v>179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</row>
    <row r="33" spans="1:113" x14ac:dyDescent="0.2">
      <c r="A33" s="20" t="s">
        <v>21</v>
      </c>
      <c r="B33" s="14"/>
      <c r="C33" s="14">
        <v>151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60"/>
      <c r="T33" s="57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32">
        <f>SUM(B33:AD33)</f>
        <v>151</v>
      </c>
    </row>
    <row r="34" spans="1:113" s="7" customFormat="1" x14ac:dyDescent="0.2">
      <c r="A34" s="26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>
        <v>109</v>
      </c>
      <c r="L34" s="122"/>
      <c r="M34" s="119"/>
      <c r="N34" s="13"/>
      <c r="O34" s="53"/>
      <c r="P34" s="53"/>
      <c r="Q34" s="53"/>
      <c r="R34" s="53"/>
      <c r="S34" s="53"/>
      <c r="T34" s="58"/>
      <c r="U34" s="13"/>
      <c r="V34" s="58"/>
      <c r="W34" s="58"/>
      <c r="X34" s="58"/>
      <c r="Y34" s="58"/>
      <c r="Z34" s="58"/>
      <c r="AA34" s="58"/>
      <c r="AB34" s="58"/>
      <c r="AC34" s="58"/>
      <c r="AD34" s="13"/>
      <c r="AE34" s="31">
        <f>SUM(B34:AD34)</f>
        <v>109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</row>
    <row r="35" spans="1:113" x14ac:dyDescent="0.2">
      <c r="A35" s="20" t="s">
        <v>75</v>
      </c>
      <c r="B35" s="14">
        <v>63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32</v>
      </c>
      <c r="P35" s="14"/>
      <c r="Q35" s="14"/>
      <c r="R35" s="14"/>
      <c r="S35" s="60"/>
      <c r="T35" s="57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32">
        <f>SUM(B35:AD35)</f>
        <v>95</v>
      </c>
    </row>
    <row r="36" spans="1:113" s="7" customFormat="1" x14ac:dyDescent="0.2">
      <c r="A36" s="26" t="s">
        <v>98</v>
      </c>
      <c r="B36" s="13"/>
      <c r="C36" s="13"/>
      <c r="D36" s="13"/>
      <c r="E36" s="13"/>
      <c r="F36" s="13"/>
      <c r="G36" s="13"/>
      <c r="H36" s="13"/>
      <c r="I36" s="13"/>
      <c r="J36" s="13"/>
      <c r="K36" s="13">
        <v>78</v>
      </c>
      <c r="L36" s="122"/>
      <c r="M36" s="119"/>
      <c r="N36" s="13"/>
      <c r="O36" s="53"/>
      <c r="P36" s="53"/>
      <c r="Q36" s="53"/>
      <c r="R36" s="53"/>
      <c r="S36" s="53"/>
      <c r="T36" s="58"/>
      <c r="U36" s="13"/>
      <c r="V36" s="58"/>
      <c r="W36" s="58"/>
      <c r="X36" s="58"/>
      <c r="Y36" s="58"/>
      <c r="Z36" s="58"/>
      <c r="AA36" s="58"/>
      <c r="AB36" s="58"/>
      <c r="AC36" s="58"/>
      <c r="AD36" s="13"/>
      <c r="AE36" s="31">
        <f>SUM(B36:AD36)</f>
        <v>78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</row>
    <row r="37" spans="1:113" x14ac:dyDescent="0.2">
      <c r="A37" s="20" t="s">
        <v>20</v>
      </c>
      <c r="B37" s="14"/>
      <c r="C37" s="14"/>
      <c r="D37" s="14"/>
      <c r="E37" s="14"/>
      <c r="F37" s="14"/>
      <c r="G37" s="14"/>
      <c r="H37" s="14">
        <v>51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60"/>
      <c r="T37" s="57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32">
        <f>SUM(B37:AD37)</f>
        <v>51</v>
      </c>
    </row>
    <row r="38" spans="1:113" s="7" customFormat="1" x14ac:dyDescent="0.2">
      <c r="A38" s="26" t="s">
        <v>228</v>
      </c>
      <c r="B38" s="13"/>
      <c r="C38" s="13"/>
      <c r="D38" s="13">
        <v>10</v>
      </c>
      <c r="E38" s="13"/>
      <c r="F38" s="13"/>
      <c r="G38" s="13"/>
      <c r="H38" s="13"/>
      <c r="I38" s="13"/>
      <c r="J38" s="13"/>
      <c r="K38" s="13"/>
      <c r="L38" s="122"/>
      <c r="M38" s="119"/>
      <c r="N38" s="13"/>
      <c r="O38" s="53"/>
      <c r="P38" s="53"/>
      <c r="Q38" s="53"/>
      <c r="R38" s="53"/>
      <c r="S38" s="53"/>
      <c r="T38" s="58"/>
      <c r="U38" s="13"/>
      <c r="V38" s="58"/>
      <c r="W38" s="58"/>
      <c r="X38" s="58"/>
      <c r="Y38" s="58"/>
      <c r="Z38" s="58"/>
      <c r="AA38" s="58"/>
      <c r="AB38" s="58"/>
      <c r="AC38" s="58"/>
      <c r="AD38" s="13"/>
      <c r="AE38" s="31">
        <f>SUM(B38:AD38)</f>
        <v>10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</row>
    <row r="39" spans="1:113" x14ac:dyDescent="0.2">
      <c r="A39" s="20" t="s">
        <v>175</v>
      </c>
      <c r="B39" s="14"/>
      <c r="C39" s="14"/>
      <c r="D39" s="14"/>
      <c r="E39" s="14">
        <v>10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60"/>
      <c r="T39" s="57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32">
        <f>SUM(B39:AD39)</f>
        <v>10</v>
      </c>
    </row>
    <row r="40" spans="1:113" s="7" customFormat="1" x14ac:dyDescent="0.2">
      <c r="A40" s="26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22"/>
      <c r="M40" s="119"/>
      <c r="N40" s="13"/>
      <c r="O40" s="53"/>
      <c r="P40" s="53"/>
      <c r="Q40" s="53"/>
      <c r="R40" s="53"/>
      <c r="S40" s="53"/>
      <c r="T40" s="58"/>
      <c r="U40" s="13"/>
      <c r="V40" s="58"/>
      <c r="W40" s="58"/>
      <c r="X40" s="58"/>
      <c r="Y40" s="58"/>
      <c r="Z40" s="58"/>
      <c r="AA40" s="58"/>
      <c r="AB40" s="58"/>
      <c r="AC40" s="58"/>
      <c r="AD40" s="13"/>
      <c r="AE40" s="31">
        <f>SUM(B40:AD40)</f>
        <v>0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</row>
    <row r="41" spans="1:113" x14ac:dyDescent="0.2">
      <c r="A41" s="20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60"/>
      <c r="T41" s="57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32">
        <f>SUM(B41:AD41)</f>
        <v>0</v>
      </c>
    </row>
    <row r="42" spans="1:113" s="7" customFormat="1" x14ac:dyDescent="0.2">
      <c r="A42" s="26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22"/>
      <c r="M42" s="119"/>
      <c r="N42" s="13"/>
      <c r="O42" s="53"/>
      <c r="P42" s="53"/>
      <c r="Q42" s="53"/>
      <c r="R42" s="53"/>
      <c r="S42" s="53"/>
      <c r="T42" s="58"/>
      <c r="U42" s="13"/>
      <c r="V42" s="58"/>
      <c r="W42" s="58"/>
      <c r="X42" s="58"/>
      <c r="Y42" s="58"/>
      <c r="Z42" s="58"/>
      <c r="AA42" s="58"/>
      <c r="AB42" s="58"/>
      <c r="AC42" s="58"/>
      <c r="AD42" s="13"/>
      <c r="AE42" s="31">
        <f>SUM(B42:AD42)</f>
        <v>0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</row>
    <row r="43" spans="1:113" x14ac:dyDescent="0.2">
      <c r="A43" s="20" t="s">
        <v>170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60"/>
      <c r="T43" s="57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2">
        <f>SUM(B43:AD43)</f>
        <v>0</v>
      </c>
    </row>
    <row r="44" spans="1:113" s="7" customFormat="1" x14ac:dyDescent="0.2">
      <c r="A44" s="26" t="s">
        <v>162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22"/>
      <c r="M44" s="119"/>
      <c r="N44" s="13"/>
      <c r="O44" s="53"/>
      <c r="P44" s="53"/>
      <c r="Q44" s="53"/>
      <c r="R44" s="53"/>
      <c r="S44" s="53"/>
      <c r="T44" s="58"/>
      <c r="U44" s="13"/>
      <c r="V44" s="58"/>
      <c r="W44" s="58"/>
      <c r="X44" s="58"/>
      <c r="Y44" s="58"/>
      <c r="Z44" s="58"/>
      <c r="AA44" s="58"/>
      <c r="AB44" s="58"/>
      <c r="AC44" s="58"/>
      <c r="AD44" s="13"/>
      <c r="AE44" s="31">
        <f>SUM(B44:AD44)</f>
        <v>0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</row>
    <row r="45" spans="1:113" x14ac:dyDescent="0.2">
      <c r="A45" s="20" t="s">
        <v>181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60"/>
      <c r="T45" s="57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32">
        <f>SUM(B45:AD45)</f>
        <v>0</v>
      </c>
    </row>
    <row r="46" spans="1:113" s="7" customFormat="1" x14ac:dyDescent="0.2">
      <c r="A46" s="26" t="s">
        <v>15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22"/>
      <c r="M46" s="119"/>
      <c r="N46" s="13"/>
      <c r="O46" s="53"/>
      <c r="P46" s="53"/>
      <c r="Q46" s="53"/>
      <c r="R46" s="53"/>
      <c r="S46" s="53"/>
      <c r="T46" s="58"/>
      <c r="U46" s="13"/>
      <c r="V46" s="58"/>
      <c r="W46" s="58"/>
      <c r="X46" s="58"/>
      <c r="Y46" s="58"/>
      <c r="Z46" s="58"/>
      <c r="AA46" s="58"/>
      <c r="AB46" s="58"/>
      <c r="AC46" s="58"/>
      <c r="AD46" s="13"/>
      <c r="AE46" s="31">
        <f>SUM(B46:AD46)</f>
        <v>0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</row>
    <row r="47" spans="1:113" x14ac:dyDescent="0.2">
      <c r="A47" s="20" t="s">
        <v>86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60"/>
      <c r="T47" s="57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32">
        <f>SUM(B47:AD47)</f>
        <v>0</v>
      </c>
    </row>
    <row r="48" spans="1:113" s="7" customFormat="1" x14ac:dyDescent="0.2">
      <c r="A48" s="26" t="s">
        <v>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22"/>
      <c r="M48" s="119"/>
      <c r="N48" s="13"/>
      <c r="O48" s="53"/>
      <c r="P48" s="53"/>
      <c r="Q48" s="53"/>
      <c r="R48" s="53"/>
      <c r="S48" s="53"/>
      <c r="T48" s="58"/>
      <c r="U48" s="13"/>
      <c r="V48" s="58"/>
      <c r="W48" s="58"/>
      <c r="X48" s="58"/>
      <c r="Y48" s="58"/>
      <c r="Z48" s="58"/>
      <c r="AA48" s="58"/>
      <c r="AB48" s="58"/>
      <c r="AC48" s="58"/>
      <c r="AD48" s="13"/>
      <c r="AE48" s="31">
        <f>SUM(B48:AD48)</f>
        <v>0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</row>
    <row r="49" spans="1:113" x14ac:dyDescent="0.2">
      <c r="A49" s="20" t="s">
        <v>16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60"/>
      <c r="T49" s="57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32">
        <f>SUM(B49:AD49)</f>
        <v>0</v>
      </c>
    </row>
    <row r="50" spans="1:113" s="7" customFormat="1" x14ac:dyDescent="0.2">
      <c r="A50" s="26" t="s">
        <v>18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22"/>
      <c r="M50" s="119"/>
      <c r="N50" s="13"/>
      <c r="O50" s="53"/>
      <c r="P50" s="53"/>
      <c r="Q50" s="53"/>
      <c r="R50" s="53"/>
      <c r="S50" s="53"/>
      <c r="T50" s="58"/>
      <c r="U50" s="13"/>
      <c r="V50" s="58"/>
      <c r="W50" s="58"/>
      <c r="X50" s="58"/>
      <c r="Y50" s="58"/>
      <c r="Z50" s="58"/>
      <c r="AA50" s="58"/>
      <c r="AB50" s="58"/>
      <c r="AC50" s="58"/>
      <c r="AD50" s="13"/>
      <c r="AE50" s="31">
        <f>SUM(B50:AD50)</f>
        <v>0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</row>
    <row r="51" spans="1:113" x14ac:dyDescent="0.2">
      <c r="A51" s="20" t="s">
        <v>20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60"/>
      <c r="T51" s="57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2">
        <f>SUM(B51:AD51)</f>
        <v>0</v>
      </c>
    </row>
    <row r="52" spans="1:113" s="7" customFormat="1" x14ac:dyDescent="0.2">
      <c r="A52" s="26" t="s">
        <v>23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22"/>
      <c r="M52" s="119"/>
      <c r="N52" s="13"/>
      <c r="O52" s="53"/>
      <c r="P52" s="53"/>
      <c r="Q52" s="53"/>
      <c r="R52" s="53"/>
      <c r="S52" s="53"/>
      <c r="T52" s="58"/>
      <c r="U52" s="13"/>
      <c r="V52" s="58"/>
      <c r="W52" s="58"/>
      <c r="X52" s="58"/>
      <c r="Y52" s="58"/>
      <c r="Z52" s="58"/>
      <c r="AA52" s="58"/>
      <c r="AB52" s="58"/>
      <c r="AC52" s="58"/>
      <c r="AD52" s="13"/>
      <c r="AE52" s="31">
        <f>SUM(B52:AD52)</f>
        <v>0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</row>
    <row r="53" spans="1:113" x14ac:dyDescent="0.2">
      <c r="A53" s="20" t="s">
        <v>24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60"/>
      <c r="T53" s="57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32">
        <f>SUM(B53:AD53)</f>
        <v>0</v>
      </c>
    </row>
    <row r="54" spans="1:113" s="7" customFormat="1" x14ac:dyDescent="0.2">
      <c r="A54" s="26" t="s">
        <v>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22"/>
      <c r="M54" s="119"/>
      <c r="N54" s="13"/>
      <c r="O54" s="53"/>
      <c r="P54" s="53"/>
      <c r="Q54" s="53"/>
      <c r="R54" s="53"/>
      <c r="S54" s="53"/>
      <c r="T54" s="58"/>
      <c r="U54" s="13"/>
      <c r="V54" s="58"/>
      <c r="W54" s="58"/>
      <c r="X54" s="58"/>
      <c r="Y54" s="58"/>
      <c r="Z54" s="58"/>
      <c r="AA54" s="58"/>
      <c r="AB54" s="58"/>
      <c r="AC54" s="58"/>
      <c r="AD54" s="13"/>
      <c r="AE54" s="31">
        <f>SUM(B54:AD54)</f>
        <v>0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</row>
    <row r="55" spans="1:113" x14ac:dyDescent="0.2">
      <c r="A55" s="20" t="s">
        <v>28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60"/>
      <c r="T55" s="57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32">
        <f>SUM(B55:AD55)</f>
        <v>0</v>
      </c>
    </row>
    <row r="56" spans="1:113" s="7" customFormat="1" x14ac:dyDescent="0.2">
      <c r="A56" s="26" t="s">
        <v>30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22"/>
      <c r="M56" s="119"/>
      <c r="N56" s="13"/>
      <c r="O56" s="53"/>
      <c r="P56" s="53"/>
      <c r="Q56" s="53"/>
      <c r="R56" s="53"/>
      <c r="S56" s="53"/>
      <c r="T56" s="58"/>
      <c r="U56" s="13"/>
      <c r="V56" s="58"/>
      <c r="W56" s="58"/>
      <c r="X56" s="58"/>
      <c r="Y56" s="58"/>
      <c r="Z56" s="58"/>
      <c r="AA56" s="58"/>
      <c r="AB56" s="58"/>
      <c r="AC56" s="58"/>
      <c r="AD56" s="13"/>
      <c r="AE56" s="31">
        <f>SUM(B56:AD56)</f>
        <v>0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</row>
    <row r="57" spans="1:113" x14ac:dyDescent="0.2">
      <c r="A57" s="20" t="s">
        <v>31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60"/>
      <c r="T57" s="57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32">
        <f>SUM(B57:AD57)</f>
        <v>0</v>
      </c>
    </row>
    <row r="58" spans="1:113" s="7" customFormat="1" x14ac:dyDescent="0.2">
      <c r="A58" s="2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22"/>
      <c r="M58" s="119"/>
      <c r="N58" s="13"/>
      <c r="O58" s="53"/>
      <c r="P58" s="53"/>
      <c r="Q58" s="53"/>
      <c r="R58" s="53"/>
      <c r="S58" s="53"/>
      <c r="T58" s="58"/>
      <c r="U58" s="13"/>
      <c r="V58" s="58"/>
      <c r="W58" s="58"/>
      <c r="X58" s="58"/>
      <c r="Y58" s="58"/>
      <c r="Z58" s="58"/>
      <c r="AA58" s="58"/>
      <c r="AB58" s="58"/>
      <c r="AC58" s="58"/>
      <c r="AD58" s="13"/>
      <c r="AE58" s="31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</row>
    <row r="59" spans="1:113" x14ac:dyDescent="0.2">
      <c r="A59" s="20" t="s">
        <v>33</v>
      </c>
      <c r="B59" s="14">
        <f t="shared" ref="B59:AE59" si="0">SUM(B9:B57)</f>
        <v>1647</v>
      </c>
      <c r="C59" s="14">
        <f t="shared" si="0"/>
        <v>1294</v>
      </c>
      <c r="D59" s="14">
        <f t="shared" si="0"/>
        <v>2275</v>
      </c>
      <c r="E59" s="14">
        <f t="shared" si="0"/>
        <v>1573</v>
      </c>
      <c r="F59" s="14">
        <f t="shared" si="0"/>
        <v>1937</v>
      </c>
      <c r="G59" s="14">
        <f t="shared" si="0"/>
        <v>1589</v>
      </c>
      <c r="H59" s="14">
        <f t="shared" si="0"/>
        <v>1217</v>
      </c>
      <c r="I59" s="14">
        <f t="shared" si="0"/>
        <v>997</v>
      </c>
      <c r="J59" s="14">
        <f t="shared" si="0"/>
        <v>1035</v>
      </c>
      <c r="K59" s="14">
        <f t="shared" si="0"/>
        <v>1770</v>
      </c>
      <c r="L59" s="14">
        <f t="shared" si="0"/>
        <v>1170</v>
      </c>
      <c r="M59" s="14">
        <f t="shared" si="0"/>
        <v>1665</v>
      </c>
      <c r="N59" s="14">
        <f>SUM(N9:N57)</f>
        <v>1765</v>
      </c>
      <c r="O59" s="14">
        <f t="shared" si="0"/>
        <v>757</v>
      </c>
      <c r="P59" s="14">
        <f t="shared" si="0"/>
        <v>0</v>
      </c>
      <c r="Q59" s="56">
        <f t="shared" si="0"/>
        <v>0</v>
      </c>
      <c r="R59" s="14">
        <f t="shared" si="0"/>
        <v>0</v>
      </c>
      <c r="S59" s="60">
        <f t="shared" si="0"/>
        <v>0</v>
      </c>
      <c r="T59" s="57">
        <f t="shared" si="0"/>
        <v>0</v>
      </c>
      <c r="U59" s="14">
        <f t="shared" si="0"/>
        <v>0</v>
      </c>
      <c r="V59" s="14">
        <f t="shared" si="0"/>
        <v>0</v>
      </c>
      <c r="W59" s="14">
        <f t="shared" si="0"/>
        <v>0</v>
      </c>
      <c r="X59" s="14">
        <f t="shared" si="0"/>
        <v>0</v>
      </c>
      <c r="Y59" s="14">
        <f t="shared" si="0"/>
        <v>0</v>
      </c>
      <c r="Z59" s="14">
        <f t="shared" si="0"/>
        <v>0</v>
      </c>
      <c r="AA59" s="14">
        <f t="shared" si="0"/>
        <v>0</v>
      </c>
      <c r="AB59" s="14">
        <f t="shared" si="0"/>
        <v>0</v>
      </c>
      <c r="AC59" s="14">
        <f t="shared" si="0"/>
        <v>0</v>
      </c>
      <c r="AD59" s="14">
        <f t="shared" si="0"/>
        <v>0</v>
      </c>
      <c r="AE59" s="32">
        <f t="shared" si="0"/>
        <v>20691</v>
      </c>
    </row>
    <row r="60" spans="1:11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4"/>
      <c r="U60" s="5"/>
      <c r="V60" s="5"/>
      <c r="W60" s="5"/>
      <c r="X60" s="5"/>
      <c r="Y60" s="5"/>
      <c r="Z60" s="5"/>
      <c r="AA60" s="5"/>
      <c r="AB60" s="5"/>
      <c r="AC60" s="5"/>
      <c r="AD60" s="5"/>
      <c r="AE60" s="34"/>
    </row>
    <row r="61" spans="1:113" x14ac:dyDescent="0.2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5"/>
    </row>
    <row r="62" spans="1:113" x14ac:dyDescent="0.2">
      <c r="A62" s="136" t="s">
        <v>34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8"/>
    </row>
    <row r="63" spans="1:113" x14ac:dyDescent="0.2">
      <c r="A63" s="139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1"/>
      <c r="AF63" s="59"/>
    </row>
    <row r="64" spans="1:113" x14ac:dyDescent="0.2">
      <c r="A64" s="15" t="s">
        <v>2</v>
      </c>
      <c r="B64" s="10" t="s">
        <v>3</v>
      </c>
      <c r="C64" s="9" t="s">
        <v>227</v>
      </c>
      <c r="D64" s="10" t="s">
        <v>229</v>
      </c>
      <c r="E64" s="10" t="s">
        <v>240</v>
      </c>
      <c r="F64" s="10" t="s">
        <v>241</v>
      </c>
      <c r="G64" s="10" t="s">
        <v>258</v>
      </c>
      <c r="H64" s="10" t="s">
        <v>259</v>
      </c>
      <c r="I64" s="10" t="s">
        <v>260</v>
      </c>
      <c r="J64" s="10" t="s">
        <v>261</v>
      </c>
      <c r="K64" s="10" t="s">
        <v>284</v>
      </c>
      <c r="L64" s="10" t="s">
        <v>285</v>
      </c>
      <c r="M64" s="52" t="s">
        <v>298</v>
      </c>
      <c r="N64" s="10" t="s">
        <v>299</v>
      </c>
      <c r="O64" s="10" t="s">
        <v>302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36"/>
      <c r="AF64" s="59"/>
    </row>
    <row r="65" spans="1:113" x14ac:dyDescent="0.2">
      <c r="A65" s="16" t="s">
        <v>4</v>
      </c>
      <c r="B65" s="12">
        <v>44338</v>
      </c>
      <c r="C65" s="12">
        <v>44359</v>
      </c>
      <c r="D65" s="12">
        <v>44366</v>
      </c>
      <c r="E65" s="12">
        <v>44394</v>
      </c>
      <c r="F65" s="12">
        <v>44395</v>
      </c>
      <c r="G65" s="12">
        <v>44415</v>
      </c>
      <c r="H65" s="12">
        <v>44415</v>
      </c>
      <c r="I65" s="12">
        <v>44422</v>
      </c>
      <c r="J65" s="12">
        <v>44423</v>
      </c>
      <c r="K65" s="12">
        <v>44065</v>
      </c>
      <c r="L65" s="12">
        <v>44066</v>
      </c>
      <c r="M65" s="12">
        <v>44436</v>
      </c>
      <c r="N65" s="17">
        <v>44437</v>
      </c>
      <c r="O65" s="12">
        <v>44443</v>
      </c>
      <c r="P65" s="120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37" t="s">
        <v>5</v>
      </c>
      <c r="AF65" s="59"/>
    </row>
    <row r="66" spans="1:113" s="53" customFormat="1" x14ac:dyDescent="0.2">
      <c r="AF66" s="59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113" s="53" customFormat="1" x14ac:dyDescent="0.2">
      <c r="A67" s="99" t="s">
        <v>103</v>
      </c>
      <c r="B67" s="14"/>
      <c r="C67" s="14">
        <v>223</v>
      </c>
      <c r="D67" s="14"/>
      <c r="E67" s="14">
        <v>197</v>
      </c>
      <c r="F67" s="14">
        <v>137</v>
      </c>
      <c r="G67" s="14"/>
      <c r="H67" s="14"/>
      <c r="I67" s="14">
        <v>49</v>
      </c>
      <c r="J67" s="14">
        <v>61</v>
      </c>
      <c r="K67" s="14">
        <v>591</v>
      </c>
      <c r="L67" s="14">
        <v>434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>
        <f>SUM(B67:AD67)</f>
        <v>1692</v>
      </c>
      <c r="AF67" s="59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</row>
    <row r="68" spans="1:113" s="53" customFormat="1" x14ac:dyDescent="0.2">
      <c r="A68" s="53" t="s">
        <v>81</v>
      </c>
      <c r="E68" s="53">
        <v>312</v>
      </c>
      <c r="F68" s="53">
        <v>508</v>
      </c>
      <c r="G68" s="53">
        <v>332</v>
      </c>
      <c r="H68" s="53">
        <v>227</v>
      </c>
      <c r="O68" s="53">
        <v>215</v>
      </c>
      <c r="AE68" s="53">
        <f>SUM(B68:AD68)</f>
        <v>1594</v>
      </c>
      <c r="AF68" s="59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113" s="53" customFormat="1" x14ac:dyDescent="0.2">
      <c r="A69" s="99" t="s">
        <v>50</v>
      </c>
      <c r="B69" s="14"/>
      <c r="C69" s="14"/>
      <c r="D69" s="14">
        <v>175</v>
      </c>
      <c r="E69" s="14"/>
      <c r="F69" s="14"/>
      <c r="G69" s="14"/>
      <c r="H69" s="14"/>
      <c r="I69" s="14"/>
      <c r="J69" s="14"/>
      <c r="K69" s="14"/>
      <c r="L69" s="14"/>
      <c r="M69" s="14">
        <v>312</v>
      </c>
      <c r="N69" s="14">
        <v>165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>
        <f>SUM(B69:AD69)</f>
        <v>652</v>
      </c>
      <c r="AF69" s="59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</row>
    <row r="70" spans="1:113" s="53" customFormat="1" x14ac:dyDescent="0.2">
      <c r="A70" s="53" t="s">
        <v>84</v>
      </c>
      <c r="B70" s="53">
        <v>274</v>
      </c>
      <c r="F70" s="53">
        <v>79</v>
      </c>
      <c r="G70" s="53">
        <v>237</v>
      </c>
      <c r="AE70" s="53">
        <f>SUM(B70:AD70)</f>
        <v>590</v>
      </c>
      <c r="AF70" s="59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113" s="53" customFormat="1" x14ac:dyDescent="0.2">
      <c r="A71" s="99" t="s">
        <v>306</v>
      </c>
      <c r="B71" s="14"/>
      <c r="C71" s="14"/>
      <c r="D71" s="14"/>
      <c r="E71" s="14">
        <v>66</v>
      </c>
      <c r="F71" s="14"/>
      <c r="G71" s="14">
        <v>185</v>
      </c>
      <c r="H71" s="14">
        <v>144</v>
      </c>
      <c r="I71" s="14"/>
      <c r="J71" s="14"/>
      <c r="K71" s="14"/>
      <c r="L71" s="14"/>
      <c r="M71" s="14"/>
      <c r="N71" s="14"/>
      <c r="O71" s="14">
        <v>163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>
        <f>SUM(B71:AD71)</f>
        <v>558</v>
      </c>
      <c r="AF71" s="59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</row>
    <row r="72" spans="1:113" s="53" customFormat="1" x14ac:dyDescent="0.2">
      <c r="A72" s="53" t="s">
        <v>90</v>
      </c>
      <c r="C72" s="53">
        <v>75</v>
      </c>
      <c r="K72" s="53">
        <v>148</v>
      </c>
      <c r="L72" s="53">
        <v>323</v>
      </c>
      <c r="AE72" s="53">
        <f>SUM(B72:AD72)</f>
        <v>546</v>
      </c>
      <c r="AF72" s="59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113" s="53" customFormat="1" x14ac:dyDescent="0.2">
      <c r="A73" s="99" t="s">
        <v>52</v>
      </c>
      <c r="B73" s="14"/>
      <c r="C73" s="14"/>
      <c r="D73" s="14"/>
      <c r="E73" s="14"/>
      <c r="F73" s="14"/>
      <c r="G73" s="14"/>
      <c r="H73" s="14"/>
      <c r="I73" s="14">
        <v>348</v>
      </c>
      <c r="J73" s="14">
        <v>184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>
        <f>SUM(B73:AD73)</f>
        <v>532</v>
      </c>
      <c r="AF73" s="59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</row>
    <row r="74" spans="1:113" s="53" customFormat="1" x14ac:dyDescent="0.2">
      <c r="A74" s="53" t="s">
        <v>83</v>
      </c>
      <c r="B74" s="53">
        <v>408</v>
      </c>
      <c r="F74" s="53">
        <v>80</v>
      </c>
      <c r="AE74" s="53">
        <f>SUM(B74:AD74)</f>
        <v>488</v>
      </c>
      <c r="AF74" s="59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113" s="53" customFormat="1" x14ac:dyDescent="0.2">
      <c r="A75" s="99" t="s">
        <v>54</v>
      </c>
      <c r="B75" s="14"/>
      <c r="C75" s="14">
        <v>182</v>
      </c>
      <c r="D75" s="14"/>
      <c r="E75" s="14">
        <v>202</v>
      </c>
      <c r="F75" s="14">
        <v>72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>
        <f>SUM(B75:AD75)</f>
        <v>456</v>
      </c>
      <c r="AF75" s="59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</row>
    <row r="76" spans="1:113" s="53" customFormat="1" x14ac:dyDescent="0.2">
      <c r="A76" s="53" t="s">
        <v>39</v>
      </c>
      <c r="C76" s="53">
        <v>237</v>
      </c>
      <c r="K76" s="53">
        <v>64</v>
      </c>
      <c r="L76" s="53">
        <v>53</v>
      </c>
      <c r="AE76" s="53">
        <f>SUM(B76:AD76)</f>
        <v>354</v>
      </c>
      <c r="AF76" s="59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113" s="53" customFormat="1" x14ac:dyDescent="0.2">
      <c r="A77" s="99" t="s">
        <v>121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>
        <v>328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>
        <f>SUM(B77:AD77)</f>
        <v>328</v>
      </c>
      <c r="AF77" s="59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</row>
    <row r="78" spans="1:113" s="53" customFormat="1" x14ac:dyDescent="0.2">
      <c r="A78" s="53" t="s">
        <v>82</v>
      </c>
      <c r="E78" s="53">
        <v>208</v>
      </c>
      <c r="AE78" s="53">
        <f>SUM(B78:AD78)</f>
        <v>208</v>
      </c>
      <c r="AF78" s="59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113" s="53" customFormat="1" x14ac:dyDescent="0.2">
      <c r="A79" s="99" t="s">
        <v>97</v>
      </c>
      <c r="B79" s="14">
        <v>61</v>
      </c>
      <c r="C79" s="14"/>
      <c r="D79" s="14"/>
      <c r="E79" s="14">
        <v>25</v>
      </c>
      <c r="F79" s="14"/>
      <c r="G79" s="14"/>
      <c r="H79" s="14"/>
      <c r="I79" s="14"/>
      <c r="J79" s="14"/>
      <c r="K79" s="14"/>
      <c r="L79" s="14"/>
      <c r="M79" s="14"/>
      <c r="N79" s="14"/>
      <c r="O79" s="14">
        <v>64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>
        <f>SUM(B79:AD79)</f>
        <v>150</v>
      </c>
      <c r="AF79" s="59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</row>
    <row r="80" spans="1:113" s="53" customFormat="1" x14ac:dyDescent="0.2">
      <c r="A80" s="53" t="s">
        <v>168</v>
      </c>
      <c r="B80" s="53">
        <v>64</v>
      </c>
      <c r="E80" s="53">
        <v>67</v>
      </c>
      <c r="AE80" s="53">
        <f>SUM(B80:AD80)</f>
        <v>131</v>
      </c>
      <c r="AF80" s="59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113" s="53" customFormat="1" x14ac:dyDescent="0.2">
      <c r="A81" s="99" t="s">
        <v>107</v>
      </c>
      <c r="B81" s="14"/>
      <c r="C81" s="14"/>
      <c r="D81" s="14"/>
      <c r="E81" s="14"/>
      <c r="F81" s="14"/>
      <c r="G81" s="14">
        <v>61</v>
      </c>
      <c r="H81" s="14">
        <v>33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>
        <f>SUM(B81:AD81)</f>
        <v>94</v>
      </c>
      <c r="AF81" s="59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</row>
    <row r="82" spans="1:113" s="53" customFormat="1" x14ac:dyDescent="0.2">
      <c r="A82" s="53" t="s">
        <v>99</v>
      </c>
      <c r="K82" s="53">
        <v>61</v>
      </c>
      <c r="AE82" s="53">
        <f>SUM(B82:AD82)</f>
        <v>61</v>
      </c>
      <c r="AF82" s="59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113" s="53" customFormat="1" x14ac:dyDescent="0.2">
      <c r="A83" s="99" t="s">
        <v>100</v>
      </c>
      <c r="B83" s="14"/>
      <c r="C83" s="14"/>
      <c r="D83" s="14"/>
      <c r="E83" s="14"/>
      <c r="F83" s="14"/>
      <c r="G83" s="14"/>
      <c r="H83" s="14"/>
      <c r="I83" s="14"/>
      <c r="J83" s="14"/>
      <c r="K83" s="14">
        <v>60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>
        <f>SUM(B83:AD83)</f>
        <v>60</v>
      </c>
      <c r="AF83" s="59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</row>
    <row r="84" spans="1:113" s="53" customFormat="1" x14ac:dyDescent="0.2">
      <c r="A84" s="53" t="s">
        <v>63</v>
      </c>
      <c r="H84" s="53">
        <v>57</v>
      </c>
      <c r="AE84" s="53">
        <f>SUM(B84:AD84)</f>
        <v>57</v>
      </c>
      <c r="AF84" s="59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113" s="53" customFormat="1" x14ac:dyDescent="0.2">
      <c r="A85" s="99" t="s">
        <v>281</v>
      </c>
      <c r="B85" s="14"/>
      <c r="C85" s="14"/>
      <c r="D85" s="14"/>
      <c r="E85" s="14"/>
      <c r="F85" s="14"/>
      <c r="G85" s="14"/>
      <c r="H85" s="14"/>
      <c r="I85" s="14"/>
      <c r="J85" s="14"/>
      <c r="K85" s="14">
        <v>56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>
        <f>SUM(B85:AD85)</f>
        <v>56</v>
      </c>
      <c r="AF85" s="59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</row>
    <row r="86" spans="1:113" s="53" customFormat="1" x14ac:dyDescent="0.2">
      <c r="A86" s="53" t="s">
        <v>37</v>
      </c>
      <c r="D86" s="53">
        <v>20</v>
      </c>
      <c r="AE86" s="53">
        <f>SUM(B86:AD86)</f>
        <v>20</v>
      </c>
      <c r="AF86" s="59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113" s="53" customFormat="1" x14ac:dyDescent="0.2">
      <c r="A87" s="99" t="s">
        <v>267</v>
      </c>
      <c r="B87" s="14"/>
      <c r="C87" s="14"/>
      <c r="D87" s="14"/>
      <c r="E87" s="14"/>
      <c r="F87" s="14"/>
      <c r="G87" s="14"/>
      <c r="H87" s="14">
        <v>15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>
        <f>SUM(B87:AD87)</f>
        <v>15</v>
      </c>
      <c r="AF87" s="59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</row>
    <row r="88" spans="1:113" s="53" customFormat="1" x14ac:dyDescent="0.2">
      <c r="A88" s="53" t="s">
        <v>42</v>
      </c>
      <c r="H88" s="53">
        <v>10</v>
      </c>
      <c r="AE88" s="53">
        <f>SUM(B88:AD88)</f>
        <v>10</v>
      </c>
      <c r="AF88" s="59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113" s="53" customFormat="1" x14ac:dyDescent="0.2">
      <c r="A89" s="99" t="s">
        <v>38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>
        <f>SUM(B89:AD89)</f>
        <v>0</v>
      </c>
      <c r="AF89" s="59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</row>
    <row r="90" spans="1:113" s="53" customFormat="1" x14ac:dyDescent="0.2">
      <c r="A90" s="53" t="s">
        <v>176</v>
      </c>
      <c r="AE90" s="53">
        <f>SUM(B90:AD90)</f>
        <v>0</v>
      </c>
      <c r="AF90" s="59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113" s="53" customFormat="1" x14ac:dyDescent="0.2">
      <c r="A91" s="99" t="s">
        <v>41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>
        <f>SUM(B91:AD91)</f>
        <v>0</v>
      </c>
      <c r="AF91" s="59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</row>
    <row r="92" spans="1:113" s="53" customFormat="1" x14ac:dyDescent="0.2">
      <c r="A92" s="53" t="s">
        <v>111</v>
      </c>
      <c r="AE92" s="53">
        <f>SUM(B92:AD92)</f>
        <v>0</v>
      </c>
      <c r="AF92" s="59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113" s="53" customFormat="1" x14ac:dyDescent="0.2">
      <c r="A93" s="99" t="s">
        <v>47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>
        <f>SUM(B93:AD93)</f>
        <v>0</v>
      </c>
      <c r="AF93" s="59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</row>
    <row r="94" spans="1:113" s="53" customFormat="1" x14ac:dyDescent="0.2">
      <c r="A94" s="53" t="s">
        <v>45</v>
      </c>
      <c r="AE94" s="53">
        <f>SUM(B94:AD94)</f>
        <v>0</v>
      </c>
      <c r="AF94" s="59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113" s="53" customFormat="1" x14ac:dyDescent="0.2">
      <c r="A95" s="99" t="s">
        <v>46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>
        <f>SUM(B95:AD95)</f>
        <v>0</v>
      </c>
      <c r="AF95" s="59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</row>
    <row r="96" spans="1:113" s="53" customFormat="1" x14ac:dyDescent="0.2">
      <c r="A96" s="53" t="s">
        <v>36</v>
      </c>
      <c r="AE96" s="53">
        <f>SUM(B96:AD96)</f>
        <v>0</v>
      </c>
      <c r="AF96" s="59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113" s="53" customFormat="1" x14ac:dyDescent="0.2">
      <c r="A97" s="99" t="s">
        <v>89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>
        <f>SUM(B97:AD97)</f>
        <v>0</v>
      </c>
      <c r="AF97" s="59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</row>
    <row r="98" spans="1:113" s="53" customFormat="1" x14ac:dyDescent="0.2">
      <c r="A98" s="53" t="s">
        <v>178</v>
      </c>
      <c r="AE98" s="53">
        <f>SUM(B98:AD98)</f>
        <v>0</v>
      </c>
      <c r="AF98" s="59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113" s="53" customFormat="1" x14ac:dyDescent="0.2">
      <c r="A99" s="99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>
        <f>SUM(B99:AD99)</f>
        <v>0</v>
      </c>
      <c r="AF99" s="59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</row>
    <row r="100" spans="1:113" x14ac:dyDescent="0.2">
      <c r="A100" s="18" t="s">
        <v>33</v>
      </c>
      <c r="B100" s="19">
        <f t="shared" ref="B100:Z100" si="1">SUM(B67:B99)</f>
        <v>807</v>
      </c>
      <c r="C100" s="19">
        <f t="shared" si="1"/>
        <v>717</v>
      </c>
      <c r="D100" s="19">
        <f t="shared" si="1"/>
        <v>195</v>
      </c>
      <c r="E100" s="19">
        <f t="shared" si="1"/>
        <v>1077</v>
      </c>
      <c r="F100" s="19">
        <f t="shared" si="1"/>
        <v>876</v>
      </c>
      <c r="G100" s="19">
        <f t="shared" si="1"/>
        <v>815</v>
      </c>
      <c r="H100" s="19">
        <f t="shared" si="1"/>
        <v>486</v>
      </c>
      <c r="I100" s="19">
        <f t="shared" si="1"/>
        <v>397</v>
      </c>
      <c r="J100" s="19">
        <f t="shared" si="1"/>
        <v>245</v>
      </c>
      <c r="K100" s="19">
        <f t="shared" si="1"/>
        <v>980</v>
      </c>
      <c r="L100" s="19">
        <f t="shared" si="1"/>
        <v>810</v>
      </c>
      <c r="M100" s="19">
        <f t="shared" si="1"/>
        <v>312</v>
      </c>
      <c r="N100" s="19">
        <f t="shared" si="1"/>
        <v>165</v>
      </c>
      <c r="O100" s="19">
        <f t="shared" si="1"/>
        <v>770</v>
      </c>
      <c r="P100" s="19">
        <f t="shared" si="1"/>
        <v>0</v>
      </c>
      <c r="Q100" s="19">
        <f t="shared" si="1"/>
        <v>0</v>
      </c>
      <c r="R100" s="19">
        <f t="shared" si="1"/>
        <v>0</v>
      </c>
      <c r="S100" s="21">
        <f t="shared" si="1"/>
        <v>0</v>
      </c>
      <c r="T100" s="21">
        <f t="shared" si="1"/>
        <v>0</v>
      </c>
      <c r="U100" s="21">
        <f t="shared" si="1"/>
        <v>0</v>
      </c>
      <c r="V100" s="21">
        <f t="shared" si="1"/>
        <v>0</v>
      </c>
      <c r="W100" s="19">
        <f t="shared" si="1"/>
        <v>0</v>
      </c>
      <c r="X100" s="19">
        <f t="shared" si="1"/>
        <v>0</v>
      </c>
      <c r="Y100" s="19">
        <f t="shared" si="1"/>
        <v>0</v>
      </c>
      <c r="Z100" s="19">
        <f t="shared" si="1"/>
        <v>0</v>
      </c>
      <c r="AA100" s="21"/>
      <c r="AB100" s="21"/>
      <c r="AC100" s="21"/>
      <c r="AD100" s="19">
        <f>SUM(AD67:AD99)</f>
        <v>0</v>
      </c>
      <c r="AE100" s="33">
        <f>SUM(AE67:AE99)</f>
        <v>8652</v>
      </c>
    </row>
    <row r="101" spans="1:113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34"/>
    </row>
    <row r="102" spans="1:113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5"/>
    </row>
    <row r="103" spans="1:113" x14ac:dyDescent="0.2">
      <c r="A103" s="130" t="s">
        <v>49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2"/>
    </row>
    <row r="104" spans="1:113" x14ac:dyDescent="0.2">
      <c r="A104" s="133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5"/>
    </row>
    <row r="105" spans="1:113" x14ac:dyDescent="0.2">
      <c r="A105" s="22" t="s">
        <v>2</v>
      </c>
      <c r="B105" s="10" t="s">
        <v>3</v>
      </c>
      <c r="C105" s="9" t="s">
        <v>227</v>
      </c>
      <c r="D105" s="10" t="s">
        <v>229</v>
      </c>
      <c r="E105" s="10" t="s">
        <v>240</v>
      </c>
      <c r="F105" s="10" t="s">
        <v>241</v>
      </c>
      <c r="G105" s="10" t="s">
        <v>258</v>
      </c>
      <c r="H105" s="10" t="s">
        <v>259</v>
      </c>
      <c r="I105" s="10" t="s">
        <v>260</v>
      </c>
      <c r="J105" s="10" t="s">
        <v>261</v>
      </c>
      <c r="K105" s="10" t="s">
        <v>284</v>
      </c>
      <c r="L105" s="10" t="s">
        <v>285</v>
      </c>
      <c r="M105" s="52" t="s">
        <v>298</v>
      </c>
      <c r="N105" s="10" t="s">
        <v>299</v>
      </c>
      <c r="O105" s="10" t="s">
        <v>302</v>
      </c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36"/>
    </row>
    <row r="106" spans="1:113" x14ac:dyDescent="0.2">
      <c r="A106" s="23" t="s">
        <v>4</v>
      </c>
      <c r="B106" s="12">
        <v>44338</v>
      </c>
      <c r="C106" s="12">
        <v>44359</v>
      </c>
      <c r="D106" s="12">
        <v>44366</v>
      </c>
      <c r="E106" s="12">
        <v>44394</v>
      </c>
      <c r="F106" s="12">
        <v>44395</v>
      </c>
      <c r="G106" s="12">
        <v>44415</v>
      </c>
      <c r="H106" s="12">
        <v>44415</v>
      </c>
      <c r="I106" s="12">
        <v>44422</v>
      </c>
      <c r="J106" s="12">
        <v>44423</v>
      </c>
      <c r="K106" s="12">
        <v>44065</v>
      </c>
      <c r="L106" s="12">
        <v>44066</v>
      </c>
      <c r="M106" s="12">
        <v>44436</v>
      </c>
      <c r="N106" s="17">
        <v>44437</v>
      </c>
      <c r="O106" s="12">
        <v>44443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38" t="s">
        <v>5</v>
      </c>
    </row>
    <row r="107" spans="1:113" x14ac:dyDescent="0.2">
      <c r="A107" s="22"/>
      <c r="B107" s="42"/>
      <c r="C107" s="42"/>
      <c r="D107" s="42"/>
      <c r="E107" s="42"/>
      <c r="F107" s="42"/>
      <c r="G107" s="53"/>
      <c r="H107" s="53"/>
      <c r="I107" s="42"/>
      <c r="J107" s="42"/>
      <c r="K107" s="42"/>
      <c r="L107" s="42"/>
      <c r="M107" s="89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5"/>
    </row>
    <row r="108" spans="1:113" x14ac:dyDescent="0.2">
      <c r="A108" s="20" t="s">
        <v>184</v>
      </c>
      <c r="B108" s="14"/>
      <c r="C108" s="14"/>
      <c r="D108" s="14">
        <v>347</v>
      </c>
      <c r="E108" s="14"/>
      <c r="F108" s="14"/>
      <c r="G108" s="14"/>
      <c r="H108" s="14"/>
      <c r="I108" s="14"/>
      <c r="J108" s="14"/>
      <c r="K108" s="14"/>
      <c r="L108" s="14"/>
      <c r="M108" s="14">
        <v>485</v>
      </c>
      <c r="N108" s="14">
        <v>499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32">
        <f>SUM(B108:AD108)</f>
        <v>1331</v>
      </c>
    </row>
    <row r="109" spans="1:113" x14ac:dyDescent="0.2">
      <c r="A109" s="54" t="s">
        <v>169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>
        <v>548</v>
      </c>
      <c r="L109" s="53">
        <v>737</v>
      </c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5">
        <f>SUM(B109:AD109)</f>
        <v>1285</v>
      </c>
    </row>
    <row r="110" spans="1:113" x14ac:dyDescent="0.2">
      <c r="A110" s="20" t="s">
        <v>199</v>
      </c>
      <c r="B110" s="14">
        <v>117</v>
      </c>
      <c r="C110" s="14"/>
      <c r="D110" s="14"/>
      <c r="E110" s="14">
        <v>111</v>
      </c>
      <c r="F110" s="14">
        <v>90</v>
      </c>
      <c r="G110" s="14">
        <v>157</v>
      </c>
      <c r="H110" s="14">
        <v>79</v>
      </c>
      <c r="I110" s="14"/>
      <c r="J110" s="14"/>
      <c r="K110" s="14"/>
      <c r="L110" s="14"/>
      <c r="M110" s="14"/>
      <c r="N110" s="14"/>
      <c r="O110" s="14">
        <v>209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32">
        <f>SUM(B110:AD110)</f>
        <v>763</v>
      </c>
    </row>
    <row r="111" spans="1:113" x14ac:dyDescent="0.2">
      <c r="A111" s="54" t="s">
        <v>167</v>
      </c>
      <c r="B111" s="53"/>
      <c r="C111" s="53">
        <v>300</v>
      </c>
      <c r="D111" s="53"/>
      <c r="E111" s="53"/>
      <c r="F111" s="53"/>
      <c r="G111" s="53"/>
      <c r="H111" s="53"/>
      <c r="I111" s="53"/>
      <c r="J111" s="53"/>
      <c r="K111" s="53">
        <v>115</v>
      </c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5">
        <f>SUM(B111:AD111)</f>
        <v>415</v>
      </c>
    </row>
    <row r="112" spans="1:113" x14ac:dyDescent="0.2">
      <c r="A112" s="20" t="s">
        <v>188</v>
      </c>
      <c r="B112" s="14"/>
      <c r="C112" s="14"/>
      <c r="D112" s="14"/>
      <c r="E112" s="14">
        <v>86</v>
      </c>
      <c r="F112" s="14">
        <v>93</v>
      </c>
      <c r="G112" s="14">
        <v>68</v>
      </c>
      <c r="H112" s="14">
        <v>86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32">
        <f>SUM(B112:AD112)</f>
        <v>333</v>
      </c>
    </row>
    <row r="113" spans="1:31" x14ac:dyDescent="0.2">
      <c r="A113" s="54" t="s">
        <v>177</v>
      </c>
      <c r="B113" s="53"/>
      <c r="C113" s="53">
        <v>141</v>
      </c>
      <c r="D113" s="53"/>
      <c r="E113" s="53"/>
      <c r="F113" s="53"/>
      <c r="G113" s="53"/>
      <c r="H113" s="53"/>
      <c r="I113" s="53"/>
      <c r="J113" s="53"/>
      <c r="K113" s="53">
        <v>30</v>
      </c>
      <c r="L113" s="53">
        <v>128</v>
      </c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5">
        <f>SUM(B113:AD113)</f>
        <v>299</v>
      </c>
    </row>
    <row r="114" spans="1:31" x14ac:dyDescent="0.2">
      <c r="A114" s="20" t="s">
        <v>205</v>
      </c>
      <c r="B114" s="14">
        <v>84</v>
      </c>
      <c r="C114" s="14"/>
      <c r="D114" s="14"/>
      <c r="E114" s="14">
        <v>60</v>
      </c>
      <c r="F114" s="14">
        <v>107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32">
        <f>SUM(B114:AD114)</f>
        <v>251</v>
      </c>
    </row>
    <row r="115" spans="1:31" x14ac:dyDescent="0.2">
      <c r="A115" s="54" t="s">
        <v>160</v>
      </c>
      <c r="B115" s="53"/>
      <c r="C115" s="53"/>
      <c r="D115" s="53">
        <v>119</v>
      </c>
      <c r="E115" s="53"/>
      <c r="F115" s="53"/>
      <c r="G115" s="53"/>
      <c r="H115" s="53"/>
      <c r="I115" s="53"/>
      <c r="J115" s="53"/>
      <c r="K115" s="53"/>
      <c r="L115" s="53"/>
      <c r="M115" s="53">
        <v>102</v>
      </c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5">
        <f>SUM(B115:AD115)</f>
        <v>221</v>
      </c>
    </row>
    <row r="116" spans="1:31" x14ac:dyDescent="0.2">
      <c r="A116" s="20" t="s">
        <v>113</v>
      </c>
      <c r="B116" s="14"/>
      <c r="C116" s="14"/>
      <c r="D116" s="14"/>
      <c r="E116" s="14"/>
      <c r="F116" s="14"/>
      <c r="G116" s="14"/>
      <c r="H116" s="14">
        <v>95</v>
      </c>
      <c r="I116" s="14"/>
      <c r="J116" s="14"/>
      <c r="K116" s="14"/>
      <c r="L116" s="14"/>
      <c r="M116" s="14"/>
      <c r="N116" s="14"/>
      <c r="O116" s="14">
        <v>125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32">
        <f>SUM(B116:AD116)</f>
        <v>220</v>
      </c>
    </row>
    <row r="117" spans="1:31" x14ac:dyDescent="0.2">
      <c r="A117" s="54" t="s">
        <v>230</v>
      </c>
      <c r="B117" s="53"/>
      <c r="C117" s="53"/>
      <c r="D117" s="53">
        <v>109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5">
        <f>SUM(B117:AD117)</f>
        <v>109</v>
      </c>
    </row>
    <row r="118" spans="1:31" x14ac:dyDescent="0.2">
      <c r="A118" s="20" t="s">
        <v>204</v>
      </c>
      <c r="B118" s="14"/>
      <c r="C118" s="14">
        <v>44</v>
      </c>
      <c r="D118" s="14"/>
      <c r="E118" s="14">
        <v>24</v>
      </c>
      <c r="F118" s="14">
        <v>23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32">
        <f>SUM(B118:AD118)</f>
        <v>91</v>
      </c>
    </row>
    <row r="119" spans="1:31" x14ac:dyDescent="0.2">
      <c r="A119" s="54" t="s">
        <v>180</v>
      </c>
      <c r="B119" s="53">
        <v>51</v>
      </c>
      <c r="C119" s="53"/>
      <c r="D119" s="53"/>
      <c r="E119" s="53">
        <v>29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5">
        <f>SUM(B119:AD119)</f>
        <v>80</v>
      </c>
    </row>
    <row r="120" spans="1:31" x14ac:dyDescent="0.2">
      <c r="A120" s="20" t="s">
        <v>120</v>
      </c>
      <c r="B120" s="14">
        <v>79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2">
        <f>SUM(B120:AD120)</f>
        <v>79</v>
      </c>
    </row>
    <row r="121" spans="1:31" x14ac:dyDescent="0.2">
      <c r="A121" s="54" t="s">
        <v>307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>
        <v>59</v>
      </c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5">
        <f>SUM(B121:AD121)</f>
        <v>59</v>
      </c>
    </row>
    <row r="122" spans="1:31" x14ac:dyDescent="0.2">
      <c r="A122" s="20" t="s">
        <v>282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>
        <v>50</v>
      </c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32">
        <f>SUM(B122:AD122)</f>
        <v>50</v>
      </c>
    </row>
    <row r="123" spans="1:31" x14ac:dyDescent="0.2">
      <c r="A123" s="54" t="s">
        <v>114</v>
      </c>
      <c r="B123" s="53"/>
      <c r="C123" s="53"/>
      <c r="D123" s="53"/>
      <c r="E123" s="53"/>
      <c r="F123" s="53"/>
      <c r="G123" s="53"/>
      <c r="H123" s="53">
        <v>25</v>
      </c>
      <c r="I123" s="53"/>
      <c r="J123" s="53"/>
      <c r="K123" s="53"/>
      <c r="L123" s="53"/>
      <c r="M123" s="53"/>
      <c r="N123" s="53"/>
      <c r="O123" s="53">
        <v>17</v>
      </c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5">
        <f>SUM(B123:AD123)</f>
        <v>42</v>
      </c>
    </row>
    <row r="124" spans="1:31" x14ac:dyDescent="0.2">
      <c r="A124" s="20" t="s">
        <v>201</v>
      </c>
      <c r="B124" s="14"/>
      <c r="C124" s="14"/>
      <c r="D124" s="14"/>
      <c r="E124" s="14">
        <v>25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32">
        <f>SUM(B124:AD124)</f>
        <v>25</v>
      </c>
    </row>
    <row r="125" spans="1:31" x14ac:dyDescent="0.2">
      <c r="A125" s="54" t="s">
        <v>109</v>
      </c>
      <c r="B125" s="53">
        <v>24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5">
        <f>SUM(B125:AD125)</f>
        <v>24</v>
      </c>
    </row>
    <row r="126" spans="1:31" x14ac:dyDescent="0.2">
      <c r="A126" s="20" t="s">
        <v>119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>
        <v>19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32">
        <f>SUM(B126:AD126)</f>
        <v>19</v>
      </c>
    </row>
    <row r="127" spans="1:31" x14ac:dyDescent="0.2">
      <c r="A127" s="54" t="s">
        <v>159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5">
        <f>SUM(B127:AD127)</f>
        <v>0</v>
      </c>
    </row>
    <row r="128" spans="1:31" x14ac:dyDescent="0.2">
      <c r="A128" s="20" t="s">
        <v>189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32">
        <f>SUM(B128:AD128)</f>
        <v>0</v>
      </c>
    </row>
    <row r="129" spans="1:31" x14ac:dyDescent="0.2">
      <c r="A129" s="54" t="s">
        <v>55</v>
      </c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5">
        <f>SUM(B129:AD129)</f>
        <v>0</v>
      </c>
    </row>
    <row r="130" spans="1:31" x14ac:dyDescent="0.2">
      <c r="A130" s="20" t="s">
        <v>203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32">
        <f>SUM(B130:AD130)</f>
        <v>0</v>
      </c>
    </row>
    <row r="131" spans="1:31" x14ac:dyDescent="0.2">
      <c r="A131" s="54" t="s">
        <v>185</v>
      </c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5">
        <f>SUM(B131:AD131)</f>
        <v>0</v>
      </c>
    </row>
    <row r="132" spans="1:31" x14ac:dyDescent="0.2">
      <c r="A132" s="20" t="s">
        <v>90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32">
        <f>SUM(B132:AD132)</f>
        <v>0</v>
      </c>
    </row>
    <row r="133" spans="1:31" x14ac:dyDescent="0.2">
      <c r="A133" s="54" t="s">
        <v>164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5">
        <f>SUM(B133:AD133)</f>
        <v>0</v>
      </c>
    </row>
    <row r="134" spans="1:31" x14ac:dyDescent="0.2">
      <c r="A134" s="20" t="s">
        <v>51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32">
        <f>SUM(B134:AD134)</f>
        <v>0</v>
      </c>
    </row>
    <row r="135" spans="1:31" x14ac:dyDescent="0.2">
      <c r="A135" s="54" t="s">
        <v>171</v>
      </c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5">
        <f>SUM(B135:AD135)</f>
        <v>0</v>
      </c>
    </row>
    <row r="136" spans="1:31" x14ac:dyDescent="0.2">
      <c r="A136" s="20" t="s">
        <v>99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32">
        <f>SUM(B136:AD136)</f>
        <v>0</v>
      </c>
    </row>
    <row r="137" spans="1:31" x14ac:dyDescent="0.2">
      <c r="A137" s="54" t="s">
        <v>101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5">
        <f>SUM(B137:AD137)</f>
        <v>0</v>
      </c>
    </row>
    <row r="138" spans="1:31" x14ac:dyDescent="0.2">
      <c r="A138" s="20" t="s">
        <v>56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32">
        <f>SUM(B138:AD138)</f>
        <v>0</v>
      </c>
    </row>
    <row r="139" spans="1:31" x14ac:dyDescent="0.2">
      <c r="A139" s="54" t="s">
        <v>179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5">
        <f>SUM(B139:AD139)</f>
        <v>0</v>
      </c>
    </row>
    <row r="140" spans="1:31" x14ac:dyDescent="0.2">
      <c r="A140" s="20" t="s">
        <v>161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32">
        <f>SUM(B140:AD140)</f>
        <v>0</v>
      </c>
    </row>
    <row r="141" spans="1:31" x14ac:dyDescent="0.2">
      <c r="A141" s="5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5">
        <f>SUM(B141:AD141)</f>
        <v>0</v>
      </c>
    </row>
    <row r="142" spans="1:31" x14ac:dyDescent="0.2">
      <c r="A142" s="18" t="s">
        <v>33</v>
      </c>
      <c r="B142" s="21">
        <f t="shared" ref="B142:AE142" si="2">SUM(B108:B140)</f>
        <v>355</v>
      </c>
      <c r="C142" s="21">
        <f t="shared" si="2"/>
        <v>485</v>
      </c>
      <c r="D142" s="21">
        <f t="shared" si="2"/>
        <v>575</v>
      </c>
      <c r="E142" s="21">
        <f t="shared" si="2"/>
        <v>335</v>
      </c>
      <c r="F142" s="21">
        <f t="shared" si="2"/>
        <v>313</v>
      </c>
      <c r="G142" s="21">
        <f t="shared" si="2"/>
        <v>225</v>
      </c>
      <c r="H142" s="21">
        <f t="shared" si="2"/>
        <v>285</v>
      </c>
      <c r="I142" s="21">
        <f t="shared" si="2"/>
        <v>0</v>
      </c>
      <c r="J142" s="21">
        <f t="shared" si="2"/>
        <v>0</v>
      </c>
      <c r="K142" s="21">
        <f t="shared" si="2"/>
        <v>743</v>
      </c>
      <c r="L142" s="21">
        <f t="shared" si="2"/>
        <v>865</v>
      </c>
      <c r="M142" s="21">
        <f t="shared" si="2"/>
        <v>587</v>
      </c>
      <c r="N142" s="21">
        <f>SUM(N108:N140)</f>
        <v>499</v>
      </c>
      <c r="O142" s="21">
        <f t="shared" si="2"/>
        <v>429</v>
      </c>
      <c r="P142" s="21">
        <f t="shared" si="2"/>
        <v>0</v>
      </c>
      <c r="Q142" s="21">
        <f t="shared" si="2"/>
        <v>0</v>
      </c>
      <c r="R142" s="21">
        <f t="shared" si="2"/>
        <v>0</v>
      </c>
      <c r="S142" s="21">
        <f t="shared" si="2"/>
        <v>0</v>
      </c>
      <c r="T142" s="21">
        <f t="shared" si="2"/>
        <v>0</v>
      </c>
      <c r="U142" s="21">
        <f t="shared" si="2"/>
        <v>0</v>
      </c>
      <c r="V142" s="21">
        <f t="shared" si="2"/>
        <v>0</v>
      </c>
      <c r="W142" s="21">
        <f t="shared" si="2"/>
        <v>0</v>
      </c>
      <c r="X142" s="21">
        <f t="shared" si="2"/>
        <v>0</v>
      </c>
      <c r="Y142" s="21">
        <f t="shared" si="2"/>
        <v>0</v>
      </c>
      <c r="Z142" s="21">
        <f t="shared" si="2"/>
        <v>0</v>
      </c>
      <c r="AA142" s="21">
        <f t="shared" si="2"/>
        <v>0</v>
      </c>
      <c r="AB142" s="21">
        <f t="shared" si="2"/>
        <v>0</v>
      </c>
      <c r="AC142" s="21">
        <f t="shared" si="2"/>
        <v>0</v>
      </c>
      <c r="AD142" s="21">
        <f t="shared" si="2"/>
        <v>0</v>
      </c>
      <c r="AE142" s="21">
        <f t="shared" si="2"/>
        <v>5696</v>
      </c>
    </row>
    <row r="143" spans="1:3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39"/>
    </row>
    <row r="144" spans="1:3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5"/>
    </row>
    <row r="145" spans="1:31" x14ac:dyDescent="0.2">
      <c r="A145" s="148" t="s">
        <v>59</v>
      </c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50"/>
    </row>
    <row r="146" spans="1:31" x14ac:dyDescent="0.2">
      <c r="A146" s="151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3"/>
    </row>
    <row r="147" spans="1:31" x14ac:dyDescent="0.2">
      <c r="A147" s="22" t="s">
        <v>2</v>
      </c>
      <c r="B147" s="10" t="s">
        <v>3</v>
      </c>
      <c r="C147" s="9" t="s">
        <v>227</v>
      </c>
      <c r="D147" s="10" t="s">
        <v>229</v>
      </c>
      <c r="E147" s="10" t="s">
        <v>240</v>
      </c>
      <c r="F147" s="10" t="s">
        <v>241</v>
      </c>
      <c r="G147" s="10" t="s">
        <v>258</v>
      </c>
      <c r="H147" s="10" t="s">
        <v>259</v>
      </c>
      <c r="I147" s="10" t="s">
        <v>260</v>
      </c>
      <c r="J147" s="10" t="s">
        <v>261</v>
      </c>
      <c r="K147" s="10" t="s">
        <v>284</v>
      </c>
      <c r="L147" s="10" t="s">
        <v>285</v>
      </c>
      <c r="M147" s="52" t="s">
        <v>298</v>
      </c>
      <c r="N147" s="10" t="s">
        <v>299</v>
      </c>
      <c r="O147" s="10" t="s">
        <v>302</v>
      </c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36"/>
    </row>
    <row r="148" spans="1:31" x14ac:dyDescent="0.2">
      <c r="A148" s="23" t="s">
        <v>4</v>
      </c>
      <c r="B148" s="12">
        <v>44338</v>
      </c>
      <c r="C148" s="12">
        <v>44359</v>
      </c>
      <c r="D148" s="12">
        <v>44366</v>
      </c>
      <c r="E148" s="12">
        <v>44394</v>
      </c>
      <c r="F148" s="12">
        <v>44395</v>
      </c>
      <c r="G148" s="12">
        <v>44415</v>
      </c>
      <c r="H148" s="12">
        <v>44415</v>
      </c>
      <c r="I148" s="12">
        <v>44422</v>
      </c>
      <c r="J148" s="12">
        <v>44423</v>
      </c>
      <c r="K148" s="12">
        <v>44065</v>
      </c>
      <c r="L148" s="12">
        <v>44066</v>
      </c>
      <c r="M148" s="12">
        <v>44436</v>
      </c>
      <c r="N148" s="17">
        <v>44437</v>
      </c>
      <c r="O148" s="12">
        <v>44443</v>
      </c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38" t="s">
        <v>5</v>
      </c>
    </row>
    <row r="149" spans="1:31" x14ac:dyDescent="0.2">
      <c r="A149" s="2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3"/>
      <c r="M149" s="44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5"/>
    </row>
    <row r="150" spans="1:31" s="6" customFormat="1" ht="13.5" customHeight="1" x14ac:dyDescent="0.2">
      <c r="A150" s="48" t="s">
        <v>262</v>
      </c>
      <c r="B150" s="49"/>
      <c r="C150" s="49"/>
      <c r="D150" s="49"/>
      <c r="E150" s="49"/>
      <c r="F150" s="49"/>
      <c r="G150" s="49">
        <v>73</v>
      </c>
      <c r="H150" s="49">
        <v>73</v>
      </c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50">
        <f t="shared" ref="AE150:AE154" si="3">SUM(B150:AD150)</f>
        <v>146</v>
      </c>
    </row>
    <row r="151" spans="1:31" s="6" customFormat="1" x14ac:dyDescent="0.2">
      <c r="A151" s="26" t="s">
        <v>283</v>
      </c>
      <c r="B151" s="46"/>
      <c r="C151" s="46"/>
      <c r="D151" s="46"/>
      <c r="E151" s="46"/>
      <c r="F151" s="46"/>
      <c r="G151" s="46"/>
      <c r="H151" s="46"/>
      <c r="I151" s="46"/>
      <c r="J151" s="46"/>
      <c r="K151" s="46">
        <v>50</v>
      </c>
      <c r="L151" s="46">
        <v>50</v>
      </c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7">
        <f t="shared" si="3"/>
        <v>100</v>
      </c>
    </row>
    <row r="152" spans="1:31" s="6" customFormat="1" ht="13.5" customHeight="1" x14ac:dyDescent="0.2">
      <c r="A152" s="48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50">
        <f t="shared" si="3"/>
        <v>0</v>
      </c>
    </row>
    <row r="153" spans="1:31" s="6" customFormat="1" x14ac:dyDescent="0.2">
      <c r="A153" s="2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7">
        <f t="shared" si="3"/>
        <v>0</v>
      </c>
    </row>
    <row r="154" spans="1:31" s="6" customFormat="1" ht="13.5" customHeight="1" x14ac:dyDescent="0.2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>
        <f t="shared" si="3"/>
        <v>0</v>
      </c>
    </row>
    <row r="155" spans="1:31" s="6" customFormat="1" x14ac:dyDescent="0.2">
      <c r="A155" s="2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7">
        <f t="shared" ref="AE155:AE178" si="4">SUM(B155:AD155)</f>
        <v>0</v>
      </c>
    </row>
    <row r="156" spans="1:31" s="6" customFormat="1" ht="13.5" customHeight="1" x14ac:dyDescent="0.2">
      <c r="A156" s="48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>
        <f t="shared" si="4"/>
        <v>0</v>
      </c>
    </row>
    <row r="157" spans="1:31" s="6" customFormat="1" x14ac:dyDescent="0.2">
      <c r="A157" s="2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7">
        <f t="shared" si="4"/>
        <v>0</v>
      </c>
    </row>
    <row r="158" spans="1:31" s="6" customFormat="1" ht="13.5" customHeight="1" x14ac:dyDescent="0.2">
      <c r="A158" s="48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50">
        <f t="shared" si="4"/>
        <v>0</v>
      </c>
    </row>
    <row r="159" spans="1:31" s="6" customFormat="1" x14ac:dyDescent="0.2">
      <c r="A159" s="2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7">
        <f t="shared" si="4"/>
        <v>0</v>
      </c>
    </row>
    <row r="160" spans="1:31" s="6" customFormat="1" ht="13.5" customHeight="1" x14ac:dyDescent="0.2">
      <c r="A160" s="48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50">
        <f t="shared" si="4"/>
        <v>0</v>
      </c>
    </row>
    <row r="161" spans="1:31" s="6" customFormat="1" x14ac:dyDescent="0.2">
      <c r="A161" s="2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7">
        <f t="shared" si="4"/>
        <v>0</v>
      </c>
    </row>
    <row r="162" spans="1:31" s="6" customFormat="1" ht="13.5" customHeight="1" x14ac:dyDescent="0.2">
      <c r="A162" s="48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50">
        <f t="shared" si="4"/>
        <v>0</v>
      </c>
    </row>
    <row r="163" spans="1:31" s="6" customFormat="1" x14ac:dyDescent="0.2">
      <c r="A163" s="2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7">
        <f t="shared" si="4"/>
        <v>0</v>
      </c>
    </row>
    <row r="164" spans="1:31" s="6" customFormat="1" ht="13.5" customHeight="1" x14ac:dyDescent="0.2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>
        <f t="shared" si="4"/>
        <v>0</v>
      </c>
    </row>
    <row r="165" spans="1:31" s="6" customFormat="1" x14ac:dyDescent="0.2">
      <c r="A165" s="2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7">
        <f t="shared" si="4"/>
        <v>0</v>
      </c>
    </row>
    <row r="166" spans="1:31" s="6" customFormat="1" ht="13.5" customHeight="1" x14ac:dyDescent="0.2">
      <c r="A166" s="48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>
        <f t="shared" si="4"/>
        <v>0</v>
      </c>
    </row>
    <row r="167" spans="1:31" s="6" customFormat="1" x14ac:dyDescent="0.2">
      <c r="A167" s="2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7">
        <f t="shared" si="4"/>
        <v>0</v>
      </c>
    </row>
    <row r="168" spans="1:31" s="6" customFormat="1" ht="13.5" customHeight="1" x14ac:dyDescent="0.2">
      <c r="A168" s="48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50">
        <f t="shared" si="4"/>
        <v>0</v>
      </c>
    </row>
    <row r="169" spans="1:31" s="6" customFormat="1" x14ac:dyDescent="0.2">
      <c r="A169" s="2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7">
        <f t="shared" si="4"/>
        <v>0</v>
      </c>
    </row>
    <row r="170" spans="1:31" s="6" customFormat="1" ht="13.5" customHeight="1" x14ac:dyDescent="0.2">
      <c r="A170" s="48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50">
        <f t="shared" si="4"/>
        <v>0</v>
      </c>
    </row>
    <row r="171" spans="1:31" s="6" customFormat="1" x14ac:dyDescent="0.2">
      <c r="A171" s="2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7">
        <f t="shared" si="4"/>
        <v>0</v>
      </c>
    </row>
    <row r="172" spans="1:31" s="6" customFormat="1" ht="13.5" customHeight="1" x14ac:dyDescent="0.2">
      <c r="A172" s="48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50">
        <f t="shared" si="4"/>
        <v>0</v>
      </c>
    </row>
    <row r="173" spans="1:31" s="6" customFormat="1" x14ac:dyDescent="0.2">
      <c r="A173" s="2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7">
        <f t="shared" si="4"/>
        <v>0</v>
      </c>
    </row>
    <row r="174" spans="1:31" s="6" customFormat="1" ht="13.5" customHeight="1" x14ac:dyDescent="0.2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>
        <f t="shared" si="4"/>
        <v>0</v>
      </c>
    </row>
    <row r="175" spans="1:31" s="6" customFormat="1" x14ac:dyDescent="0.2">
      <c r="A175" s="2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7">
        <f t="shared" si="4"/>
        <v>0</v>
      </c>
    </row>
    <row r="176" spans="1:31" s="6" customFormat="1" ht="13.5" customHeight="1" x14ac:dyDescent="0.2">
      <c r="A176" s="48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>
        <f t="shared" si="4"/>
        <v>0</v>
      </c>
    </row>
    <row r="177" spans="1:31" s="6" customFormat="1" x14ac:dyDescent="0.2">
      <c r="A177" s="2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7">
        <f t="shared" si="4"/>
        <v>0</v>
      </c>
    </row>
    <row r="178" spans="1:31" s="6" customFormat="1" ht="13.5" customHeight="1" x14ac:dyDescent="0.2">
      <c r="A178" s="48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50">
        <f t="shared" si="4"/>
        <v>0</v>
      </c>
    </row>
    <row r="179" spans="1:31" x14ac:dyDescent="0.2">
      <c r="A179" s="18" t="s">
        <v>60</v>
      </c>
      <c r="B179" s="19">
        <f t="shared" ref="B179:AE179" si="5">SUM(B150:B178)</f>
        <v>0</v>
      </c>
      <c r="C179" s="21">
        <f t="shared" si="5"/>
        <v>0</v>
      </c>
      <c r="D179" s="21">
        <f t="shared" si="5"/>
        <v>0</v>
      </c>
      <c r="E179" s="21">
        <f t="shared" si="5"/>
        <v>0</v>
      </c>
      <c r="F179" s="21">
        <f t="shared" si="5"/>
        <v>0</v>
      </c>
      <c r="G179" s="21">
        <f t="shared" si="5"/>
        <v>73</v>
      </c>
      <c r="H179" s="21">
        <f t="shared" si="5"/>
        <v>73</v>
      </c>
      <c r="I179" s="21">
        <f t="shared" si="5"/>
        <v>0</v>
      </c>
      <c r="J179" s="21">
        <f t="shared" si="5"/>
        <v>0</v>
      </c>
      <c r="K179" s="21">
        <f t="shared" si="5"/>
        <v>50</v>
      </c>
      <c r="L179" s="21">
        <f t="shared" si="5"/>
        <v>50</v>
      </c>
      <c r="M179" s="21">
        <f t="shared" si="5"/>
        <v>0</v>
      </c>
      <c r="N179" s="21">
        <f t="shared" si="5"/>
        <v>0</v>
      </c>
      <c r="O179" s="21">
        <f t="shared" si="5"/>
        <v>0</v>
      </c>
      <c r="P179" s="21">
        <f t="shared" si="5"/>
        <v>0</v>
      </c>
      <c r="Q179" s="21">
        <f t="shared" si="5"/>
        <v>0</v>
      </c>
      <c r="R179" s="21">
        <f t="shared" si="5"/>
        <v>0</v>
      </c>
      <c r="S179" s="21">
        <f t="shared" si="5"/>
        <v>0</v>
      </c>
      <c r="T179" s="21">
        <f t="shared" si="5"/>
        <v>0</v>
      </c>
      <c r="U179" s="21">
        <f t="shared" si="5"/>
        <v>0</v>
      </c>
      <c r="V179" s="21">
        <f t="shared" si="5"/>
        <v>0</v>
      </c>
      <c r="W179" s="21">
        <f t="shared" si="5"/>
        <v>0</v>
      </c>
      <c r="X179" s="21">
        <f t="shared" si="5"/>
        <v>0</v>
      </c>
      <c r="Y179" s="21">
        <f t="shared" si="5"/>
        <v>0</v>
      </c>
      <c r="Z179" s="21">
        <f t="shared" si="5"/>
        <v>0</v>
      </c>
      <c r="AA179" s="21">
        <f t="shared" si="5"/>
        <v>0</v>
      </c>
      <c r="AB179" s="21">
        <f t="shared" si="5"/>
        <v>0</v>
      </c>
      <c r="AC179" s="21">
        <f t="shared" si="5"/>
        <v>0</v>
      </c>
      <c r="AD179" s="85">
        <f t="shared" si="5"/>
        <v>0</v>
      </c>
      <c r="AE179" s="85">
        <f t="shared" si="5"/>
        <v>246</v>
      </c>
    </row>
    <row r="180" spans="1:31" x14ac:dyDescent="0.2">
      <c r="A180" s="24"/>
      <c r="B180" s="2"/>
      <c r="C180" s="2"/>
      <c r="D180" s="2"/>
      <c r="E180" s="2"/>
      <c r="F180" s="25"/>
      <c r="G180" s="2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34"/>
    </row>
    <row r="181" spans="1:3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5"/>
    </row>
    <row r="182" spans="1:31" ht="12.75" customHeight="1" x14ac:dyDescent="0.2">
      <c r="A182" s="123" t="s">
        <v>61</v>
      </c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5"/>
    </row>
    <row r="183" spans="1:31" ht="12.75" customHeight="1" x14ac:dyDescent="0.2">
      <c r="A183" s="126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8"/>
    </row>
    <row r="184" spans="1:31" x14ac:dyDescent="0.2">
      <c r="A184" s="22" t="s">
        <v>2</v>
      </c>
      <c r="B184" s="10" t="s">
        <v>3</v>
      </c>
      <c r="C184" s="9" t="s">
        <v>227</v>
      </c>
      <c r="D184" s="10" t="s">
        <v>229</v>
      </c>
      <c r="E184" s="10" t="s">
        <v>240</v>
      </c>
      <c r="F184" s="10" t="s">
        <v>241</v>
      </c>
      <c r="G184" s="10" t="s">
        <v>258</v>
      </c>
      <c r="H184" s="10" t="s">
        <v>259</v>
      </c>
      <c r="I184" s="10" t="s">
        <v>260</v>
      </c>
      <c r="J184" s="10" t="s">
        <v>261</v>
      </c>
      <c r="K184" s="10" t="s">
        <v>284</v>
      </c>
      <c r="L184" s="10" t="s">
        <v>285</v>
      </c>
      <c r="M184" s="10" t="s">
        <v>298</v>
      </c>
      <c r="N184" s="10" t="s">
        <v>299</v>
      </c>
      <c r="O184" s="10" t="s">
        <v>302</v>
      </c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40"/>
    </row>
    <row r="185" spans="1:31" x14ac:dyDescent="0.2">
      <c r="A185" s="23" t="s">
        <v>4</v>
      </c>
      <c r="B185" s="12">
        <v>44338</v>
      </c>
      <c r="C185" s="12">
        <v>44359</v>
      </c>
      <c r="D185" s="12">
        <v>44366</v>
      </c>
      <c r="E185" s="12">
        <v>44394</v>
      </c>
      <c r="F185" s="12">
        <v>44395</v>
      </c>
      <c r="G185" s="12">
        <v>44415</v>
      </c>
      <c r="H185" s="12">
        <v>44415</v>
      </c>
      <c r="I185" s="12">
        <v>44422</v>
      </c>
      <c r="J185" s="12">
        <v>44423</v>
      </c>
      <c r="K185" s="12">
        <v>44065</v>
      </c>
      <c r="L185" s="12">
        <v>44066</v>
      </c>
      <c r="M185" s="17">
        <v>44436</v>
      </c>
      <c r="N185" s="17">
        <v>44437</v>
      </c>
      <c r="O185" s="12">
        <v>44443</v>
      </c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38" t="s">
        <v>5</v>
      </c>
    </row>
    <row r="186" spans="1:31" ht="12" customHeight="1" x14ac:dyDescent="0.2">
      <c r="A186" s="2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89"/>
      <c r="N186" s="42"/>
      <c r="O186" s="46"/>
      <c r="P186" s="46"/>
      <c r="Q186" s="42"/>
      <c r="R186" s="42"/>
      <c r="S186" s="42"/>
      <c r="T186" s="42"/>
      <c r="U186" s="42"/>
      <c r="V186" s="42"/>
      <c r="W186" s="51"/>
      <c r="X186" s="46"/>
      <c r="Y186" s="46"/>
      <c r="Z186" s="46"/>
      <c r="AA186" s="46"/>
      <c r="AB186" s="46"/>
      <c r="AC186" s="46"/>
      <c r="AD186" s="42"/>
      <c r="AE186" s="47"/>
    </row>
    <row r="187" spans="1:31" s="6" customFormat="1" x14ac:dyDescent="0.2">
      <c r="A187" s="48" t="s">
        <v>29</v>
      </c>
      <c r="B187" s="49">
        <v>206</v>
      </c>
      <c r="C187" s="49"/>
      <c r="D187" s="49"/>
      <c r="E187" s="49">
        <v>161</v>
      </c>
      <c r="F187" s="49">
        <v>180</v>
      </c>
      <c r="G187" s="49">
        <v>268</v>
      </c>
      <c r="H187" s="49"/>
      <c r="I187" s="49">
        <v>131</v>
      </c>
      <c r="J187" s="49">
        <v>106</v>
      </c>
      <c r="K187" s="49">
        <v>172</v>
      </c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>
        <f>SUM(B187:AD187)</f>
        <v>1224</v>
      </c>
    </row>
    <row r="188" spans="1:31" s="6" customFormat="1" x14ac:dyDescent="0.2">
      <c r="A188" s="26" t="s">
        <v>8</v>
      </c>
      <c r="B188" s="46"/>
      <c r="C188" s="46"/>
      <c r="D188" s="46">
        <v>122</v>
      </c>
      <c r="E188" s="46"/>
      <c r="F188" s="46"/>
      <c r="G188" s="46"/>
      <c r="H188" s="46"/>
      <c r="I188" s="46"/>
      <c r="J188" s="46"/>
      <c r="K188" s="46"/>
      <c r="L188" s="46"/>
      <c r="M188" s="46">
        <v>135</v>
      </c>
      <c r="N188" s="46">
        <v>108</v>
      </c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>
        <f>SUM(B188:AD188)</f>
        <v>365</v>
      </c>
    </row>
    <row r="189" spans="1:31" s="6" customFormat="1" x14ac:dyDescent="0.2">
      <c r="A189" s="48" t="s">
        <v>81</v>
      </c>
      <c r="B189" s="49"/>
      <c r="C189" s="49"/>
      <c r="D189" s="49"/>
      <c r="E189" s="49">
        <v>51</v>
      </c>
      <c r="F189" s="49">
        <v>58</v>
      </c>
      <c r="G189" s="49">
        <v>95</v>
      </c>
      <c r="H189" s="49">
        <v>67</v>
      </c>
      <c r="I189" s="49"/>
      <c r="J189" s="49"/>
      <c r="K189" s="49"/>
      <c r="L189" s="49"/>
      <c r="M189" s="49"/>
      <c r="N189" s="49"/>
      <c r="O189" s="49">
        <v>68</v>
      </c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>
        <f>SUM(B189:AD189)</f>
        <v>339</v>
      </c>
    </row>
    <row r="190" spans="1:31" s="6" customFormat="1" x14ac:dyDescent="0.2">
      <c r="A190" s="26" t="s">
        <v>22</v>
      </c>
      <c r="B190" s="46"/>
      <c r="C190" s="46"/>
      <c r="D190" s="46"/>
      <c r="E190" s="46"/>
      <c r="F190" s="46"/>
      <c r="G190" s="46">
        <v>72</v>
      </c>
      <c r="H190" s="46">
        <v>132</v>
      </c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>
        <f>SUM(B190:AD190)</f>
        <v>204</v>
      </c>
    </row>
    <row r="191" spans="1:31" s="6" customFormat="1" x14ac:dyDescent="0.2">
      <c r="A191" s="48" t="s">
        <v>97</v>
      </c>
      <c r="B191" s="49"/>
      <c r="C191" s="49"/>
      <c r="D191" s="49"/>
      <c r="E191" s="49">
        <v>84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>
        <v>84</v>
      </c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>
        <f>SUM(B191:AD191)</f>
        <v>168</v>
      </c>
    </row>
    <row r="192" spans="1:31" s="6" customFormat="1" x14ac:dyDescent="0.2">
      <c r="A192" s="26" t="s">
        <v>84</v>
      </c>
      <c r="B192" s="46">
        <v>43</v>
      </c>
      <c r="C192" s="46"/>
      <c r="D192" s="46"/>
      <c r="E192" s="46"/>
      <c r="F192" s="46">
        <v>65</v>
      </c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>
        <f>SUM(B192:AD192)</f>
        <v>108</v>
      </c>
    </row>
    <row r="193" spans="1:31" s="6" customFormat="1" x14ac:dyDescent="0.2">
      <c r="A193" s="48" t="s">
        <v>94</v>
      </c>
      <c r="B193" s="49"/>
      <c r="C193" s="49"/>
      <c r="D193" s="49">
        <v>104</v>
      </c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>
        <f>SUM(B193:AD193)</f>
        <v>104</v>
      </c>
    </row>
    <row r="194" spans="1:31" s="6" customFormat="1" x14ac:dyDescent="0.2">
      <c r="A194" s="26" t="s">
        <v>80</v>
      </c>
      <c r="B194" s="46">
        <v>71</v>
      </c>
      <c r="C194" s="46"/>
      <c r="D194" s="46"/>
      <c r="E194" s="46"/>
      <c r="F194" s="46">
        <v>25</v>
      </c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>
        <f>SUM(B194:AD194)</f>
        <v>96</v>
      </c>
    </row>
    <row r="195" spans="1:31" s="6" customFormat="1" x14ac:dyDescent="0.2">
      <c r="A195" s="48" t="s">
        <v>54</v>
      </c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>
        <v>96</v>
      </c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>
        <f>SUM(B195:AD195)</f>
        <v>96</v>
      </c>
    </row>
    <row r="196" spans="1:31" s="6" customFormat="1" x14ac:dyDescent="0.2">
      <c r="A196" s="26" t="s">
        <v>206</v>
      </c>
      <c r="B196" s="46">
        <v>31</v>
      </c>
      <c r="C196" s="46"/>
      <c r="D196" s="46"/>
      <c r="E196" s="46">
        <v>25</v>
      </c>
      <c r="F196" s="46">
        <v>27</v>
      </c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>
        <f>SUM(B196:AD196)</f>
        <v>83</v>
      </c>
    </row>
    <row r="197" spans="1:31" s="6" customFormat="1" x14ac:dyDescent="0.2">
      <c r="A197" s="48" t="s">
        <v>109</v>
      </c>
      <c r="B197" s="49">
        <v>64</v>
      </c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>
        <f>SUM(B197:AD197)</f>
        <v>64</v>
      </c>
    </row>
    <row r="198" spans="1:31" s="6" customFormat="1" x14ac:dyDescent="0.2">
      <c r="A198" s="26" t="s">
        <v>14</v>
      </c>
      <c r="B198" s="46"/>
      <c r="C198" s="46"/>
      <c r="D198" s="46"/>
      <c r="E198" s="46"/>
      <c r="F198" s="46"/>
      <c r="G198" s="46"/>
      <c r="H198" s="46"/>
      <c r="I198" s="46">
        <v>29</v>
      </c>
      <c r="J198" s="46">
        <v>35</v>
      </c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>
        <f>SUM(B198:AD198)</f>
        <v>64</v>
      </c>
    </row>
    <row r="199" spans="1:31" s="6" customFormat="1" x14ac:dyDescent="0.2">
      <c r="A199" s="48" t="s">
        <v>228</v>
      </c>
      <c r="B199" s="49"/>
      <c r="C199" s="49"/>
      <c r="D199" s="49">
        <v>41</v>
      </c>
      <c r="E199" s="49"/>
      <c r="F199" s="49"/>
      <c r="G199" s="49"/>
      <c r="H199" s="49"/>
      <c r="I199" s="49"/>
      <c r="J199" s="49"/>
      <c r="K199" s="49"/>
      <c r="L199" s="49"/>
      <c r="M199" s="49">
        <v>9</v>
      </c>
      <c r="N199" s="49">
        <v>7</v>
      </c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>
        <f>SUM(B199:AD199)</f>
        <v>57</v>
      </c>
    </row>
    <row r="200" spans="1:31" s="6" customFormat="1" x14ac:dyDescent="0.2">
      <c r="A200" s="26" t="s">
        <v>183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>
        <v>54</v>
      </c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>
        <f>SUM(B200:AD200)</f>
        <v>54</v>
      </c>
    </row>
    <row r="201" spans="1:31" s="6" customFormat="1" x14ac:dyDescent="0.2">
      <c r="A201" s="48" t="s">
        <v>52</v>
      </c>
      <c r="B201" s="49"/>
      <c r="C201" s="49"/>
      <c r="D201" s="49"/>
      <c r="E201" s="49"/>
      <c r="F201" s="49"/>
      <c r="G201" s="49"/>
      <c r="H201" s="49"/>
      <c r="I201" s="49">
        <v>15</v>
      </c>
      <c r="J201" s="49">
        <v>34</v>
      </c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>
        <f>SUM(B201:AD201)</f>
        <v>49</v>
      </c>
    </row>
    <row r="202" spans="1:31" s="6" customFormat="1" x14ac:dyDescent="0.2">
      <c r="A202" s="26" t="s">
        <v>36</v>
      </c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>
        <v>7</v>
      </c>
      <c r="N202" s="46">
        <v>42</v>
      </c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>
        <f>SUM(B202:AD202)</f>
        <v>49</v>
      </c>
    </row>
    <row r="203" spans="1:31" s="6" customFormat="1" x14ac:dyDescent="0.2">
      <c r="A203" s="48" t="s">
        <v>82</v>
      </c>
      <c r="B203" s="49"/>
      <c r="C203" s="49"/>
      <c r="D203" s="49"/>
      <c r="E203" s="49">
        <v>24</v>
      </c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>
        <f>SUM(B203:AD203)</f>
        <v>24</v>
      </c>
    </row>
    <row r="204" spans="1:31" s="6" customFormat="1" x14ac:dyDescent="0.2">
      <c r="A204" s="26" t="s">
        <v>175</v>
      </c>
      <c r="B204" s="46"/>
      <c r="C204" s="46"/>
      <c r="D204" s="46"/>
      <c r="E204" s="46"/>
      <c r="F204" s="46"/>
      <c r="G204" s="46"/>
      <c r="H204" s="46"/>
      <c r="I204" s="46"/>
      <c r="J204" s="46"/>
      <c r="K204" s="46">
        <v>23</v>
      </c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>
        <f>SUM(B204:AD204)</f>
        <v>23</v>
      </c>
    </row>
    <row r="205" spans="1:31" s="6" customFormat="1" x14ac:dyDescent="0.2">
      <c r="A205" s="48" t="s">
        <v>303</v>
      </c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>
        <v>21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>
        <f>SUM(B205:AD205)</f>
        <v>21</v>
      </c>
    </row>
    <row r="206" spans="1:31" s="6" customFormat="1" x14ac:dyDescent="0.2">
      <c r="A206" s="26" t="s">
        <v>7</v>
      </c>
      <c r="B206" s="46"/>
      <c r="C206" s="46"/>
      <c r="D206" s="46">
        <v>18</v>
      </c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>
        <f>SUM(B206:AD206)</f>
        <v>18</v>
      </c>
    </row>
    <row r="207" spans="1:31" s="6" customFormat="1" x14ac:dyDescent="0.2">
      <c r="A207" s="48" t="s">
        <v>188</v>
      </c>
      <c r="B207" s="49"/>
      <c r="C207" s="49"/>
      <c r="D207" s="49"/>
      <c r="E207" s="49"/>
      <c r="F207" s="49"/>
      <c r="G207" s="49"/>
      <c r="H207" s="49">
        <v>14</v>
      </c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>
        <f>SUM(B207:AD207)</f>
        <v>14</v>
      </c>
    </row>
    <row r="208" spans="1:31" s="6" customFormat="1" x14ac:dyDescent="0.2">
      <c r="A208" s="26" t="s">
        <v>42</v>
      </c>
      <c r="B208" s="46"/>
      <c r="C208" s="46"/>
      <c r="D208" s="46"/>
      <c r="E208" s="46"/>
      <c r="F208" s="46"/>
      <c r="G208" s="46"/>
      <c r="H208" s="46">
        <v>12</v>
      </c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>
        <f>SUM(B208:AD208)</f>
        <v>12</v>
      </c>
    </row>
    <row r="209" spans="1:31" s="6" customFormat="1" x14ac:dyDescent="0.2">
      <c r="A209" s="48" t="s">
        <v>118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>
        <v>11</v>
      </c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>
        <f>SUM(B209:AD209)</f>
        <v>11</v>
      </c>
    </row>
    <row r="210" spans="1:31" s="6" customFormat="1" x14ac:dyDescent="0.2">
      <c r="A210" s="26" t="s">
        <v>13</v>
      </c>
      <c r="B210" s="46"/>
      <c r="C210" s="46"/>
      <c r="D210" s="46"/>
      <c r="E210" s="46"/>
      <c r="F210" s="46"/>
      <c r="G210" s="46">
        <v>10</v>
      </c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>
        <f>SUM(B210:AD210)</f>
        <v>10</v>
      </c>
    </row>
    <row r="211" spans="1:31" s="6" customFormat="1" x14ac:dyDescent="0.2">
      <c r="A211" s="48" t="s">
        <v>68</v>
      </c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>
        <v>10</v>
      </c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>
        <f>SUM(B211:AD211)</f>
        <v>10</v>
      </c>
    </row>
    <row r="212" spans="1:31" s="6" customFormat="1" x14ac:dyDescent="0.2">
      <c r="A212" s="26" t="s">
        <v>50</v>
      </c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>
        <v>8</v>
      </c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>
        <f>SUM(B212:AD212)</f>
        <v>8</v>
      </c>
    </row>
    <row r="213" spans="1:31" s="6" customFormat="1" x14ac:dyDescent="0.2">
      <c r="A213" s="48" t="s">
        <v>87</v>
      </c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>
        <f>SUM(B213:AD213)</f>
        <v>0</v>
      </c>
    </row>
    <row r="214" spans="1:31" s="6" customFormat="1" x14ac:dyDescent="0.2">
      <c r="A214" s="26" t="s">
        <v>83</v>
      </c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>
        <f>SUM(B214:AD214)</f>
        <v>0</v>
      </c>
    </row>
    <row r="215" spans="1:31" s="6" customFormat="1" x14ac:dyDescent="0.2">
      <c r="A215" s="48" t="s">
        <v>102</v>
      </c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>
        <f>SUM(B215:AD215)</f>
        <v>0</v>
      </c>
    </row>
    <row r="216" spans="1:31" s="6" customFormat="1" x14ac:dyDescent="0.2">
      <c r="A216" s="26" t="s">
        <v>35</v>
      </c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>
        <f>SUM(B216:AD216)</f>
        <v>0</v>
      </c>
    </row>
    <row r="217" spans="1:31" s="6" customFormat="1" x14ac:dyDescent="0.2">
      <c r="A217" s="48" t="s">
        <v>27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>
        <f>SUM(B217:AD217)</f>
        <v>0</v>
      </c>
    </row>
    <row r="218" spans="1:31" s="6" customFormat="1" x14ac:dyDescent="0.2">
      <c r="A218" s="26" t="s">
        <v>100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>
        <f>SUM(B218:AD218)</f>
        <v>0</v>
      </c>
    </row>
    <row r="219" spans="1:31" s="6" customFormat="1" x14ac:dyDescent="0.2">
      <c r="A219" s="48" t="s">
        <v>167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>
        <f>SUM(B219:AD219)</f>
        <v>0</v>
      </c>
    </row>
    <row r="220" spans="1:31" s="6" customFormat="1" x14ac:dyDescent="0.2">
      <c r="A220" s="26" t="s">
        <v>85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>
        <f>SUM(B220:AD220)</f>
        <v>0</v>
      </c>
    </row>
    <row r="221" spans="1:31" s="6" customFormat="1" x14ac:dyDescent="0.2">
      <c r="A221" s="48" t="s">
        <v>88</v>
      </c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>
        <f>SUM(B221:AD221)</f>
        <v>0</v>
      </c>
    </row>
    <row r="222" spans="1:31" s="6" customFormat="1" x14ac:dyDescent="0.2">
      <c r="A222" s="26" t="s">
        <v>31</v>
      </c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>
        <f>SUM(B222:AD222)</f>
        <v>0</v>
      </c>
    </row>
    <row r="223" spans="1:31" s="6" customFormat="1" x14ac:dyDescent="0.2">
      <c r="A223" s="48" t="s">
        <v>120</v>
      </c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>
        <f>SUM(B223:AD223)</f>
        <v>0</v>
      </c>
    </row>
    <row r="224" spans="1:31" s="6" customFormat="1" x14ac:dyDescent="0.2">
      <c r="A224" s="26" t="s">
        <v>74</v>
      </c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>
        <f>SUM(B224:AD224)</f>
        <v>0</v>
      </c>
    </row>
    <row r="225" spans="1:31" s="6" customFormat="1" x14ac:dyDescent="0.2">
      <c r="A225" s="48" t="s">
        <v>62</v>
      </c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>
        <f>SUM(B225:AD225)</f>
        <v>0</v>
      </c>
    </row>
    <row r="226" spans="1:31" s="6" customFormat="1" x14ac:dyDescent="0.2">
      <c r="A226" s="26" t="s">
        <v>108</v>
      </c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>
        <f>SUM(B226:AD226)</f>
        <v>0</v>
      </c>
    </row>
    <row r="227" spans="1:31" s="6" customFormat="1" x14ac:dyDescent="0.2">
      <c r="A227" s="48" t="s">
        <v>103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>
        <f>SUM(B227:AD227)</f>
        <v>0</v>
      </c>
    </row>
    <row r="228" spans="1:31" s="6" customFormat="1" x14ac:dyDescent="0.2">
      <c r="A228" s="26" t="s">
        <v>64</v>
      </c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>
        <f>SUM(B228:AD228)</f>
        <v>0</v>
      </c>
    </row>
    <row r="229" spans="1:31" s="6" customFormat="1" x14ac:dyDescent="0.2">
      <c r="A229" s="48" t="s">
        <v>19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>
        <f>SUM(B229:AD229)</f>
        <v>0</v>
      </c>
    </row>
    <row r="230" spans="1:31" s="6" customFormat="1" x14ac:dyDescent="0.2">
      <c r="A230" s="26" t="s">
        <v>63</v>
      </c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>
        <f>SUM(B230:AD230)</f>
        <v>0</v>
      </c>
    </row>
    <row r="231" spans="1:31" s="6" customFormat="1" x14ac:dyDescent="0.2">
      <c r="A231" s="48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>
        <f>SUM(B231:AD231)</f>
        <v>0</v>
      </c>
    </row>
    <row r="232" spans="1:31" s="6" customFormat="1" x14ac:dyDescent="0.2">
      <c r="A232" s="2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</row>
    <row r="233" spans="1:31" x14ac:dyDescent="0.2">
      <c r="A233" s="18" t="s">
        <v>65</v>
      </c>
      <c r="B233" s="19">
        <f t="shared" ref="B233:AE233" si="6">SUM(B187:B227)</f>
        <v>415</v>
      </c>
      <c r="C233" s="21">
        <f t="shared" si="6"/>
        <v>0</v>
      </c>
      <c r="D233" s="21">
        <f t="shared" si="6"/>
        <v>285</v>
      </c>
      <c r="E233" s="21">
        <f t="shared" si="6"/>
        <v>345</v>
      </c>
      <c r="F233" s="21">
        <f t="shared" si="6"/>
        <v>355</v>
      </c>
      <c r="G233" s="21">
        <f t="shared" si="6"/>
        <v>445</v>
      </c>
      <c r="H233" s="21">
        <f t="shared" si="6"/>
        <v>225</v>
      </c>
      <c r="I233" s="21">
        <f t="shared" si="6"/>
        <v>175</v>
      </c>
      <c r="J233" s="21">
        <f t="shared" si="6"/>
        <v>175</v>
      </c>
      <c r="K233" s="21">
        <f t="shared" si="6"/>
        <v>195</v>
      </c>
      <c r="L233" s="21">
        <f t="shared" si="6"/>
        <v>150</v>
      </c>
      <c r="M233" s="21">
        <f t="shared" si="6"/>
        <v>151</v>
      </c>
      <c r="N233" s="21">
        <f t="shared" si="6"/>
        <v>165</v>
      </c>
      <c r="O233" s="21">
        <f t="shared" si="6"/>
        <v>194</v>
      </c>
      <c r="P233" s="21">
        <f t="shared" si="6"/>
        <v>0</v>
      </c>
      <c r="Q233" s="21">
        <f t="shared" si="6"/>
        <v>0</v>
      </c>
      <c r="R233" s="21">
        <f t="shared" si="6"/>
        <v>0</v>
      </c>
      <c r="S233" s="21">
        <f t="shared" si="6"/>
        <v>0</v>
      </c>
      <c r="T233" s="21">
        <f t="shared" si="6"/>
        <v>0</v>
      </c>
      <c r="U233" s="21">
        <f t="shared" si="6"/>
        <v>0</v>
      </c>
      <c r="V233" s="21">
        <f t="shared" si="6"/>
        <v>0</v>
      </c>
      <c r="W233" s="21">
        <f t="shared" si="6"/>
        <v>0</v>
      </c>
      <c r="X233" s="21">
        <f t="shared" si="6"/>
        <v>0</v>
      </c>
      <c r="Y233" s="21">
        <f t="shared" si="6"/>
        <v>0</v>
      </c>
      <c r="Z233" s="21">
        <f t="shared" si="6"/>
        <v>0</v>
      </c>
      <c r="AA233" s="21">
        <f t="shared" si="6"/>
        <v>0</v>
      </c>
      <c r="AB233" s="21">
        <f t="shared" si="6"/>
        <v>0</v>
      </c>
      <c r="AC233" s="21">
        <f t="shared" si="6"/>
        <v>0</v>
      </c>
      <c r="AD233" s="21">
        <f t="shared" si="6"/>
        <v>0</v>
      </c>
      <c r="AE233" s="21">
        <f t="shared" si="6"/>
        <v>3275</v>
      </c>
    </row>
    <row r="234" spans="1:31" x14ac:dyDescent="0.2">
      <c r="A234" s="28"/>
      <c r="B234" s="2"/>
      <c r="C234" s="2"/>
      <c r="D234" s="2"/>
      <c r="E234" s="2"/>
      <c r="S234" s="46"/>
    </row>
    <row r="235" spans="1:31" x14ac:dyDescent="0.2">
      <c r="S235" s="46"/>
    </row>
  </sheetData>
  <sortState ref="A108:DI141">
    <sortCondition descending="1" ref="AE108:AE141"/>
  </sortState>
  <mergeCells count="7">
    <mergeCell ref="A182:AE183"/>
    <mergeCell ref="A3:AE3"/>
    <mergeCell ref="A1:AE2"/>
    <mergeCell ref="A103:AE104"/>
    <mergeCell ref="A62:AE63"/>
    <mergeCell ref="A4:AE5"/>
    <mergeCell ref="A145:AE146"/>
  </mergeCells>
  <printOptions gridLines="1"/>
  <pageMargins left="0.75" right="0.75" top="1" bottom="1" header="0.5" footer="0.5"/>
  <pageSetup scale="82" orientation="landscape" r:id="rId1"/>
  <headerFooter alignWithMargins="0"/>
  <rowBreaks count="4" manualBreakCount="4">
    <brk id="59" max="16383" man="1"/>
    <brk id="100" max="26" man="1"/>
    <brk id="143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5"/>
  <sheetViews>
    <sheetView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AM16" sqref="AM16"/>
    </sheetView>
  </sheetViews>
  <sheetFormatPr defaultRowHeight="12.75" x14ac:dyDescent="0.2"/>
  <cols>
    <col min="4" max="5" width="9.28515625" customWidth="1"/>
    <col min="9" max="9" width="10.28515625" customWidth="1"/>
    <col min="10" max="10" width="9" customWidth="1"/>
    <col min="11" max="12" width="10.85546875" customWidth="1"/>
    <col min="13" max="13" width="9.140625" customWidth="1"/>
    <col min="14" max="14" width="10.85546875" customWidth="1"/>
    <col min="15" max="15" width="11" customWidth="1"/>
    <col min="16" max="16" width="8.85546875" customWidth="1"/>
    <col min="17" max="17" width="11" customWidth="1"/>
    <col min="19" max="19" width="11" customWidth="1"/>
    <col min="22" max="22" width="9.5703125" customWidth="1"/>
    <col min="29" max="29" width="9.28515625" customWidth="1"/>
    <col min="36" max="36" width="9.42578125" customWidth="1"/>
    <col min="38" max="38" width="9.85546875" customWidth="1"/>
  </cols>
  <sheetData>
    <row r="1" spans="1:39" ht="15.75" thickBot="1" x14ac:dyDescent="0.25">
      <c r="A1" s="61"/>
      <c r="B1" s="62">
        <v>1</v>
      </c>
      <c r="C1" s="63">
        <v>2</v>
      </c>
      <c r="D1" s="63">
        <v>3</v>
      </c>
      <c r="E1" s="63">
        <v>4</v>
      </c>
      <c r="F1" s="63">
        <v>5</v>
      </c>
      <c r="G1" s="63">
        <v>6</v>
      </c>
      <c r="H1" s="63">
        <v>7</v>
      </c>
      <c r="I1" s="63">
        <v>8</v>
      </c>
      <c r="J1" s="63">
        <v>9</v>
      </c>
      <c r="K1" s="63">
        <v>10</v>
      </c>
      <c r="L1" s="63">
        <v>11</v>
      </c>
      <c r="M1" s="63">
        <v>12</v>
      </c>
      <c r="N1" s="63">
        <v>13</v>
      </c>
      <c r="O1" s="63">
        <v>14</v>
      </c>
      <c r="P1" s="63">
        <v>15</v>
      </c>
      <c r="Q1" s="63">
        <v>16</v>
      </c>
      <c r="R1" s="63">
        <v>17</v>
      </c>
      <c r="S1" s="63">
        <v>18</v>
      </c>
      <c r="T1" s="63">
        <v>19</v>
      </c>
      <c r="U1" s="63">
        <v>20</v>
      </c>
      <c r="V1" s="63">
        <v>21</v>
      </c>
      <c r="W1" s="63">
        <v>22</v>
      </c>
      <c r="X1" s="63">
        <v>23</v>
      </c>
      <c r="Y1" s="63">
        <v>24</v>
      </c>
      <c r="Z1" s="63">
        <v>25</v>
      </c>
      <c r="AA1" s="63">
        <v>26</v>
      </c>
      <c r="AB1" s="63">
        <v>27</v>
      </c>
      <c r="AC1" s="63">
        <v>28</v>
      </c>
      <c r="AD1" s="63">
        <v>29</v>
      </c>
      <c r="AE1" s="63">
        <v>30</v>
      </c>
      <c r="AF1" s="63">
        <v>31</v>
      </c>
      <c r="AG1" s="63">
        <v>32</v>
      </c>
      <c r="AH1" s="63">
        <v>33</v>
      </c>
      <c r="AI1" s="63">
        <v>34</v>
      </c>
      <c r="AJ1" s="63">
        <v>35</v>
      </c>
      <c r="AK1" s="63">
        <v>36</v>
      </c>
      <c r="AL1" s="63">
        <v>37</v>
      </c>
      <c r="AM1" s="64">
        <v>38</v>
      </c>
    </row>
    <row r="2" spans="1:39" ht="39" thickBot="1" x14ac:dyDescent="0.25">
      <c r="A2" s="61"/>
      <c r="B2" s="65" t="s">
        <v>122</v>
      </c>
      <c r="C2" s="66" t="s">
        <v>123</v>
      </c>
      <c r="D2" s="66" t="s">
        <v>124</v>
      </c>
      <c r="E2" s="66" t="s">
        <v>125</v>
      </c>
      <c r="F2" s="66" t="s">
        <v>126</v>
      </c>
      <c r="G2" s="66" t="s">
        <v>127</v>
      </c>
      <c r="H2" s="66" t="s">
        <v>208</v>
      </c>
      <c r="I2" s="66" t="s">
        <v>209</v>
      </c>
      <c r="J2" s="66" t="s">
        <v>210</v>
      </c>
      <c r="K2" s="66" t="s">
        <v>211</v>
      </c>
      <c r="L2" s="66" t="s">
        <v>212</v>
      </c>
      <c r="M2" s="66" t="s">
        <v>133</v>
      </c>
      <c r="N2" s="66" t="s">
        <v>134</v>
      </c>
      <c r="O2" s="66" t="s">
        <v>136</v>
      </c>
      <c r="P2" s="66" t="s">
        <v>137</v>
      </c>
      <c r="Q2" s="66" t="s">
        <v>219</v>
      </c>
      <c r="R2" s="66" t="s">
        <v>140</v>
      </c>
      <c r="S2" s="66" t="s">
        <v>220</v>
      </c>
      <c r="T2" s="66" t="s">
        <v>143</v>
      </c>
      <c r="U2" s="66" t="s">
        <v>144</v>
      </c>
      <c r="V2" s="66" t="s">
        <v>145</v>
      </c>
      <c r="W2" s="66" t="s">
        <v>146</v>
      </c>
      <c r="X2" s="66" t="s">
        <v>147</v>
      </c>
      <c r="Y2" s="66" t="s">
        <v>149</v>
      </c>
      <c r="Z2" s="66" t="s">
        <v>141</v>
      </c>
      <c r="AA2" s="66" t="s">
        <v>150</v>
      </c>
      <c r="AB2" s="66" t="s">
        <v>151</v>
      </c>
      <c r="AC2" s="66" t="s">
        <v>139</v>
      </c>
      <c r="AD2" s="66" t="s">
        <v>191</v>
      </c>
      <c r="AE2" s="66" t="s">
        <v>190</v>
      </c>
      <c r="AF2" s="66" t="s">
        <v>154</v>
      </c>
      <c r="AG2" s="66" t="s">
        <v>152</v>
      </c>
      <c r="AH2" s="66" t="s">
        <v>224</v>
      </c>
      <c r="AI2" s="66" t="s">
        <v>148</v>
      </c>
      <c r="AJ2" s="66" t="s">
        <v>202</v>
      </c>
      <c r="AK2" s="66" t="s">
        <v>153</v>
      </c>
      <c r="AL2" s="66" t="s">
        <v>225</v>
      </c>
      <c r="AM2" s="67" t="s">
        <v>156</v>
      </c>
    </row>
    <row r="3" spans="1:39" x14ac:dyDescent="0.2">
      <c r="A3" s="69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93"/>
      <c r="AF3" s="81"/>
      <c r="AG3" s="81"/>
      <c r="AH3" s="81"/>
      <c r="AI3" s="81"/>
      <c r="AJ3" s="81"/>
      <c r="AK3" s="81"/>
      <c r="AL3" s="81"/>
      <c r="AM3" s="81"/>
    </row>
    <row r="4" spans="1:39" s="118" customFormat="1" ht="22.5" x14ac:dyDescent="0.2">
      <c r="A4" s="101" t="s">
        <v>193</v>
      </c>
      <c r="B4" s="104" t="s">
        <v>194</v>
      </c>
      <c r="C4" s="105" t="s">
        <v>194</v>
      </c>
      <c r="D4" s="105" t="s">
        <v>207</v>
      </c>
      <c r="E4" s="105" t="s">
        <v>194</v>
      </c>
      <c r="F4" s="105" t="s">
        <v>198</v>
      </c>
      <c r="G4" s="105" t="s">
        <v>197</v>
      </c>
      <c r="H4" s="105" t="s">
        <v>213</v>
      </c>
      <c r="I4" s="105" t="s">
        <v>214</v>
      </c>
      <c r="J4" s="105" t="s">
        <v>215</v>
      </c>
      <c r="K4" s="105" t="s">
        <v>207</v>
      </c>
      <c r="L4" s="105" t="s">
        <v>216</v>
      </c>
      <c r="M4" s="105" t="s">
        <v>194</v>
      </c>
      <c r="N4" s="105" t="s">
        <v>194</v>
      </c>
      <c r="O4" s="105" t="s">
        <v>217</v>
      </c>
      <c r="P4" s="117" t="s">
        <v>218</v>
      </c>
      <c r="Q4" s="105" t="s">
        <v>213</v>
      </c>
      <c r="R4" s="105" t="s">
        <v>221</v>
      </c>
      <c r="S4" s="105" t="s">
        <v>194</v>
      </c>
      <c r="T4" s="105" t="s">
        <v>195</v>
      </c>
      <c r="U4" s="105" t="s">
        <v>222</v>
      </c>
      <c r="V4" s="105" t="s">
        <v>223</v>
      </c>
      <c r="W4" s="105" t="s">
        <v>207</v>
      </c>
      <c r="X4" s="117" t="s">
        <v>195</v>
      </c>
      <c r="Y4" s="105" t="s">
        <v>197</v>
      </c>
      <c r="Z4" s="105" t="s">
        <v>196</v>
      </c>
      <c r="AA4" s="105" t="s">
        <v>196</v>
      </c>
      <c r="AB4" s="105" t="s">
        <v>214</v>
      </c>
      <c r="AC4" s="105" t="s">
        <v>218</v>
      </c>
      <c r="AD4" s="105" t="s">
        <v>197</v>
      </c>
      <c r="AE4" s="105" t="s">
        <v>196</v>
      </c>
      <c r="AF4" s="105" t="s">
        <v>195</v>
      </c>
      <c r="AG4" s="117" t="s">
        <v>195</v>
      </c>
      <c r="AH4" s="105" t="s">
        <v>197</v>
      </c>
      <c r="AI4" s="105" t="s">
        <v>221</v>
      </c>
      <c r="AJ4" s="117" t="s">
        <v>195</v>
      </c>
      <c r="AK4" s="105" t="s">
        <v>196</v>
      </c>
      <c r="AL4" s="105" t="s">
        <v>213</v>
      </c>
      <c r="AM4" s="117" t="s">
        <v>195</v>
      </c>
    </row>
    <row r="5" spans="1:39" s="118" customFormat="1" ht="22.5" x14ac:dyDescent="0.2">
      <c r="A5" s="101" t="s">
        <v>229</v>
      </c>
      <c r="B5" s="107" t="s">
        <v>231</v>
      </c>
      <c r="C5" s="107" t="s">
        <v>231</v>
      </c>
      <c r="D5" s="107" t="s">
        <v>232</v>
      </c>
      <c r="E5" s="107" t="s">
        <v>233</v>
      </c>
      <c r="F5" s="107" t="s">
        <v>231</v>
      </c>
      <c r="G5" s="107" t="s">
        <v>232</v>
      </c>
      <c r="H5" s="107" t="s">
        <v>232</v>
      </c>
      <c r="I5" s="107" t="s">
        <v>231</v>
      </c>
      <c r="J5" s="107" t="s">
        <v>234</v>
      </c>
      <c r="K5" s="105" t="s">
        <v>236</v>
      </c>
      <c r="L5" s="107" t="s">
        <v>231</v>
      </c>
      <c r="M5" s="105" t="s">
        <v>236</v>
      </c>
      <c r="N5" s="105" t="s">
        <v>195</v>
      </c>
      <c r="O5" s="107" t="s">
        <v>234</v>
      </c>
      <c r="P5" s="105" t="s">
        <v>237</v>
      </c>
      <c r="Q5" s="105" t="s">
        <v>237</v>
      </c>
      <c r="R5" s="107" t="s">
        <v>231</v>
      </c>
      <c r="S5" s="105" t="s">
        <v>237</v>
      </c>
      <c r="T5" s="107" t="s">
        <v>231</v>
      </c>
      <c r="U5" s="105" t="s">
        <v>233</v>
      </c>
      <c r="V5" s="105" t="s">
        <v>232</v>
      </c>
      <c r="W5" s="107" t="s">
        <v>231</v>
      </c>
      <c r="X5" s="117" t="s">
        <v>195</v>
      </c>
      <c r="Y5" s="117" t="s">
        <v>195</v>
      </c>
      <c r="Z5" s="107" t="s">
        <v>231</v>
      </c>
      <c r="AA5" s="117" t="s">
        <v>195</v>
      </c>
      <c r="AB5" s="117" t="s">
        <v>195</v>
      </c>
      <c r="AC5" s="105" t="s">
        <v>237</v>
      </c>
      <c r="AD5" s="105" t="s">
        <v>232</v>
      </c>
      <c r="AE5" s="106" t="s">
        <v>238</v>
      </c>
      <c r="AF5" s="105" t="s">
        <v>232</v>
      </c>
      <c r="AG5" s="117" t="s">
        <v>195</v>
      </c>
      <c r="AH5" s="105" t="s">
        <v>239</v>
      </c>
      <c r="AI5" s="106" t="s">
        <v>238</v>
      </c>
      <c r="AJ5" s="117" t="s">
        <v>195</v>
      </c>
      <c r="AK5" s="117" t="s">
        <v>195</v>
      </c>
      <c r="AL5" s="117" t="s">
        <v>195</v>
      </c>
      <c r="AM5" s="117" t="s">
        <v>195</v>
      </c>
    </row>
    <row r="6" spans="1:39" s="103" customFormat="1" ht="22.5" x14ac:dyDescent="0.2">
      <c r="A6" s="102" t="s">
        <v>242</v>
      </c>
      <c r="B6" s="108" t="s">
        <v>244</v>
      </c>
      <c r="C6" s="108" t="s">
        <v>245</v>
      </c>
      <c r="D6" s="108" t="s">
        <v>245</v>
      </c>
      <c r="E6" s="109" t="s">
        <v>194</v>
      </c>
      <c r="F6" s="108" t="s">
        <v>246</v>
      </c>
      <c r="G6" s="108" t="s">
        <v>250</v>
      </c>
      <c r="H6" s="108" t="s">
        <v>248</v>
      </c>
      <c r="I6" s="109" t="s">
        <v>249</v>
      </c>
      <c r="J6" s="109" t="s">
        <v>194</v>
      </c>
      <c r="K6" s="109" t="s">
        <v>251</v>
      </c>
      <c r="L6" s="110" t="s">
        <v>195</v>
      </c>
      <c r="M6" s="105" t="s">
        <v>194</v>
      </c>
      <c r="N6" s="108" t="s">
        <v>250</v>
      </c>
      <c r="O6" s="109" t="s">
        <v>256</v>
      </c>
      <c r="P6" s="109" t="s">
        <v>213</v>
      </c>
      <c r="Q6" s="109" t="s">
        <v>245</v>
      </c>
      <c r="R6" s="108" t="s">
        <v>197</v>
      </c>
      <c r="S6" s="105" t="s">
        <v>194</v>
      </c>
      <c r="T6" s="109" t="s">
        <v>195</v>
      </c>
      <c r="U6" s="109" t="s">
        <v>251</v>
      </c>
      <c r="V6" s="109" t="s">
        <v>195</v>
      </c>
      <c r="W6" s="109" t="s">
        <v>197</v>
      </c>
      <c r="X6" s="109" t="s">
        <v>195</v>
      </c>
      <c r="Y6" s="109" t="s">
        <v>195</v>
      </c>
      <c r="Z6" s="108" t="s">
        <v>213</v>
      </c>
      <c r="AA6" s="108" t="s">
        <v>244</v>
      </c>
      <c r="AB6" s="105" t="s">
        <v>196</v>
      </c>
      <c r="AC6" s="108" t="s">
        <v>214</v>
      </c>
      <c r="AD6" s="110" t="s">
        <v>195</v>
      </c>
      <c r="AE6" s="108" t="s">
        <v>195</v>
      </c>
      <c r="AF6" s="106" t="s">
        <v>196</v>
      </c>
      <c r="AG6" s="109" t="s">
        <v>195</v>
      </c>
      <c r="AH6" s="108" t="s">
        <v>252</v>
      </c>
      <c r="AI6" s="110" t="s">
        <v>195</v>
      </c>
      <c r="AJ6" s="110" t="s">
        <v>195</v>
      </c>
      <c r="AK6" s="108" t="s">
        <v>195</v>
      </c>
      <c r="AL6" s="105" t="s">
        <v>213</v>
      </c>
      <c r="AM6" s="106" t="s">
        <v>196</v>
      </c>
    </row>
    <row r="7" spans="1:39" s="103" customFormat="1" ht="22.5" x14ac:dyDescent="0.2">
      <c r="A7" s="102" t="s">
        <v>243</v>
      </c>
      <c r="B7" s="112" t="s">
        <v>253</v>
      </c>
      <c r="C7" s="113" t="s">
        <v>194</v>
      </c>
      <c r="D7" s="113" t="s">
        <v>254</v>
      </c>
      <c r="E7" s="113" t="s">
        <v>194</v>
      </c>
      <c r="F7" s="112" t="s">
        <v>255</v>
      </c>
      <c r="G7" s="112" t="s">
        <v>253</v>
      </c>
      <c r="H7" s="113" t="s">
        <v>248</v>
      </c>
      <c r="I7" s="112" t="s">
        <v>214</v>
      </c>
      <c r="J7" s="113" t="s">
        <v>255</v>
      </c>
      <c r="K7" s="113" t="s">
        <v>251</v>
      </c>
      <c r="L7" s="114" t="s">
        <v>195</v>
      </c>
      <c r="M7" s="112" t="s">
        <v>197</v>
      </c>
      <c r="N7" s="113" t="s">
        <v>247</v>
      </c>
      <c r="O7" s="113" t="s">
        <v>256</v>
      </c>
      <c r="P7" s="113" t="s">
        <v>254</v>
      </c>
      <c r="Q7" s="112" t="s">
        <v>245</v>
      </c>
      <c r="R7" s="113" t="s">
        <v>253</v>
      </c>
      <c r="S7" s="113" t="s">
        <v>194</v>
      </c>
      <c r="T7" s="113" t="s">
        <v>195</v>
      </c>
      <c r="U7" s="113" t="s">
        <v>197</v>
      </c>
      <c r="V7" s="113" t="s">
        <v>195</v>
      </c>
      <c r="W7" s="113" t="s">
        <v>221</v>
      </c>
      <c r="X7" s="113" t="s">
        <v>195</v>
      </c>
      <c r="Y7" s="113" t="s">
        <v>195</v>
      </c>
      <c r="Z7" s="108" t="s">
        <v>213</v>
      </c>
      <c r="AA7" s="108" t="s">
        <v>244</v>
      </c>
      <c r="AB7" s="105" t="s">
        <v>196</v>
      </c>
      <c r="AC7" s="108" t="s">
        <v>218</v>
      </c>
      <c r="AD7" s="112" t="s">
        <v>195</v>
      </c>
      <c r="AE7" s="106" t="s">
        <v>196</v>
      </c>
      <c r="AF7" s="106" t="s">
        <v>196</v>
      </c>
      <c r="AG7" s="108" t="s">
        <v>195</v>
      </c>
      <c r="AH7" s="113" t="s">
        <v>221</v>
      </c>
      <c r="AI7" s="115" t="s">
        <v>195</v>
      </c>
      <c r="AJ7" s="112" t="s">
        <v>195</v>
      </c>
      <c r="AK7" s="106" t="s">
        <v>196</v>
      </c>
      <c r="AL7" s="105" t="s">
        <v>213</v>
      </c>
      <c r="AM7" s="106" t="s">
        <v>196</v>
      </c>
    </row>
    <row r="8" spans="1:39" s="103" customFormat="1" ht="22.5" x14ac:dyDescent="0.2">
      <c r="A8" s="102" t="s">
        <v>257</v>
      </c>
      <c r="B8" s="112" t="s">
        <v>253</v>
      </c>
      <c r="C8" s="113" t="s">
        <v>263</v>
      </c>
      <c r="D8" s="113" t="s">
        <v>254</v>
      </c>
      <c r="E8" s="113" t="s">
        <v>213</v>
      </c>
      <c r="F8" s="113" t="s">
        <v>264</v>
      </c>
      <c r="G8" s="112" t="s">
        <v>253</v>
      </c>
      <c r="H8" s="113" t="s">
        <v>248</v>
      </c>
      <c r="I8" s="113" t="s">
        <v>248</v>
      </c>
      <c r="J8" s="113" t="s">
        <v>265</v>
      </c>
      <c r="K8" s="112" t="s">
        <v>253</v>
      </c>
      <c r="L8" s="115" t="s">
        <v>195</v>
      </c>
      <c r="M8" s="115" t="s">
        <v>266</v>
      </c>
      <c r="N8" s="105" t="s">
        <v>213</v>
      </c>
      <c r="O8" s="113" t="s">
        <v>268</v>
      </c>
      <c r="P8" s="113" t="s">
        <v>254</v>
      </c>
      <c r="Q8" s="113" t="s">
        <v>263</v>
      </c>
      <c r="R8" s="105" t="s">
        <v>213</v>
      </c>
      <c r="S8" s="113" t="s">
        <v>255</v>
      </c>
      <c r="T8" s="113" t="s">
        <v>255</v>
      </c>
      <c r="U8" s="113" t="s">
        <v>195</v>
      </c>
      <c r="V8" s="109" t="s">
        <v>253</v>
      </c>
      <c r="W8" s="113" t="s">
        <v>248</v>
      </c>
      <c r="X8" s="113" t="s">
        <v>195</v>
      </c>
      <c r="Y8" s="116" t="s">
        <v>244</v>
      </c>
      <c r="Z8" s="113" t="s">
        <v>195</v>
      </c>
      <c r="AA8" s="115" t="s">
        <v>244</v>
      </c>
      <c r="AB8" s="105" t="s">
        <v>196</v>
      </c>
      <c r="AC8" s="108" t="s">
        <v>265</v>
      </c>
      <c r="AD8" s="115" t="s">
        <v>195</v>
      </c>
      <c r="AE8" s="115" t="s">
        <v>195</v>
      </c>
      <c r="AF8" s="115" t="s">
        <v>195</v>
      </c>
      <c r="AG8" s="115" t="s">
        <v>195</v>
      </c>
      <c r="AH8" s="105" t="s">
        <v>196</v>
      </c>
      <c r="AI8" s="115" t="s">
        <v>195</v>
      </c>
      <c r="AJ8" s="112" t="s">
        <v>195</v>
      </c>
      <c r="AK8" s="106" t="s">
        <v>196</v>
      </c>
      <c r="AL8" s="105" t="s">
        <v>213</v>
      </c>
      <c r="AM8" s="106" t="s">
        <v>196</v>
      </c>
    </row>
    <row r="9" spans="1:39" s="103" customFormat="1" ht="22.5" x14ac:dyDescent="0.2">
      <c r="A9" s="102" t="s">
        <v>259</v>
      </c>
      <c r="B9" s="112" t="s">
        <v>253</v>
      </c>
      <c r="C9" s="113" t="s">
        <v>249</v>
      </c>
      <c r="D9" s="113" t="s">
        <v>254</v>
      </c>
      <c r="E9" s="113" t="s">
        <v>253</v>
      </c>
      <c r="F9" s="113" t="s">
        <v>255</v>
      </c>
      <c r="G9" s="109" t="s">
        <v>253</v>
      </c>
      <c r="H9" s="109" t="s">
        <v>248</v>
      </c>
      <c r="I9" s="109" t="s">
        <v>269</v>
      </c>
      <c r="J9" s="113" t="s">
        <v>265</v>
      </c>
      <c r="K9" s="112" t="s">
        <v>253</v>
      </c>
      <c r="L9" s="115" t="s">
        <v>195</v>
      </c>
      <c r="M9" s="112" t="s">
        <v>268</v>
      </c>
      <c r="N9" s="109" t="s">
        <v>195</v>
      </c>
      <c r="O9" s="116" t="s">
        <v>270</v>
      </c>
      <c r="P9" s="111" t="s">
        <v>195</v>
      </c>
      <c r="Q9" s="109" t="s">
        <v>263</v>
      </c>
      <c r="R9" s="109" t="s">
        <v>253</v>
      </c>
      <c r="S9" s="109" t="s">
        <v>253</v>
      </c>
      <c r="T9" s="109" t="s">
        <v>255</v>
      </c>
      <c r="U9" s="109" t="s">
        <v>195</v>
      </c>
      <c r="V9" s="109" t="s">
        <v>253</v>
      </c>
      <c r="W9" s="112" t="s">
        <v>271</v>
      </c>
      <c r="X9" s="110" t="s">
        <v>195</v>
      </c>
      <c r="Y9" s="116" t="s">
        <v>244</v>
      </c>
      <c r="Z9" s="109" t="s">
        <v>195</v>
      </c>
      <c r="AA9" s="109" t="s">
        <v>244</v>
      </c>
      <c r="AB9" s="110" t="s">
        <v>195</v>
      </c>
      <c r="AC9" s="108" t="s">
        <v>265</v>
      </c>
      <c r="AD9" s="109" t="s">
        <v>195</v>
      </c>
      <c r="AE9" s="113" t="s">
        <v>195</v>
      </c>
      <c r="AF9" s="110" t="s">
        <v>195</v>
      </c>
      <c r="AG9" s="109" t="s">
        <v>265</v>
      </c>
      <c r="AH9" s="108" t="s">
        <v>195</v>
      </c>
      <c r="AI9" s="108" t="s">
        <v>195</v>
      </c>
      <c r="AJ9" s="108" t="s">
        <v>195</v>
      </c>
      <c r="AK9" s="109" t="s">
        <v>279</v>
      </c>
      <c r="AL9" s="109" t="s">
        <v>265</v>
      </c>
      <c r="AM9" s="109" t="s">
        <v>195</v>
      </c>
    </row>
    <row r="10" spans="1:39" s="103" customFormat="1" ht="24.75" x14ac:dyDescent="0.2">
      <c r="A10" s="102" t="s">
        <v>272</v>
      </c>
      <c r="B10" s="112" t="s">
        <v>274</v>
      </c>
      <c r="C10" s="112" t="s">
        <v>275</v>
      </c>
      <c r="D10" s="109" t="s">
        <v>276</v>
      </c>
      <c r="E10" s="109" t="s">
        <v>277</v>
      </c>
      <c r="F10" s="109" t="s">
        <v>277</v>
      </c>
      <c r="G10" s="109" t="s">
        <v>195</v>
      </c>
      <c r="H10" s="109" t="s">
        <v>195</v>
      </c>
      <c r="I10" s="109" t="s">
        <v>275</v>
      </c>
      <c r="J10" s="109" t="s">
        <v>275</v>
      </c>
      <c r="K10" s="109" t="s">
        <v>277</v>
      </c>
      <c r="L10" s="121" t="s">
        <v>278</v>
      </c>
      <c r="M10" s="115" t="s">
        <v>195</v>
      </c>
      <c r="N10" s="115" t="s">
        <v>195</v>
      </c>
      <c r="O10" s="109" t="s">
        <v>274</v>
      </c>
      <c r="P10" s="108" t="s">
        <v>195</v>
      </c>
      <c r="Q10" s="108" t="s">
        <v>275</v>
      </c>
      <c r="R10" s="109" t="s">
        <v>277</v>
      </c>
      <c r="S10" s="121" t="s">
        <v>278</v>
      </c>
      <c r="T10" s="109" t="s">
        <v>195</v>
      </c>
      <c r="U10" s="109" t="s">
        <v>277</v>
      </c>
      <c r="V10" s="110" t="s">
        <v>195</v>
      </c>
      <c r="W10" s="109" t="s">
        <v>195</v>
      </c>
      <c r="X10" s="110" t="s">
        <v>195</v>
      </c>
      <c r="Y10" s="110" t="s">
        <v>195</v>
      </c>
      <c r="Z10" s="109" t="s">
        <v>276</v>
      </c>
      <c r="AA10" s="113" t="s">
        <v>196</v>
      </c>
      <c r="AB10" s="105" t="s">
        <v>196</v>
      </c>
      <c r="AC10" s="110" t="s">
        <v>195</v>
      </c>
      <c r="AD10" s="108" t="s">
        <v>276</v>
      </c>
      <c r="AE10" s="113" t="s">
        <v>276</v>
      </c>
      <c r="AF10" s="106" t="s">
        <v>196</v>
      </c>
      <c r="AG10" s="109" t="s">
        <v>195</v>
      </c>
      <c r="AH10" s="106" t="s">
        <v>196</v>
      </c>
      <c r="AI10" s="108" t="s">
        <v>195</v>
      </c>
      <c r="AJ10" s="108" t="s">
        <v>195</v>
      </c>
      <c r="AK10" s="109" t="s">
        <v>195</v>
      </c>
      <c r="AL10" s="109" t="s">
        <v>195</v>
      </c>
      <c r="AM10" s="109" t="s">
        <v>196</v>
      </c>
    </row>
    <row r="11" spans="1:39" s="103" customFormat="1" ht="24.75" x14ac:dyDescent="0.2">
      <c r="A11" s="102" t="s">
        <v>273</v>
      </c>
      <c r="B11" s="113" t="s">
        <v>277</v>
      </c>
      <c r="C11" s="113" t="s">
        <v>280</v>
      </c>
      <c r="D11" s="113" t="s">
        <v>280</v>
      </c>
      <c r="E11" s="109" t="s">
        <v>277</v>
      </c>
      <c r="F11" s="113" t="s">
        <v>280</v>
      </c>
      <c r="G11" s="108" t="s">
        <v>195</v>
      </c>
      <c r="H11" s="108" t="s">
        <v>195</v>
      </c>
      <c r="I11" s="109" t="s">
        <v>275</v>
      </c>
      <c r="J11" s="113" t="s">
        <v>245</v>
      </c>
      <c r="K11" s="109" t="s">
        <v>277</v>
      </c>
      <c r="L11" s="121" t="s">
        <v>278</v>
      </c>
      <c r="M11" s="109" t="s">
        <v>195</v>
      </c>
      <c r="N11" s="109" t="s">
        <v>195</v>
      </c>
      <c r="O11" s="113" t="s">
        <v>280</v>
      </c>
      <c r="P11" s="116" t="s">
        <v>195</v>
      </c>
      <c r="Q11" s="113" t="s">
        <v>275</v>
      </c>
      <c r="R11" s="109" t="s">
        <v>277</v>
      </c>
      <c r="S11" s="121" t="s">
        <v>278</v>
      </c>
      <c r="T11" s="113" t="s">
        <v>195</v>
      </c>
      <c r="U11" s="109" t="s">
        <v>277</v>
      </c>
      <c r="V11" s="110" t="s">
        <v>195</v>
      </c>
      <c r="W11" s="109" t="s">
        <v>195</v>
      </c>
      <c r="X11" s="109" t="s">
        <v>195</v>
      </c>
      <c r="Y11" s="109" t="s">
        <v>195</v>
      </c>
      <c r="Z11" s="109" t="s">
        <v>276</v>
      </c>
      <c r="AA11" s="113" t="s">
        <v>196</v>
      </c>
      <c r="AB11" s="105" t="s">
        <v>196</v>
      </c>
      <c r="AC11" s="108" t="s">
        <v>195</v>
      </c>
      <c r="AD11" s="109" t="s">
        <v>276</v>
      </c>
      <c r="AE11" s="113" t="s">
        <v>276</v>
      </c>
      <c r="AF11" s="115" t="s">
        <v>195</v>
      </c>
      <c r="AG11" s="115" t="s">
        <v>195</v>
      </c>
      <c r="AH11" s="106" t="s">
        <v>196</v>
      </c>
      <c r="AI11" s="109" t="s">
        <v>195</v>
      </c>
      <c r="AJ11" s="115" t="s">
        <v>195</v>
      </c>
      <c r="AK11" s="106" t="s">
        <v>196</v>
      </c>
      <c r="AL11" s="109" t="s">
        <v>195</v>
      </c>
      <c r="AM11" s="113" t="s">
        <v>195</v>
      </c>
    </row>
    <row r="12" spans="1:39" s="103" customFormat="1" ht="24.75" x14ac:dyDescent="0.2">
      <c r="A12" s="102" t="s">
        <v>284</v>
      </c>
      <c r="B12" s="113" t="s">
        <v>286</v>
      </c>
      <c r="C12" s="113" t="s">
        <v>287</v>
      </c>
      <c r="D12" s="109" t="s">
        <v>288</v>
      </c>
      <c r="E12" s="109" t="s">
        <v>196</v>
      </c>
      <c r="F12" s="108" t="s">
        <v>245</v>
      </c>
      <c r="G12" s="108" t="s">
        <v>247</v>
      </c>
      <c r="H12" s="108" t="s">
        <v>289</v>
      </c>
      <c r="I12" s="109" t="s">
        <v>290</v>
      </c>
      <c r="J12" s="113" t="s">
        <v>291</v>
      </c>
      <c r="K12" s="109" t="s">
        <v>292</v>
      </c>
      <c r="L12" s="109" t="s">
        <v>290</v>
      </c>
      <c r="M12" s="116" t="s">
        <v>195</v>
      </c>
      <c r="N12" s="121" t="s">
        <v>278</v>
      </c>
      <c r="O12" s="113" t="s">
        <v>245</v>
      </c>
      <c r="P12" s="116" t="s">
        <v>195</v>
      </c>
      <c r="Q12" s="113" t="s">
        <v>293</v>
      </c>
      <c r="R12" s="109" t="s">
        <v>251</v>
      </c>
      <c r="S12" s="109" t="s">
        <v>196</v>
      </c>
      <c r="T12" s="108" t="s">
        <v>195</v>
      </c>
      <c r="U12" s="109" t="s">
        <v>286</v>
      </c>
      <c r="V12" s="109" t="s">
        <v>195</v>
      </c>
      <c r="W12" s="109" t="s">
        <v>294</v>
      </c>
      <c r="X12" s="109" t="s">
        <v>195</v>
      </c>
      <c r="Y12" s="109" t="s">
        <v>195</v>
      </c>
      <c r="Z12" s="109" t="s">
        <v>294</v>
      </c>
      <c r="AA12" s="109" t="s">
        <v>196</v>
      </c>
      <c r="AB12" s="109" t="s">
        <v>294</v>
      </c>
      <c r="AC12" s="108" t="s">
        <v>251</v>
      </c>
      <c r="AD12" s="109" t="s">
        <v>195</v>
      </c>
      <c r="AE12" s="113" t="s">
        <v>251</v>
      </c>
      <c r="AF12" s="106" t="s">
        <v>196</v>
      </c>
      <c r="AG12" s="115" t="s">
        <v>195</v>
      </c>
      <c r="AH12" s="108" t="s">
        <v>252</v>
      </c>
      <c r="AI12" s="109" t="s">
        <v>295</v>
      </c>
      <c r="AJ12" s="115" t="s">
        <v>195</v>
      </c>
      <c r="AK12" s="106" t="s">
        <v>196</v>
      </c>
      <c r="AL12" s="109" t="s">
        <v>195</v>
      </c>
      <c r="AM12" s="109" t="s">
        <v>196</v>
      </c>
    </row>
    <row r="13" spans="1:39" ht="24.75" x14ac:dyDescent="0.2">
      <c r="A13" s="98" t="s">
        <v>285</v>
      </c>
      <c r="B13" s="113" t="s">
        <v>245</v>
      </c>
      <c r="C13" s="113" t="s">
        <v>296</v>
      </c>
      <c r="D13" s="70" t="s">
        <v>251</v>
      </c>
      <c r="E13" s="70" t="s">
        <v>247</v>
      </c>
      <c r="F13" s="70" t="s">
        <v>245</v>
      </c>
      <c r="G13" s="70" t="s">
        <v>247</v>
      </c>
      <c r="H13" s="109" t="s">
        <v>296</v>
      </c>
      <c r="I13" s="109" t="s">
        <v>245</v>
      </c>
      <c r="J13" s="113" t="s">
        <v>291</v>
      </c>
      <c r="K13" s="121" t="s">
        <v>278</v>
      </c>
      <c r="L13" s="109" t="s">
        <v>296</v>
      </c>
      <c r="M13" s="73" t="s">
        <v>195</v>
      </c>
      <c r="N13" s="121" t="s">
        <v>278</v>
      </c>
      <c r="O13" s="121" t="s">
        <v>278</v>
      </c>
      <c r="P13" s="79" t="s">
        <v>195</v>
      </c>
      <c r="Q13" s="121" t="s">
        <v>278</v>
      </c>
      <c r="R13" s="70" t="s">
        <v>297</v>
      </c>
      <c r="S13" s="81" t="s">
        <v>251</v>
      </c>
      <c r="T13" s="81" t="s">
        <v>195</v>
      </c>
      <c r="U13" s="109" t="s">
        <v>286</v>
      </c>
      <c r="V13" s="73" t="s">
        <v>195</v>
      </c>
      <c r="W13" s="70" t="s">
        <v>247</v>
      </c>
      <c r="X13" s="70" t="s">
        <v>195</v>
      </c>
      <c r="Y13" s="79" t="s">
        <v>195</v>
      </c>
      <c r="Z13" s="109" t="s">
        <v>294</v>
      </c>
      <c r="AA13" s="70" t="s">
        <v>195</v>
      </c>
      <c r="AB13" s="109" t="s">
        <v>294</v>
      </c>
      <c r="AC13" s="108" t="s">
        <v>251</v>
      </c>
      <c r="AD13" s="109" t="s">
        <v>195</v>
      </c>
      <c r="AE13" s="113" t="s">
        <v>251</v>
      </c>
      <c r="AF13" s="70" t="s">
        <v>195</v>
      </c>
      <c r="AG13" s="70" t="s">
        <v>195</v>
      </c>
      <c r="AH13" s="108" t="s">
        <v>252</v>
      </c>
      <c r="AI13" s="109" t="s">
        <v>295</v>
      </c>
      <c r="AJ13" s="70" t="s">
        <v>195</v>
      </c>
      <c r="AK13" s="70" t="s">
        <v>195</v>
      </c>
      <c r="AL13" s="70" t="s">
        <v>292</v>
      </c>
      <c r="AM13" s="78" t="s">
        <v>195</v>
      </c>
    </row>
    <row r="14" spans="1:39" ht="22.5" x14ac:dyDescent="0.2">
      <c r="A14" s="98" t="s">
        <v>298</v>
      </c>
      <c r="B14" s="68" t="s">
        <v>231</v>
      </c>
      <c r="C14" s="70" t="s">
        <v>233</v>
      </c>
      <c r="D14" s="70" t="s">
        <v>239</v>
      </c>
      <c r="E14" s="70" t="s">
        <v>237</v>
      </c>
      <c r="F14" s="70" t="s">
        <v>231</v>
      </c>
      <c r="G14" s="70" t="s">
        <v>231</v>
      </c>
      <c r="H14" s="70" t="s">
        <v>231</v>
      </c>
      <c r="I14" s="70" t="s">
        <v>231</v>
      </c>
      <c r="J14" s="70" t="s">
        <v>231</v>
      </c>
      <c r="K14" s="79" t="s">
        <v>234</v>
      </c>
      <c r="L14" s="79" t="s">
        <v>234</v>
      </c>
      <c r="M14" s="79" t="s">
        <v>234</v>
      </c>
      <c r="N14" s="73" t="s">
        <v>195</v>
      </c>
      <c r="O14" s="79" t="s">
        <v>234</v>
      </c>
      <c r="P14" s="79" t="s">
        <v>195</v>
      </c>
      <c r="Q14" s="70" t="s">
        <v>237</v>
      </c>
      <c r="R14" s="70" t="s">
        <v>300</v>
      </c>
      <c r="S14" s="81" t="s">
        <v>234</v>
      </c>
      <c r="T14" s="81" t="s">
        <v>231</v>
      </c>
      <c r="U14" s="73" t="s">
        <v>233</v>
      </c>
      <c r="V14" s="73" t="s">
        <v>231</v>
      </c>
      <c r="W14" s="70" t="s">
        <v>231</v>
      </c>
      <c r="X14" s="70" t="s">
        <v>195</v>
      </c>
      <c r="Y14" s="70" t="s">
        <v>195</v>
      </c>
      <c r="Z14" s="70" t="s">
        <v>195</v>
      </c>
      <c r="AA14" s="70" t="s">
        <v>195</v>
      </c>
      <c r="AB14" s="70" t="s">
        <v>195</v>
      </c>
      <c r="AC14" s="70" t="s">
        <v>237</v>
      </c>
      <c r="AD14" s="70" t="s">
        <v>237</v>
      </c>
      <c r="AE14" s="70" t="s">
        <v>237</v>
      </c>
      <c r="AF14" s="70" t="s">
        <v>237</v>
      </c>
      <c r="AG14" s="70" t="s">
        <v>195</v>
      </c>
      <c r="AH14" s="70" t="s">
        <v>195</v>
      </c>
      <c r="AI14" s="70" t="s">
        <v>195</v>
      </c>
      <c r="AJ14" s="70" t="s">
        <v>195</v>
      </c>
      <c r="AK14" s="70" t="s">
        <v>195</v>
      </c>
      <c r="AL14" s="70" t="s">
        <v>195</v>
      </c>
      <c r="AM14" s="70" t="s">
        <v>195</v>
      </c>
    </row>
    <row r="15" spans="1:39" ht="22.5" x14ac:dyDescent="0.2">
      <c r="A15" s="98" t="s">
        <v>299</v>
      </c>
      <c r="B15" s="68" t="s">
        <v>231</v>
      </c>
      <c r="C15" s="70" t="s">
        <v>301</v>
      </c>
      <c r="D15" s="70" t="s">
        <v>237</v>
      </c>
      <c r="E15" s="70" t="s">
        <v>233</v>
      </c>
      <c r="F15" s="70" t="s">
        <v>237</v>
      </c>
      <c r="G15" s="70" t="s">
        <v>231</v>
      </c>
      <c r="H15" s="70" t="s">
        <v>237</v>
      </c>
      <c r="I15" s="70" t="s">
        <v>237</v>
      </c>
      <c r="J15" s="70" t="s">
        <v>231</v>
      </c>
      <c r="K15" s="70" t="s">
        <v>231</v>
      </c>
      <c r="L15" s="70" t="s">
        <v>237</v>
      </c>
      <c r="M15" s="70" t="s">
        <v>237</v>
      </c>
      <c r="N15" s="70" t="s">
        <v>195</v>
      </c>
      <c r="O15" s="70" t="s">
        <v>237</v>
      </c>
      <c r="P15" s="70" t="s">
        <v>195</v>
      </c>
      <c r="Q15" s="70" t="s">
        <v>231</v>
      </c>
      <c r="R15" s="70" t="s">
        <v>300</v>
      </c>
      <c r="S15" s="70" t="s">
        <v>237</v>
      </c>
      <c r="T15" s="81" t="s">
        <v>231</v>
      </c>
      <c r="U15" s="81" t="s">
        <v>231</v>
      </c>
      <c r="V15" s="81" t="s">
        <v>231</v>
      </c>
      <c r="W15" s="70" t="s">
        <v>233</v>
      </c>
      <c r="X15" s="70" t="s">
        <v>195</v>
      </c>
      <c r="Y15" s="70" t="s">
        <v>195</v>
      </c>
      <c r="Z15" s="70" t="s">
        <v>195</v>
      </c>
      <c r="AA15" s="70" t="s">
        <v>195</v>
      </c>
      <c r="AB15" s="70" t="s">
        <v>195</v>
      </c>
      <c r="AC15" s="70" t="s">
        <v>233</v>
      </c>
      <c r="AD15" s="70" t="s">
        <v>237</v>
      </c>
      <c r="AE15" s="70" t="s">
        <v>237</v>
      </c>
      <c r="AF15" s="70" t="s">
        <v>237</v>
      </c>
      <c r="AG15" s="70" t="s">
        <v>195</v>
      </c>
      <c r="AH15" s="70" t="s">
        <v>195</v>
      </c>
      <c r="AI15" s="70" t="s">
        <v>195</v>
      </c>
      <c r="AJ15" s="70" t="s">
        <v>195</v>
      </c>
      <c r="AK15" s="70" t="s">
        <v>195</v>
      </c>
      <c r="AL15" s="70" t="s">
        <v>195</v>
      </c>
      <c r="AM15" s="70" t="s">
        <v>195</v>
      </c>
    </row>
    <row r="16" spans="1:39" ht="22.5" x14ac:dyDescent="0.2">
      <c r="A16" s="98" t="s">
        <v>302</v>
      </c>
      <c r="B16" s="68" t="s">
        <v>304</v>
      </c>
      <c r="C16" s="70" t="s">
        <v>255</v>
      </c>
      <c r="D16" s="70" t="s">
        <v>255</v>
      </c>
      <c r="E16" s="70" t="s">
        <v>217</v>
      </c>
      <c r="F16" s="70" t="s">
        <v>264</v>
      </c>
      <c r="G16" s="70" t="s">
        <v>271</v>
      </c>
      <c r="H16" s="70" t="s">
        <v>248</v>
      </c>
      <c r="I16" s="70" t="s">
        <v>244</v>
      </c>
      <c r="J16" s="70" t="s">
        <v>244</v>
      </c>
      <c r="K16" s="70" t="s">
        <v>264</v>
      </c>
      <c r="L16" s="70" t="s">
        <v>214</v>
      </c>
      <c r="M16" s="70" t="s">
        <v>195</v>
      </c>
      <c r="N16" s="70" t="s">
        <v>305</v>
      </c>
      <c r="O16" s="70" t="s">
        <v>244</v>
      </c>
      <c r="P16" s="70" t="s">
        <v>195</v>
      </c>
      <c r="Q16" s="70" t="s">
        <v>195</v>
      </c>
      <c r="R16" s="70" t="s">
        <v>304</v>
      </c>
      <c r="S16" s="70" t="s">
        <v>255</v>
      </c>
      <c r="T16" s="70" t="s">
        <v>195</v>
      </c>
      <c r="U16" s="70" t="s">
        <v>195</v>
      </c>
      <c r="V16" s="81" t="s">
        <v>195</v>
      </c>
      <c r="W16" s="70" t="s">
        <v>197</v>
      </c>
      <c r="X16" s="70" t="s">
        <v>195</v>
      </c>
      <c r="Y16" s="70" t="s">
        <v>244</v>
      </c>
      <c r="Z16" s="70" t="s">
        <v>195</v>
      </c>
      <c r="AA16" s="70" t="s">
        <v>244</v>
      </c>
      <c r="AB16" s="70" t="s">
        <v>195</v>
      </c>
      <c r="AC16" s="70" t="s">
        <v>214</v>
      </c>
      <c r="AD16" s="70" t="s">
        <v>195</v>
      </c>
      <c r="AE16" s="78" t="s">
        <v>195</v>
      </c>
      <c r="AF16" s="70" t="s">
        <v>195</v>
      </c>
      <c r="AG16" s="70" t="s">
        <v>195</v>
      </c>
      <c r="AH16" s="70" t="s">
        <v>221</v>
      </c>
      <c r="AI16" s="70" t="s">
        <v>195</v>
      </c>
      <c r="AJ16" s="70" t="s">
        <v>195</v>
      </c>
      <c r="AK16" s="70" t="s">
        <v>195</v>
      </c>
      <c r="AL16" s="70" t="s">
        <v>195</v>
      </c>
      <c r="AM16" s="70" t="s">
        <v>195</v>
      </c>
    </row>
    <row r="17" spans="1:39" x14ac:dyDescent="0.2">
      <c r="A17" s="74"/>
      <c r="B17" s="83"/>
      <c r="C17" s="70"/>
      <c r="D17" s="83"/>
      <c r="E17" s="70"/>
      <c r="F17" s="70"/>
      <c r="G17" s="70"/>
      <c r="H17" s="70"/>
      <c r="I17" s="70"/>
      <c r="J17" s="68"/>
      <c r="K17" s="68"/>
      <c r="L17" s="70"/>
      <c r="M17" s="70"/>
      <c r="N17" s="94"/>
      <c r="O17" s="70"/>
      <c r="P17" s="94"/>
      <c r="Q17" s="91"/>
      <c r="R17" s="70"/>
      <c r="S17" s="91"/>
      <c r="T17" s="86"/>
      <c r="U17" s="70"/>
      <c r="V17" s="86"/>
      <c r="W17" s="70"/>
      <c r="X17" s="86"/>
      <c r="Y17" s="86"/>
      <c r="Z17" s="86"/>
      <c r="AA17" s="70"/>
      <c r="AB17" s="86"/>
      <c r="AC17" s="91"/>
      <c r="AD17" s="70"/>
      <c r="AE17" s="78"/>
      <c r="AF17" s="70"/>
      <c r="AG17" s="86"/>
      <c r="AH17" s="94"/>
      <c r="AI17" s="86"/>
      <c r="AJ17" s="86"/>
      <c r="AK17" s="86"/>
      <c r="AL17" s="86"/>
      <c r="AM17" s="86"/>
    </row>
    <row r="18" spans="1:39" x14ac:dyDescent="0.2">
      <c r="A18" s="74"/>
      <c r="B18" s="83"/>
      <c r="C18" s="68"/>
      <c r="D18" s="83"/>
      <c r="E18" s="70"/>
      <c r="F18" s="68"/>
      <c r="G18" s="70"/>
      <c r="H18" s="70"/>
      <c r="I18" s="70"/>
      <c r="J18" s="70"/>
      <c r="K18" s="68"/>
      <c r="L18" s="70"/>
      <c r="M18" s="70"/>
      <c r="N18" s="94"/>
      <c r="O18" s="68"/>
      <c r="P18" s="94"/>
      <c r="Q18" s="91"/>
      <c r="R18" s="70"/>
      <c r="S18" s="70"/>
      <c r="T18" s="86"/>
      <c r="U18" s="70"/>
      <c r="V18" s="86"/>
      <c r="W18" s="70"/>
      <c r="X18" s="86"/>
      <c r="Y18" s="86"/>
      <c r="Z18" s="86"/>
      <c r="AA18" s="70"/>
      <c r="AB18" s="70"/>
      <c r="AC18" s="91"/>
      <c r="AD18" s="70"/>
      <c r="AE18" s="78"/>
      <c r="AF18" s="70"/>
      <c r="AG18" s="86"/>
      <c r="AH18" s="94"/>
      <c r="AI18" s="86"/>
      <c r="AJ18" s="86"/>
      <c r="AK18" s="86"/>
      <c r="AL18" s="86"/>
      <c r="AM18" s="86"/>
    </row>
    <row r="19" spans="1:39" x14ac:dyDescent="0.2">
      <c r="A19" s="98"/>
      <c r="B19" s="86"/>
      <c r="C19" s="86"/>
      <c r="D19" s="91"/>
      <c r="E19" s="91"/>
      <c r="F19" s="86"/>
      <c r="G19" s="86"/>
      <c r="H19" s="86"/>
      <c r="I19" s="70"/>
      <c r="J19" s="91"/>
      <c r="K19" s="86"/>
      <c r="L19" s="95"/>
      <c r="M19" s="86"/>
      <c r="N19" s="96"/>
      <c r="O19" s="91"/>
      <c r="P19" s="94"/>
      <c r="Q19" s="96"/>
      <c r="R19" s="86"/>
      <c r="S19" s="86"/>
      <c r="T19" s="70"/>
      <c r="U19" s="86"/>
      <c r="V19" s="86"/>
      <c r="W19" s="91"/>
      <c r="X19" s="86"/>
      <c r="Y19" s="86"/>
      <c r="Z19" s="92"/>
      <c r="AA19" s="86"/>
      <c r="AB19" s="70"/>
      <c r="AC19" s="92"/>
      <c r="AD19" s="86"/>
      <c r="AE19" s="91"/>
      <c r="AF19" s="86"/>
      <c r="AG19" s="86"/>
      <c r="AH19" s="70"/>
      <c r="AI19" s="70"/>
      <c r="AJ19" s="86"/>
      <c r="AK19" s="86"/>
      <c r="AL19" s="86"/>
      <c r="AM19" s="91"/>
    </row>
    <row r="20" spans="1:39" x14ac:dyDescent="0.2">
      <c r="A20" s="98"/>
      <c r="B20" s="68"/>
      <c r="C20" s="71"/>
      <c r="D20" s="70"/>
      <c r="E20" s="70"/>
      <c r="F20" s="70"/>
      <c r="G20" s="86"/>
      <c r="H20" s="86"/>
      <c r="I20" s="70"/>
      <c r="J20" s="70"/>
      <c r="K20" s="70"/>
      <c r="L20" s="94"/>
      <c r="M20" s="86"/>
      <c r="N20" s="70"/>
      <c r="O20" s="70"/>
      <c r="P20" s="81"/>
      <c r="Q20" s="70"/>
      <c r="R20" s="70"/>
      <c r="S20" s="70"/>
      <c r="T20" s="70"/>
      <c r="U20" s="86"/>
      <c r="V20" s="70"/>
      <c r="W20" s="70"/>
      <c r="X20" s="70"/>
      <c r="Y20" s="86"/>
      <c r="Z20" s="70"/>
      <c r="AA20" s="86"/>
      <c r="AB20" s="70"/>
      <c r="AC20" s="70"/>
      <c r="AD20" s="70"/>
      <c r="AE20" s="78"/>
      <c r="AF20" s="70"/>
      <c r="AG20" s="70"/>
      <c r="AH20" s="70"/>
      <c r="AI20" s="70"/>
      <c r="AJ20" s="86"/>
      <c r="AK20" s="86"/>
      <c r="AL20" s="86"/>
      <c r="AM20" s="70"/>
    </row>
    <row r="21" spans="1:39" x14ac:dyDescent="0.2">
      <c r="A21" s="98"/>
      <c r="B21" s="68"/>
      <c r="C21" s="68"/>
      <c r="D21" s="70"/>
      <c r="E21" s="70"/>
      <c r="F21" s="70"/>
      <c r="G21" s="70"/>
      <c r="H21" s="70"/>
      <c r="I21" s="70"/>
      <c r="J21" s="68"/>
      <c r="K21" s="68"/>
      <c r="L21" s="70"/>
      <c r="M21" s="71"/>
      <c r="N21" s="70"/>
      <c r="O21" s="70"/>
      <c r="P21" s="94"/>
      <c r="Q21" s="70"/>
      <c r="R21" s="68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91"/>
      <c r="AD21" s="70"/>
      <c r="AE21" s="81"/>
      <c r="AF21" s="70"/>
      <c r="AG21" s="86"/>
      <c r="AH21" s="70"/>
      <c r="AI21" s="70"/>
      <c r="AJ21" s="68"/>
      <c r="AK21" s="86"/>
      <c r="AL21" s="86"/>
      <c r="AM21" s="86"/>
    </row>
    <row r="22" spans="1:39" x14ac:dyDescent="0.2">
      <c r="A22" s="98"/>
      <c r="B22" s="68"/>
      <c r="C22" s="70"/>
      <c r="D22" s="70"/>
      <c r="E22" s="93"/>
      <c r="F22" s="70"/>
      <c r="G22" s="70"/>
      <c r="H22" s="71"/>
      <c r="I22" s="70"/>
      <c r="J22" s="70"/>
      <c r="K22" s="70"/>
      <c r="L22" s="94"/>
      <c r="M22" s="94"/>
      <c r="N22" s="93"/>
      <c r="O22" s="86"/>
      <c r="P22" s="91"/>
      <c r="Q22" s="86"/>
      <c r="R22" s="86"/>
      <c r="S22" s="86"/>
      <c r="T22" s="70"/>
      <c r="U22" s="70"/>
      <c r="V22" s="93"/>
      <c r="W22" s="93"/>
      <c r="X22" s="70"/>
      <c r="Y22" s="86"/>
      <c r="Z22" s="86"/>
      <c r="AA22" s="86"/>
      <c r="AB22" s="70"/>
      <c r="AC22" s="86"/>
      <c r="AD22" s="70"/>
      <c r="AE22" s="78"/>
      <c r="AF22" s="70"/>
      <c r="AG22" s="86"/>
      <c r="AH22" s="70"/>
      <c r="AI22" s="70"/>
      <c r="AJ22" s="86"/>
      <c r="AK22" s="86"/>
      <c r="AL22" s="70"/>
      <c r="AM22" s="70"/>
    </row>
    <row r="23" spans="1:39" x14ac:dyDescent="0.2">
      <c r="A23" s="98"/>
      <c r="B23" s="68"/>
      <c r="C23" s="70"/>
      <c r="D23" s="70"/>
      <c r="E23" s="70"/>
      <c r="F23" s="70"/>
      <c r="G23" s="70"/>
      <c r="H23" s="70"/>
      <c r="I23" s="70"/>
      <c r="J23" s="70"/>
      <c r="K23" s="70"/>
      <c r="L23" s="94"/>
      <c r="M23" s="70"/>
      <c r="N23" s="93"/>
      <c r="O23" s="70"/>
      <c r="P23" s="70"/>
      <c r="Q23" s="70"/>
      <c r="R23" s="70"/>
      <c r="S23" s="86"/>
      <c r="T23" s="70"/>
      <c r="U23" s="70"/>
      <c r="V23" s="86"/>
      <c r="W23" s="70"/>
      <c r="X23" s="70"/>
      <c r="Y23" s="86"/>
      <c r="Z23" s="70"/>
      <c r="AA23" s="86"/>
      <c r="AB23" s="70"/>
      <c r="AC23" s="70"/>
      <c r="AD23" s="86"/>
      <c r="AE23" s="91"/>
      <c r="AF23" s="86"/>
      <c r="AG23" s="70"/>
      <c r="AH23" s="72"/>
      <c r="AI23" s="70"/>
      <c r="AJ23" s="86"/>
      <c r="AK23" s="86"/>
      <c r="AL23" s="70"/>
      <c r="AM23" s="70"/>
    </row>
    <row r="24" spans="1:39" x14ac:dyDescent="0.2">
      <c r="A24" s="74"/>
      <c r="B24" s="68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2"/>
      <c r="O24" s="70"/>
      <c r="P24" s="70"/>
      <c r="Q24" s="70"/>
      <c r="R24" s="70"/>
      <c r="S24" s="72"/>
      <c r="T24" s="70"/>
      <c r="U24" s="70"/>
      <c r="V24" s="72"/>
      <c r="W24" s="73"/>
      <c r="X24" s="70"/>
      <c r="Y24" s="70"/>
      <c r="Z24" s="70"/>
      <c r="AA24" s="70"/>
      <c r="AB24" s="70"/>
      <c r="AC24" s="70"/>
      <c r="AD24" s="70"/>
      <c r="AE24" s="78"/>
      <c r="AF24" s="70"/>
      <c r="AG24" s="70"/>
      <c r="AH24" s="72"/>
      <c r="AI24" s="70"/>
      <c r="AJ24" s="70"/>
      <c r="AK24" s="70"/>
      <c r="AL24" s="70"/>
      <c r="AM24" s="70"/>
    </row>
    <row r="25" spans="1:39" x14ac:dyDescent="0.2">
      <c r="A25" s="74"/>
      <c r="B25" s="68"/>
      <c r="C25" s="76"/>
      <c r="D25" s="70"/>
      <c r="E25" s="70"/>
      <c r="F25" s="70"/>
      <c r="G25" s="70"/>
      <c r="H25" s="72"/>
      <c r="I25" s="70"/>
      <c r="J25" s="70"/>
      <c r="K25" s="70"/>
      <c r="L25" s="72"/>
      <c r="M25" s="70"/>
      <c r="N25" s="72"/>
      <c r="O25" s="70"/>
      <c r="P25" s="72"/>
      <c r="Q25" s="70"/>
      <c r="R25" s="72"/>
      <c r="S25" s="72"/>
      <c r="T25" s="70"/>
      <c r="U25" s="70"/>
      <c r="V25" s="72"/>
      <c r="W25" s="70"/>
      <c r="X25" s="72"/>
      <c r="Y25" s="70"/>
      <c r="Z25" s="76"/>
      <c r="AA25" s="70"/>
      <c r="AB25" s="72"/>
      <c r="AC25" s="72"/>
      <c r="AD25" s="70"/>
      <c r="AE25" s="78"/>
      <c r="AF25" s="70"/>
      <c r="AG25" s="72"/>
      <c r="AH25" s="70"/>
      <c r="AI25" s="72"/>
      <c r="AJ25" s="72"/>
      <c r="AK25" s="72"/>
      <c r="AL25" s="72"/>
      <c r="AM25" s="72"/>
    </row>
    <row r="26" spans="1:39" x14ac:dyDescent="0.2">
      <c r="A26" s="74"/>
      <c r="B26" s="68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2"/>
      <c r="W26" s="70"/>
      <c r="X26" s="72"/>
      <c r="Y26" s="70"/>
      <c r="Z26" s="72"/>
      <c r="AA26" s="70"/>
      <c r="AB26" s="75"/>
      <c r="AC26" s="70"/>
      <c r="AD26" s="70"/>
      <c r="AE26" s="78"/>
      <c r="AF26" s="72"/>
      <c r="AG26" s="70"/>
      <c r="AH26" s="72"/>
      <c r="AI26" s="72"/>
      <c r="AJ26" s="72"/>
      <c r="AK26" s="70"/>
      <c r="AL26" s="70"/>
      <c r="AM26" s="70"/>
    </row>
    <row r="27" spans="1:39" ht="13.5" thickBot="1" x14ac:dyDescent="0.25">
      <c r="A27" s="77"/>
      <c r="B27" s="68"/>
      <c r="C27" s="76"/>
      <c r="D27" s="78"/>
      <c r="E27" s="79"/>
      <c r="F27" s="78"/>
      <c r="G27" s="78"/>
      <c r="H27" s="79"/>
      <c r="I27" s="78"/>
      <c r="J27" s="78"/>
      <c r="K27" s="78"/>
      <c r="L27" s="80"/>
      <c r="M27" s="79"/>
      <c r="N27" s="79"/>
      <c r="O27" s="78"/>
      <c r="P27" s="80"/>
      <c r="Q27" s="78"/>
      <c r="R27" s="78"/>
      <c r="S27" s="78"/>
      <c r="T27" s="78"/>
      <c r="U27" s="80"/>
      <c r="V27" s="80"/>
      <c r="W27" s="79"/>
      <c r="X27" s="80"/>
      <c r="Y27" s="78"/>
      <c r="Z27" s="80"/>
      <c r="AA27" s="80"/>
      <c r="AB27" s="80"/>
      <c r="AC27" s="80"/>
      <c r="AD27" s="80"/>
      <c r="AE27" s="80"/>
      <c r="AF27" s="80"/>
      <c r="AG27" s="78"/>
      <c r="AH27" s="80"/>
      <c r="AI27" s="80"/>
      <c r="AJ27" s="80"/>
      <c r="AK27" s="80"/>
      <c r="AL27" s="78"/>
      <c r="AM27" s="78"/>
    </row>
    <row r="28" spans="1:39" s="82" customFormat="1" x14ac:dyDescent="0.2">
      <c r="A28"/>
    </row>
    <row r="29" spans="1:39" x14ac:dyDescent="0.2">
      <c r="B29" s="90"/>
    </row>
    <row r="30" spans="1:39" ht="15" x14ac:dyDescent="0.2">
      <c r="B30" s="84"/>
    </row>
    <row r="32" spans="1:39" x14ac:dyDescent="0.2">
      <c r="A32" s="97">
        <f>COUNTIF($3:$27,"Maureen Broderick")</f>
        <v>31</v>
      </c>
      <c r="B32" s="97" t="s">
        <v>29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</row>
    <row r="33" spans="1:39" x14ac:dyDescent="0.2">
      <c r="A33">
        <f>COUNTIF($3:$27,"Ray Heltzel")</f>
        <v>26</v>
      </c>
      <c r="B33" t="s">
        <v>7</v>
      </c>
    </row>
    <row r="34" spans="1:39" x14ac:dyDescent="0.2">
      <c r="A34" s="97">
        <f>COUNTIF($3:$27,"Mick McCown")</f>
        <v>21</v>
      </c>
      <c r="B34" s="97" t="s">
        <v>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</row>
    <row r="35" spans="1:39" x14ac:dyDescent="0.2">
      <c r="A35">
        <f>COUNTIF($3:$27,"Stuart Sacks")</f>
        <v>14</v>
      </c>
      <c r="B35" t="s">
        <v>12</v>
      </c>
    </row>
    <row r="36" spans="1:39" x14ac:dyDescent="0.2">
      <c r="A36" s="97">
        <f>COUNTIF($3:$27,"Vic Lassalle")</f>
        <v>13</v>
      </c>
      <c r="B36" s="97" t="s">
        <v>19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</row>
    <row r="37" spans="1:39" x14ac:dyDescent="0.2">
      <c r="A37">
        <f>COUNTIF($3:$27,"Sharon Robichaud")</f>
        <v>12</v>
      </c>
      <c r="B37" t="s">
        <v>84</v>
      </c>
    </row>
    <row r="38" spans="1:39" x14ac:dyDescent="0.2">
      <c r="A38" s="97">
        <f>COUNTIF($3:$27,"Bob Vargo")</f>
        <v>10</v>
      </c>
      <c r="B38" s="97" t="s">
        <v>54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spans="1:39" x14ac:dyDescent="0.2">
      <c r="A39">
        <f>COUNTIF($3:$27,"Henry Timmes")</f>
        <v>10</v>
      </c>
      <c r="B39" t="s">
        <v>27</v>
      </c>
    </row>
    <row r="40" spans="1:39" x14ac:dyDescent="0.2">
      <c r="A40" s="97">
        <f>COUNTIF($3:$27,"Mike Abbate")</f>
        <v>10</v>
      </c>
      <c r="B40" s="97" t="s">
        <v>103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  <row r="41" spans="1:39" x14ac:dyDescent="0.2">
      <c r="A41">
        <f>COUNTIF($3:$27,"Mark Gray")</f>
        <v>9</v>
      </c>
      <c r="B41" t="s">
        <v>80</v>
      </c>
    </row>
    <row r="42" spans="1:39" x14ac:dyDescent="0.2">
      <c r="A42" s="97">
        <f>COUNTIF($3:$27,"Cesar Avita")</f>
        <v>7</v>
      </c>
      <c r="B42" s="97" t="s">
        <v>235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</row>
    <row r="43" spans="1:39" x14ac:dyDescent="0.2">
      <c r="A43">
        <f>COUNTIF($3:$27,"Chad Babin")</f>
        <v>12</v>
      </c>
      <c r="B43" t="s">
        <v>81</v>
      </c>
    </row>
    <row r="44" spans="1:39" x14ac:dyDescent="0.2">
      <c r="A44" s="97">
        <f>COUNTIF($3:$27,"David Eberst")</f>
        <v>7</v>
      </c>
      <c r="B44" s="97" t="s">
        <v>14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</row>
    <row r="45" spans="1:39" x14ac:dyDescent="0.2">
      <c r="A45">
        <f>COUNTIF($3:$27,"Debbie Cole")</f>
        <v>7</v>
      </c>
      <c r="B45" t="s">
        <v>36</v>
      </c>
    </row>
    <row r="46" spans="1:39" x14ac:dyDescent="0.2">
      <c r="A46" s="97">
        <f>COUNTIF($3:$27,"Dewayne Weldon")</f>
        <v>6</v>
      </c>
      <c r="B46" s="97" t="s">
        <v>22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</row>
    <row r="47" spans="1:39" x14ac:dyDescent="0.2">
      <c r="A47">
        <f>COUNTIF($3:$27,"Eduardo Rodes")</f>
        <v>6</v>
      </c>
      <c r="B47" t="s">
        <v>52</v>
      </c>
    </row>
    <row r="48" spans="1:39" x14ac:dyDescent="0.2">
      <c r="A48" s="97">
        <f>COUNTIF($3:$27,"Josh Anthony")</f>
        <v>9</v>
      </c>
      <c r="B48" s="97" t="s">
        <v>64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</row>
    <row r="49" spans="1:39" x14ac:dyDescent="0.2">
      <c r="A49">
        <f>COUNTIF($3:$27,"Stephen Fowler")</f>
        <v>6</v>
      </c>
      <c r="B49" t="s">
        <v>94</v>
      </c>
    </row>
    <row r="50" spans="1:39" x14ac:dyDescent="0.2">
      <c r="A50" s="97">
        <f>COUNTIF($3:$27,"Terry McLean")</f>
        <v>7</v>
      </c>
      <c r="B50" s="97" t="s">
        <v>199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</row>
    <row r="51" spans="1:39" x14ac:dyDescent="0.2">
      <c r="A51">
        <f>COUNTIF($3:$27,"Dawn Sandve")</f>
        <v>5</v>
      </c>
      <c r="B51" t="s">
        <v>183</v>
      </c>
    </row>
    <row r="52" spans="1:39" x14ac:dyDescent="0.2">
      <c r="A52" s="97">
        <f>COUNTIF($3:$27,"Julie Willis")</f>
        <v>5</v>
      </c>
      <c r="B52" s="97" t="s">
        <v>13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</row>
    <row r="53" spans="1:39" x14ac:dyDescent="0.2">
      <c r="A53">
        <f>COUNTIF($3:$27,"Danny Sisson")</f>
        <v>6</v>
      </c>
      <c r="B53" t="s">
        <v>97</v>
      </c>
    </row>
    <row r="54" spans="1:39" x14ac:dyDescent="0.2">
      <c r="A54" s="97">
        <f>COUNTIF($3:$27,"Debbie Lownsdale")</f>
        <v>5</v>
      </c>
      <c r="B54" s="97" t="s">
        <v>68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</row>
    <row r="55" spans="1:39" x14ac:dyDescent="0.2">
      <c r="A55">
        <f>COUNTIF($3:$27,"Richard Schmidt")</f>
        <v>4</v>
      </c>
      <c r="B55" t="s">
        <v>25</v>
      </c>
    </row>
    <row r="56" spans="1:39" x14ac:dyDescent="0.2">
      <c r="A56" s="97">
        <f>COUNTIF($3:$27,"Barbara Waterman")</f>
        <v>3</v>
      </c>
      <c r="B56" s="97" t="s">
        <v>175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</row>
    <row r="57" spans="1:39" x14ac:dyDescent="0.2">
      <c r="A57">
        <f>COUNTIF($3:$27,"Drew Angus")</f>
        <v>3</v>
      </c>
      <c r="B57" t="s">
        <v>177</v>
      </c>
    </row>
    <row r="58" spans="1:39" x14ac:dyDescent="0.2">
      <c r="A58" s="97">
        <f>COUNTIF($3:$27,"Nancy Gingrich")</f>
        <v>3</v>
      </c>
      <c r="B58" s="97" t="s">
        <v>167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</row>
    <row r="59" spans="1:39" x14ac:dyDescent="0.2">
      <c r="A59">
        <f>COUNTIF($3:$27,"Randy Thomas")</f>
        <v>3</v>
      </c>
      <c r="B59" t="s">
        <v>107</v>
      </c>
    </row>
    <row r="60" spans="1:39" x14ac:dyDescent="0.2">
      <c r="A60" s="97">
        <f>COUNTIF($3:$27,"Al Horton")</f>
        <v>2</v>
      </c>
      <c r="B60" s="97" t="s">
        <v>20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</row>
    <row r="61" spans="1:39" x14ac:dyDescent="0.2">
      <c r="A61">
        <f>COUNTIF($3:$27,"Bob &amp; Kathy Thornber")</f>
        <v>2</v>
      </c>
      <c r="B61" t="s">
        <v>98</v>
      </c>
    </row>
    <row r="62" spans="1:39" x14ac:dyDescent="0.2">
      <c r="A62" s="97">
        <f>COUNTIF($3:$27,"Brian Draxler")</f>
        <v>2</v>
      </c>
      <c r="B62" s="97" t="s">
        <v>100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</row>
    <row r="63" spans="1:39" x14ac:dyDescent="0.2">
      <c r="A63">
        <f>COUNTIF($3:$27,"Frank Swider")</f>
        <v>2</v>
      </c>
      <c r="B63" t="s">
        <v>108</v>
      </c>
    </row>
    <row r="64" spans="1:39" x14ac:dyDescent="0.2">
      <c r="A64" s="97">
        <f>COUNTIF($3:$27,"Frankie Rivera")</f>
        <v>2</v>
      </c>
      <c r="B64" s="97" t="s">
        <v>99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</row>
    <row r="65" spans="1:39" x14ac:dyDescent="0.2">
      <c r="A65">
        <f>COUNTIF($3:$27,"Geoffrey Kaye")</f>
        <v>2</v>
      </c>
      <c r="B65" t="s">
        <v>160</v>
      </c>
    </row>
    <row r="66" spans="1:39" x14ac:dyDescent="0.2">
      <c r="A66" s="97">
        <f>COUNTIF($3:$27,"Greg Lovell")</f>
        <v>2</v>
      </c>
      <c r="B66" s="97" t="s">
        <v>48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</row>
    <row r="67" spans="1:39" x14ac:dyDescent="0.2">
      <c r="A67">
        <f>COUNTIF($3:$27,"Joe Downs")</f>
        <v>2</v>
      </c>
      <c r="B67" t="s">
        <v>50</v>
      </c>
    </row>
    <row r="68" spans="1:39" x14ac:dyDescent="0.2">
      <c r="A68" s="97">
        <f>COUNTIF($3:$27,"Joel &amp; Jackie Lippe")</f>
        <v>2</v>
      </c>
      <c r="B68" s="97" t="s">
        <v>230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</row>
    <row r="69" spans="1:39" x14ac:dyDescent="0.2">
      <c r="A69">
        <f>COUNTIF($3:$27,"ray zoercher")</f>
        <v>2</v>
      </c>
      <c r="B69" t="s">
        <v>188</v>
      </c>
    </row>
    <row r="70" spans="1:39" x14ac:dyDescent="0.2">
      <c r="A70" s="97">
        <f>COUNTIF($3:$27,"Richard Werner")</f>
        <v>2</v>
      </c>
      <c r="B70" s="97" t="s">
        <v>87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</row>
    <row r="71" spans="1:39" x14ac:dyDescent="0.2">
      <c r="A71">
        <f>COUNTIF($3:$27,"The Joyners")</f>
        <v>2</v>
      </c>
      <c r="B71" t="s">
        <v>228</v>
      </c>
    </row>
    <row r="72" spans="1:39" x14ac:dyDescent="0.2">
      <c r="A72" s="97">
        <f>COUNTIF($3:$27,"Triple J Budgies")</f>
        <v>2</v>
      </c>
      <c r="B72" s="97" t="s">
        <v>172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</row>
    <row r="73" spans="1:39" x14ac:dyDescent="0.2">
      <c r="A73">
        <f>COUNTIF($3:$27,"Bernice O'Steen")</f>
        <v>1</v>
      </c>
      <c r="B73" t="s">
        <v>63</v>
      </c>
    </row>
    <row r="74" spans="1:39" x14ac:dyDescent="0.2">
      <c r="A74" s="97">
        <f>COUNTIF($3:$27,"Bill Mitton")</f>
        <v>1</v>
      </c>
      <c r="B74" s="97" t="s">
        <v>10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</row>
    <row r="75" spans="1:39" x14ac:dyDescent="0.2">
      <c r="A75">
        <f>COUNTIF($3:$27,"Chris Pidgeon")</f>
        <v>1</v>
      </c>
      <c r="B75" t="s">
        <v>114</v>
      </c>
    </row>
    <row r="76" spans="1:39" x14ac:dyDescent="0.2">
      <c r="A76" s="97">
        <f>COUNTIF($3:$27,"Jessica Pidgeon")</f>
        <v>2</v>
      </c>
      <c r="B76" s="97" t="s">
        <v>113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</row>
    <row r="77" spans="1:39" x14ac:dyDescent="0.2">
      <c r="A77">
        <f>COUNTIF($3:$27,"Jimmy Strong")</f>
        <v>1</v>
      </c>
      <c r="B77" t="s">
        <v>83</v>
      </c>
    </row>
    <row r="78" spans="1:39" x14ac:dyDescent="0.2">
      <c r="A78" s="97">
        <f>COUNTIF($3:$27,"Joe Riley")</f>
        <v>1</v>
      </c>
      <c r="B78" s="97" t="s">
        <v>104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spans="1:39" x14ac:dyDescent="0.2">
      <c r="A79">
        <f>COUNTIF($3:$27,"Joe Smith")</f>
        <v>1</v>
      </c>
      <c r="B79" t="s">
        <v>90</v>
      </c>
    </row>
    <row r="80" spans="1:39" x14ac:dyDescent="0.2">
      <c r="A80" s="97">
        <f>COUNTIF($3:$27,"joey kruger")</f>
        <v>1</v>
      </c>
      <c r="B80" s="97" t="s">
        <v>267</v>
      </c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spans="1:39" x14ac:dyDescent="0.2">
      <c r="A81">
        <f>COUNTIF($3:$27,"Kathy Abdis")</f>
        <v>1</v>
      </c>
      <c r="B81" t="s">
        <v>45</v>
      </c>
    </row>
    <row r="82" spans="1:39" x14ac:dyDescent="0.2">
      <c r="A82" s="97">
        <f>COUNTIF($3:$27,"Len Bourgeois")</f>
        <v>1</v>
      </c>
      <c r="B82" s="97" t="s">
        <v>168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spans="1:39" x14ac:dyDescent="0.2">
      <c r="A83">
        <f>COUNTIF($3:$27,"Marcia Halbert")</f>
        <v>1</v>
      </c>
      <c r="B83" t="s">
        <v>74</v>
      </c>
    </row>
    <row r="84" spans="1:39" x14ac:dyDescent="0.2">
      <c r="A84" s="97">
        <f>COUNTIF($3:$27,"Nelson Carpentier")</f>
        <v>1</v>
      </c>
      <c r="B84" s="97" t="s">
        <v>32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spans="1:39" x14ac:dyDescent="0.2">
      <c r="A85">
        <f>COUNTIF($3:$27,"Pauline Domenge")</f>
        <v>2</v>
      </c>
      <c r="B85" t="s">
        <v>75</v>
      </c>
    </row>
    <row r="86" spans="1:39" x14ac:dyDescent="0.2">
      <c r="A86" s="97">
        <f>COUNTIF($3:$27,"Steve Higgins")</f>
        <v>1</v>
      </c>
      <c r="B86" s="97" t="s">
        <v>42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spans="1:39" x14ac:dyDescent="0.2">
      <c r="A87">
        <f>COUNTIF($3:$27,"April Bird-Stieglitz")</f>
        <v>0</v>
      </c>
      <c r="B87" t="s">
        <v>35</v>
      </c>
    </row>
    <row r="88" spans="1:39" x14ac:dyDescent="0.2">
      <c r="A88" s="97">
        <f>COUNTIF($3:$27,"Bill McLean Jr.")</f>
        <v>0</v>
      </c>
      <c r="B88" s="97" t="s">
        <v>158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spans="1:39" x14ac:dyDescent="0.2">
      <c r="A89">
        <f>COUNTIF($3:$27,"Bill McLean Sr.")</f>
        <v>0</v>
      </c>
      <c r="B89" t="s">
        <v>187</v>
      </c>
    </row>
    <row r="90" spans="1:39" x14ac:dyDescent="0.2">
      <c r="A90" s="97">
        <f>COUNTIF($3:$27,"Bob Brice")</f>
        <v>0</v>
      </c>
      <c r="B90" s="97" t="s">
        <v>43</v>
      </c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 spans="1:39" x14ac:dyDescent="0.2">
      <c r="A91">
        <f>COUNTIF($3:$27,"Bob McBride")</f>
        <v>0</v>
      </c>
      <c r="B91" t="s">
        <v>37</v>
      </c>
    </row>
    <row r="92" spans="1:39" x14ac:dyDescent="0.2">
      <c r="A92" s="97">
        <f>COUNTIF($3:$27,"Bob Wilson")</f>
        <v>0</v>
      </c>
      <c r="B92" s="97" t="s">
        <v>17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 spans="1:39" x14ac:dyDescent="0.2">
      <c r="A93">
        <f>COUNTIF($3:$27,"Carlie Ames")</f>
        <v>0</v>
      </c>
      <c r="B93" t="s">
        <v>174</v>
      </c>
    </row>
    <row r="94" spans="1:39" x14ac:dyDescent="0.2">
      <c r="A94" s="97">
        <f>COUNTIF($3:$27,"CBH Aviary")</f>
        <v>0</v>
      </c>
      <c r="B94" s="97" t="s">
        <v>91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 spans="1:39" x14ac:dyDescent="0.2">
      <c r="A95">
        <f>COUNTIF($3:$27,"Christina Hallock")</f>
        <v>0</v>
      </c>
      <c r="B95" t="s">
        <v>165</v>
      </c>
    </row>
    <row r="96" spans="1:39" x14ac:dyDescent="0.2">
      <c r="A96" s="97">
        <f>COUNTIF($3:$27,"Chuck Romano")</f>
        <v>0</v>
      </c>
      <c r="B96" s="97" t="s">
        <v>21</v>
      </c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 spans="1:39" x14ac:dyDescent="0.2">
      <c r="A97">
        <f>COUNTIF($3:$27,"Connie Lovell")</f>
        <v>0</v>
      </c>
      <c r="B97" t="s">
        <v>82</v>
      </c>
    </row>
    <row r="98" spans="1:39" x14ac:dyDescent="0.2">
      <c r="A98" s="97">
        <f>COUNTIF($3:$27,"D &amp; S Floyd")</f>
        <v>2</v>
      </c>
      <c r="B98" s="97" t="s">
        <v>186</v>
      </c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 spans="1:39" x14ac:dyDescent="0.2">
      <c r="A99">
        <f>COUNTIF($3:$27,"David Elrod")</f>
        <v>0</v>
      </c>
      <c r="B99" t="s">
        <v>170</v>
      </c>
    </row>
    <row r="100" spans="1:39" x14ac:dyDescent="0.2">
      <c r="A100" s="97">
        <f>COUNTIF($3:$27,"Duane Walten")</f>
        <v>0</v>
      </c>
      <c r="B100" s="97" t="s">
        <v>163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 spans="1:39" x14ac:dyDescent="0.2">
      <c r="A101">
        <f>COUNTIF($3:$27,"Eliana Floyd")</f>
        <v>0</v>
      </c>
      <c r="B101" t="s">
        <v>120</v>
      </c>
    </row>
    <row r="102" spans="1:39" x14ac:dyDescent="0.2">
      <c r="A102" s="97">
        <f>COUNTIF($3:$27,"Frank DeGaetano")</f>
        <v>0</v>
      </c>
      <c r="B102" s="97" t="s">
        <v>101</v>
      </c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 spans="1:39" x14ac:dyDescent="0.2">
      <c r="A103">
        <f>COUNTIF($3:$27,"Henry Lopez")</f>
        <v>0</v>
      </c>
      <c r="B103" t="s">
        <v>200</v>
      </c>
    </row>
    <row r="104" spans="1:39" x14ac:dyDescent="0.2">
      <c r="A104" s="97">
        <f>COUNTIF($3:$27,"Herb Doucet")</f>
        <v>0</v>
      </c>
      <c r="B104" s="97" t="s">
        <v>15</v>
      </c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</row>
    <row r="105" spans="1:39" x14ac:dyDescent="0.2">
      <c r="A105">
        <f>COUNTIF($3:$27,"Homer Gallardo")</f>
        <v>0</v>
      </c>
      <c r="B105" t="s">
        <v>182</v>
      </c>
    </row>
    <row r="106" spans="1:39" x14ac:dyDescent="0.2">
      <c r="A106" s="97">
        <f>COUNTIF($3:$27,"Jackie Werner")</f>
        <v>0</v>
      </c>
      <c r="B106" s="97" t="s">
        <v>92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</row>
    <row r="107" spans="1:39" x14ac:dyDescent="0.2">
      <c r="A107">
        <f>COUNTIF($3:$27,"Joe Haught")</f>
        <v>0</v>
      </c>
      <c r="B107" t="s">
        <v>164</v>
      </c>
    </row>
    <row r="108" spans="1:39" x14ac:dyDescent="0.2">
      <c r="A108" s="97">
        <f>COUNTIF($3:$27,"Jorge Rivero")</f>
        <v>0</v>
      </c>
      <c r="B108" s="97" t="s">
        <v>185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</row>
    <row r="109" spans="1:39" x14ac:dyDescent="0.2">
      <c r="A109">
        <f>COUNTIF($3:$27,"Jose Guzman")</f>
        <v>0</v>
      </c>
      <c r="B109" t="s">
        <v>173</v>
      </c>
    </row>
    <row r="110" spans="1:39" x14ac:dyDescent="0.2">
      <c r="A110" s="97">
        <f>COUNTIF($3:$27,"Ken Simons")</f>
        <v>0</v>
      </c>
      <c r="B110" s="97" t="s">
        <v>72</v>
      </c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</row>
    <row r="111" spans="1:39" x14ac:dyDescent="0.2">
      <c r="A111">
        <f>COUNTIF($3:$27,"Kevin Smith")</f>
        <v>0</v>
      </c>
      <c r="B111" t="s">
        <v>39</v>
      </c>
    </row>
    <row r="112" spans="1:39" x14ac:dyDescent="0.2">
      <c r="A112" s="97">
        <f>COUNTIF($3:$27,"Mary Simons")</f>
        <v>0</v>
      </c>
      <c r="B112" s="97" t="s">
        <v>111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</row>
    <row r="113" spans="1:39" x14ac:dyDescent="0.2">
      <c r="A113">
        <f>COUNTIF($3:$27,"Mike Romano")</f>
        <v>0</v>
      </c>
      <c r="B113" t="s">
        <v>41</v>
      </c>
    </row>
    <row r="114" spans="1:39" x14ac:dyDescent="0.2">
      <c r="A114" s="97">
        <f>COUNTIF($3:$27,"Pablo Ortiz")</f>
        <v>0</v>
      </c>
      <c r="B114" s="97" t="s">
        <v>31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</row>
    <row r="115" spans="1:39" x14ac:dyDescent="0.2">
      <c r="A115">
        <f>COUNTIF($3:$27,"Rob Ferguson")</f>
        <v>0</v>
      </c>
      <c r="B115" t="s">
        <v>115</v>
      </c>
    </row>
    <row r="116" spans="1:39" x14ac:dyDescent="0.2">
      <c r="A116" s="97">
        <f>COUNTIF($3:$27,"Robert Hofstetter")</f>
        <v>0</v>
      </c>
      <c r="B116" s="97" t="s">
        <v>162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</row>
    <row r="117" spans="1:39" x14ac:dyDescent="0.2">
      <c r="A117">
        <f>COUNTIF($3:$27,"Robert Marshall")</f>
        <v>0</v>
      </c>
      <c r="B117" t="s">
        <v>110</v>
      </c>
    </row>
    <row r="118" spans="1:39" x14ac:dyDescent="0.2">
      <c r="A118" s="97">
        <f>COUNTIF($3:$27,"Ronnie Ray")</f>
        <v>0</v>
      </c>
      <c r="B118" s="97" t="s">
        <v>189</v>
      </c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</row>
    <row r="119" spans="1:39" x14ac:dyDescent="0.2">
      <c r="A119">
        <f>COUNTIF($3:$27,"S &amp; M Shcherbakov")</f>
        <v>0</v>
      </c>
      <c r="B119" t="s">
        <v>76</v>
      </c>
    </row>
    <row r="120" spans="1:39" x14ac:dyDescent="0.2">
      <c r="A120" s="97">
        <f>COUNTIF($3:$27,"Sandra Wood")</f>
        <v>0</v>
      </c>
      <c r="B120" s="97" t="s">
        <v>159</v>
      </c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</row>
    <row r="121" spans="1:39" x14ac:dyDescent="0.2">
      <c r="A121">
        <f>COUNTIF($3:$27,"Steve La Rivee")</f>
        <v>0</v>
      </c>
      <c r="B121" t="s">
        <v>57</v>
      </c>
    </row>
    <row r="122" spans="1:39" x14ac:dyDescent="0.2">
      <c r="A122" s="97">
        <f>COUNTIF($3:$27,"Sundance Aviary")</f>
        <v>0</v>
      </c>
      <c r="B122" s="97" t="s">
        <v>6</v>
      </c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</row>
    <row r="123" spans="1:39" x14ac:dyDescent="0.2">
      <c r="A123">
        <f>COUNTIF($3:$27,"Susan &amp; AJ McCord")</f>
        <v>0</v>
      </c>
      <c r="B123" t="s">
        <v>157</v>
      </c>
    </row>
    <row r="124" spans="1:39" x14ac:dyDescent="0.2">
      <c r="A124" s="97">
        <f>COUNTIF($3:$27,"TL Aviary")</f>
        <v>0</v>
      </c>
      <c r="B124" s="97" t="s">
        <v>176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</row>
    <row r="125" spans="1:39" x14ac:dyDescent="0.2">
      <c r="A125">
        <f>COUNTIF($3:$27,"Tony League")</f>
        <v>0</v>
      </c>
      <c r="B125" t="s">
        <v>38</v>
      </c>
    </row>
  </sheetData>
  <sortState ref="A32:AM125">
    <sortCondition descending="1" ref="A32:A125"/>
    <sortCondition ref="B32:B1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7"/>
  <sheetViews>
    <sheetView zoomScale="120" zoomScaleNormal="120" workbookViewId="0">
      <pane xSplit="1" ySplit="2" topLeftCell="G36" activePane="bottomRight" state="frozen"/>
      <selection pane="topRight" activeCell="B1" sqref="B1"/>
      <selection pane="bottomLeft" activeCell="A3" sqref="A3"/>
      <selection pane="bottomRight" activeCell="A46" sqref="A46:XFD46"/>
    </sheetView>
  </sheetViews>
  <sheetFormatPr defaultRowHeight="12.75" x14ac:dyDescent="0.2"/>
  <cols>
    <col min="1" max="1" width="19.28515625" bestFit="1" customWidth="1"/>
  </cols>
  <sheetData>
    <row r="1" spans="1:39" ht="15.75" thickBot="1" x14ac:dyDescent="0.25">
      <c r="A1" s="61"/>
      <c r="B1" s="62">
        <v>1</v>
      </c>
      <c r="C1" s="62">
        <v>2</v>
      </c>
      <c r="D1" s="62">
        <v>3</v>
      </c>
      <c r="E1" s="62">
        <v>4</v>
      </c>
      <c r="F1" s="62">
        <v>5</v>
      </c>
      <c r="G1" s="62">
        <v>6</v>
      </c>
      <c r="H1" s="62">
        <v>7</v>
      </c>
      <c r="I1" s="62">
        <v>8</v>
      </c>
      <c r="J1" s="62">
        <v>9</v>
      </c>
      <c r="K1" s="62">
        <v>10</v>
      </c>
      <c r="L1" s="62">
        <v>11</v>
      </c>
      <c r="M1" s="62">
        <v>12</v>
      </c>
      <c r="N1" s="62">
        <v>13</v>
      </c>
      <c r="O1" s="62">
        <v>14</v>
      </c>
      <c r="P1" s="62">
        <v>15</v>
      </c>
      <c r="Q1" s="62">
        <v>16</v>
      </c>
      <c r="R1" s="62">
        <v>17</v>
      </c>
      <c r="S1" s="62">
        <v>18</v>
      </c>
      <c r="T1" s="62">
        <v>19</v>
      </c>
      <c r="U1" s="62">
        <v>20</v>
      </c>
      <c r="V1" s="62">
        <v>21</v>
      </c>
      <c r="W1" s="62">
        <v>22</v>
      </c>
      <c r="X1" s="62">
        <v>23</v>
      </c>
      <c r="Y1" s="62">
        <v>24</v>
      </c>
      <c r="Z1" s="62">
        <v>25</v>
      </c>
      <c r="AA1" s="62">
        <v>26</v>
      </c>
      <c r="AB1" s="62">
        <v>27</v>
      </c>
      <c r="AC1" s="62">
        <v>28</v>
      </c>
      <c r="AD1" s="62">
        <v>29</v>
      </c>
      <c r="AE1" s="62">
        <v>30</v>
      </c>
      <c r="AF1" s="62">
        <v>31</v>
      </c>
      <c r="AG1" s="62">
        <v>32</v>
      </c>
      <c r="AH1" s="62">
        <v>33</v>
      </c>
      <c r="AI1" s="62">
        <v>34</v>
      </c>
      <c r="AJ1" s="62">
        <v>35</v>
      </c>
      <c r="AK1" s="62">
        <v>36</v>
      </c>
      <c r="AL1" s="62">
        <v>37</v>
      </c>
      <c r="AM1" s="62">
        <v>38</v>
      </c>
    </row>
    <row r="2" spans="1:39" ht="26.25" thickBot="1" x14ac:dyDescent="0.25">
      <c r="A2" s="61"/>
      <c r="B2" s="65" t="s">
        <v>122</v>
      </c>
      <c r="C2" s="65" t="s">
        <v>123</v>
      </c>
      <c r="D2" s="65" t="s">
        <v>124</v>
      </c>
      <c r="E2" s="65" t="s">
        <v>125</v>
      </c>
      <c r="F2" s="65" t="s">
        <v>126</v>
      </c>
      <c r="G2" s="65" t="s">
        <v>127</v>
      </c>
      <c r="H2" s="65" t="s">
        <v>128</v>
      </c>
      <c r="I2" s="65" t="s">
        <v>129</v>
      </c>
      <c r="J2" s="65" t="s">
        <v>130</v>
      </c>
      <c r="K2" s="65" t="s">
        <v>131</v>
      </c>
      <c r="L2" s="65" t="s">
        <v>132</v>
      </c>
      <c r="M2" s="65" t="s">
        <v>133</v>
      </c>
      <c r="N2" s="65" t="s">
        <v>134</v>
      </c>
      <c r="O2" s="65" t="s">
        <v>136</v>
      </c>
      <c r="P2" s="65" t="s">
        <v>137</v>
      </c>
      <c r="Q2" s="65" t="s">
        <v>138</v>
      </c>
      <c r="R2" s="65" t="s">
        <v>140</v>
      </c>
      <c r="S2" s="65" t="s">
        <v>142</v>
      </c>
      <c r="T2" s="65" t="s">
        <v>143</v>
      </c>
      <c r="U2" s="65" t="s">
        <v>144</v>
      </c>
      <c r="V2" s="65" t="s">
        <v>145</v>
      </c>
      <c r="W2" s="65" t="s">
        <v>146</v>
      </c>
      <c r="X2" s="65" t="s">
        <v>147</v>
      </c>
      <c r="Y2" s="65" t="s">
        <v>149</v>
      </c>
      <c r="Z2" s="65" t="s">
        <v>141</v>
      </c>
      <c r="AA2" s="65" t="s">
        <v>150</v>
      </c>
      <c r="AB2" s="65" t="s">
        <v>151</v>
      </c>
      <c r="AC2" s="65" t="s">
        <v>139</v>
      </c>
      <c r="AD2" s="65" t="s">
        <v>191</v>
      </c>
      <c r="AE2" s="65" t="s">
        <v>190</v>
      </c>
      <c r="AF2" s="65" t="s">
        <v>154</v>
      </c>
      <c r="AG2" s="65" t="s">
        <v>152</v>
      </c>
      <c r="AH2" s="65" t="s">
        <v>135</v>
      </c>
      <c r="AI2" s="65" t="s">
        <v>148</v>
      </c>
      <c r="AJ2" s="65" t="s">
        <v>192</v>
      </c>
      <c r="AK2" s="65" t="s">
        <v>153</v>
      </c>
      <c r="AL2" s="65" t="s">
        <v>155</v>
      </c>
      <c r="AM2" s="65" t="s">
        <v>156</v>
      </c>
    </row>
    <row r="3" spans="1:39" x14ac:dyDescent="0.2">
      <c r="B3">
        <f>COUNTIF('CC Standings '!B$3:B$27,'CC Color Winners'!A3)</f>
        <v>0</v>
      </c>
      <c r="C3">
        <f>COUNTIF('CC Standings '!C$3:C$27,'CC Color Winners'!A3)</f>
        <v>0</v>
      </c>
      <c r="D3">
        <f>COUNTIF('CC Standings '!D$3:D$27,'CC Color Winners'!A3)</f>
        <v>0</v>
      </c>
      <c r="E3">
        <f>COUNTIF('CC Standings '!E$3:E$27,'CC Color Winners'!A3)</f>
        <v>0</v>
      </c>
      <c r="F3">
        <f>COUNTIF('CC Standings '!F$3:F$27,'CC Color Winners'!A3)</f>
        <v>0</v>
      </c>
      <c r="G3">
        <f>COUNTIF('CC Standings '!G$3:G$27,'CC Color Winners'!A3)</f>
        <v>0</v>
      </c>
      <c r="H3">
        <f>COUNTIF('CC Standings '!H$3:H$27,'CC Color Winners'!A3)</f>
        <v>0</v>
      </c>
      <c r="I3">
        <f>COUNTIF('CC Standings '!I$3:I$27,'CC Color Winners'!A3)</f>
        <v>0</v>
      </c>
      <c r="J3">
        <f>COUNTIF('CC Standings '!J$3:J$27,'CC Color Winners'!A3)</f>
        <v>0</v>
      </c>
      <c r="K3">
        <f>COUNTIF('CC Standings '!K$3:K$27,'CC Color Winners'!A3)</f>
        <v>0</v>
      </c>
      <c r="L3">
        <f>COUNTIF('CC Standings '!L$3:L$27,'CC Color Winners'!A3)</f>
        <v>0</v>
      </c>
      <c r="M3">
        <f>COUNTIF('CC Standings '!M$3:M$27,'CC Color Winners'!A3)</f>
        <v>0</v>
      </c>
      <c r="N3">
        <f>COUNTIF('CC Standings '!N$3:N$27,'CC Color Winners'!A3)</f>
        <v>0</v>
      </c>
      <c r="O3">
        <f>COUNTIF('CC Standings '!O$3:O$27,'CC Color Winners'!A3)</f>
        <v>0</v>
      </c>
      <c r="P3">
        <f>COUNTIF('CC Standings '!P$3:P$27,'CC Color Winners'!A3)</f>
        <v>0</v>
      </c>
      <c r="Q3">
        <f>COUNTIF('CC Standings '!Q$3:Q$27,'CC Color Winners'!A3)</f>
        <v>0</v>
      </c>
      <c r="R3">
        <f>COUNTIF('CC Standings '!R$3:R$27,'CC Color Winners'!A3)</f>
        <v>0</v>
      </c>
      <c r="S3">
        <f>COUNTIF('CC Standings '!S$3:S$27,'CC Color Winners'!A3)</f>
        <v>0</v>
      </c>
      <c r="T3">
        <f>COUNTIF('CC Standings '!T$3:T$27,'CC Color Winners'!A3)</f>
        <v>0</v>
      </c>
      <c r="U3">
        <f>COUNTIF('CC Standings '!U$3:U$27,'CC Color Winners'!A3)</f>
        <v>0</v>
      </c>
      <c r="V3">
        <f>COUNTIF('CC Standings '!V$3:V$27,'CC Color Winners'!A3)</f>
        <v>0</v>
      </c>
      <c r="W3">
        <f>COUNTIF('CC Standings '!W$3:W$27,'CC Color Winners'!A3)</f>
        <v>0</v>
      </c>
      <c r="X3">
        <f>COUNTIF('CC Standings '!X$3:X$27,'CC Color Winners'!A3)</f>
        <v>0</v>
      </c>
      <c r="Y3">
        <f>COUNTIF('CC Standings '!Y$3:Y$27,'CC Color Winners'!A3)</f>
        <v>0</v>
      </c>
      <c r="Z3">
        <f>COUNTIF('CC Standings '!Z$3:Z$27,'CC Color Winners'!A3)</f>
        <v>0</v>
      </c>
      <c r="AA3">
        <f>COUNTIF('CC Standings '!AA$3:AA$27,'CC Color Winners'!A3)</f>
        <v>0</v>
      </c>
      <c r="AB3">
        <f>COUNTIF('CC Standings '!AB$3:AB$27,'CC Color Winners'!A3)</f>
        <v>0</v>
      </c>
      <c r="AC3">
        <f>COUNTIF('CC Standings '!AC$3:AC$27,'CC Color Winners'!A3)</f>
        <v>0</v>
      </c>
      <c r="AD3">
        <f>COUNTIF('CC Standings '!AD$3:AD$27,'CC Color Winners'!A3)</f>
        <v>0</v>
      </c>
      <c r="AE3">
        <f>COUNTIF('CC Standings '!AE$3:AE$27,'CC Color Winners'!A3)</f>
        <v>0</v>
      </c>
      <c r="AF3">
        <f>COUNTIF('CC Standings '!AF$3:AF$27,'CC Color Winners'!A3)</f>
        <v>0</v>
      </c>
      <c r="AG3">
        <f>COUNTIF('CC Standings '!AG$3:AG$27,'CC Color Winners'!A3)</f>
        <v>0</v>
      </c>
      <c r="AH3">
        <f>COUNTIF('CC Standings '!AH$3:AH$27,'CC Color Winners'!A3)</f>
        <v>0</v>
      </c>
      <c r="AI3">
        <f>COUNTIF('CC Standings '!AI$3:AI$27,'CC Color Winners'!A3)</f>
        <v>0</v>
      </c>
      <c r="AJ3">
        <f>COUNTIF('CC Standings '!AJ$3:AJ$27,'CC Color Winners'!A3)</f>
        <v>0</v>
      </c>
      <c r="AK3">
        <f>COUNTIF('CC Standings '!AK$3:AK$27,'CC Color Winners'!A3)</f>
        <v>0</v>
      </c>
      <c r="AL3">
        <f>COUNTIF('CC Standings '!AL$3:AL$27,'CC Color Winners'!A3)</f>
        <v>0</v>
      </c>
      <c r="AM3">
        <f>COUNTIF('CC Standings '!AM$3:AM$27,'CC Color Winners'!A3)</f>
        <v>0</v>
      </c>
    </row>
    <row r="4" spans="1:39" x14ac:dyDescent="0.2">
      <c r="A4" t="s">
        <v>66</v>
      </c>
      <c r="B4">
        <f>COUNTIF('CC Standings '!B$3:B$27,'CC Color Winners'!A4)</f>
        <v>0</v>
      </c>
      <c r="C4">
        <f>COUNTIF('CC Standings '!C$3:C$27,'CC Color Winners'!A4)</f>
        <v>0</v>
      </c>
      <c r="D4">
        <f>COUNTIF('CC Standings '!D$3:D$27,'CC Color Winners'!A4)</f>
        <v>0</v>
      </c>
      <c r="E4">
        <f>COUNTIF('CC Standings '!E$3:E$27,'CC Color Winners'!A4)</f>
        <v>0</v>
      </c>
      <c r="F4">
        <f>COUNTIF('CC Standings '!F$3:F$27,'CC Color Winners'!A4)</f>
        <v>0</v>
      </c>
      <c r="G4">
        <f>COUNTIF('CC Standings '!G$3:G$27,'CC Color Winners'!A4)</f>
        <v>0</v>
      </c>
      <c r="H4">
        <f>COUNTIF('CC Standings '!H$3:H$27,'CC Color Winners'!A4)</f>
        <v>0</v>
      </c>
      <c r="I4">
        <f>COUNTIF('CC Standings '!I$3:I$27,'CC Color Winners'!A4)</f>
        <v>0</v>
      </c>
      <c r="J4">
        <f>COUNTIF('CC Standings '!J$3:J$27,'CC Color Winners'!A4)</f>
        <v>0</v>
      </c>
      <c r="K4">
        <f>COUNTIF('CC Standings '!K$3:K$27,'CC Color Winners'!A4)</f>
        <v>0</v>
      </c>
      <c r="L4">
        <f>COUNTIF('CC Standings '!L$3:L$27,'CC Color Winners'!A4)</f>
        <v>0</v>
      </c>
      <c r="M4">
        <f>COUNTIF('CC Standings '!M$3:M$27,'CC Color Winners'!A4)</f>
        <v>0</v>
      </c>
      <c r="N4">
        <f>COUNTIF('CC Standings '!N$3:N$27,'CC Color Winners'!A4)</f>
        <v>0</v>
      </c>
      <c r="O4">
        <f>COUNTIF('CC Standings '!O$3:O$27,'CC Color Winners'!A4)</f>
        <v>0</v>
      </c>
      <c r="P4">
        <f>COUNTIF('CC Standings '!P$3:P$27,'CC Color Winners'!A4)</f>
        <v>0</v>
      </c>
      <c r="Q4">
        <f>COUNTIF('CC Standings '!Q$3:Q$27,'CC Color Winners'!A4)</f>
        <v>0</v>
      </c>
      <c r="R4">
        <f>COUNTIF('CC Standings '!R$3:R$27,'CC Color Winners'!A4)</f>
        <v>0</v>
      </c>
      <c r="S4">
        <f>COUNTIF('CC Standings '!S$3:S$27,'CC Color Winners'!A4)</f>
        <v>0</v>
      </c>
      <c r="T4">
        <f>COUNTIF('CC Standings '!T$3:T$27,'CC Color Winners'!A4)</f>
        <v>0</v>
      </c>
      <c r="U4">
        <f>COUNTIF('CC Standings '!U$3:U$27,'CC Color Winners'!A4)</f>
        <v>0</v>
      </c>
      <c r="V4">
        <f>COUNTIF('CC Standings '!V$3:V$27,'CC Color Winners'!A4)</f>
        <v>0</v>
      </c>
      <c r="W4">
        <f>COUNTIF('CC Standings '!W$3:W$27,'CC Color Winners'!A4)</f>
        <v>0</v>
      </c>
      <c r="X4">
        <f>COUNTIF('CC Standings '!X$3:X$27,'CC Color Winners'!A4)</f>
        <v>0</v>
      </c>
      <c r="Y4">
        <f>COUNTIF('CC Standings '!Y$3:Y$27,'CC Color Winners'!A4)</f>
        <v>0</v>
      </c>
      <c r="Z4">
        <f>COUNTIF('CC Standings '!Z$3:Z$27,'CC Color Winners'!A4)</f>
        <v>0</v>
      </c>
      <c r="AA4">
        <f>COUNTIF('CC Standings '!AA$3:AA$27,'CC Color Winners'!A4)</f>
        <v>0</v>
      </c>
      <c r="AB4">
        <f>COUNTIF('CC Standings '!AB$3:AB$27,'CC Color Winners'!A4)</f>
        <v>0</v>
      </c>
      <c r="AC4">
        <f>COUNTIF('CC Standings '!AC$3:AC$27,'CC Color Winners'!A4)</f>
        <v>0</v>
      </c>
      <c r="AD4">
        <f>COUNTIF('CC Standings '!AD$3:AD$27,'CC Color Winners'!A4)</f>
        <v>0</v>
      </c>
      <c r="AE4">
        <f>COUNTIF('CC Standings '!AE$3:AE$27,'CC Color Winners'!A4)</f>
        <v>0</v>
      </c>
      <c r="AF4">
        <f>COUNTIF('CC Standings '!AF$3:AF$27,'CC Color Winners'!A4)</f>
        <v>0</v>
      </c>
      <c r="AG4">
        <f>COUNTIF('CC Standings '!AG$3:AG$27,'CC Color Winners'!A4)</f>
        <v>0</v>
      </c>
      <c r="AH4">
        <f>COUNTIF('CC Standings '!AH$3:AH$27,'CC Color Winners'!A4)</f>
        <v>0</v>
      </c>
      <c r="AI4">
        <f>COUNTIF('CC Standings '!AI$3:AI$27,'CC Color Winners'!A4)</f>
        <v>0</v>
      </c>
      <c r="AJ4">
        <f>COUNTIF('CC Standings '!AJ$3:AJ$27,'CC Color Winners'!A4)</f>
        <v>0</v>
      </c>
      <c r="AK4">
        <f>COUNTIF('CC Standings '!AK$3:AK$27,'CC Color Winners'!A4)</f>
        <v>0</v>
      </c>
      <c r="AL4">
        <f>COUNTIF('CC Standings '!AL$3:AL$27,'CC Color Winners'!A4)</f>
        <v>0</v>
      </c>
      <c r="AM4">
        <f>COUNTIF('CC Standings '!AM$3:AM$27,'CC Color Winners'!A4)</f>
        <v>0</v>
      </c>
    </row>
    <row r="5" spans="1:39" x14ac:dyDescent="0.2">
      <c r="A5" t="s">
        <v>67</v>
      </c>
      <c r="B5">
        <f>COUNTIF('CC Standings '!B$3:B$27,'CC Color Winners'!A5)</f>
        <v>0</v>
      </c>
      <c r="C5">
        <f>COUNTIF('CC Standings '!C$3:C$27,'CC Color Winners'!A5)</f>
        <v>0</v>
      </c>
      <c r="D5">
        <f>COUNTIF('CC Standings '!D$3:D$27,'CC Color Winners'!A5)</f>
        <v>0</v>
      </c>
      <c r="E5">
        <f>COUNTIF('CC Standings '!E$3:E$27,'CC Color Winners'!A5)</f>
        <v>0</v>
      </c>
      <c r="F5">
        <f>COUNTIF('CC Standings '!F$3:F$27,'CC Color Winners'!A5)</f>
        <v>0</v>
      </c>
      <c r="G5">
        <f>COUNTIF('CC Standings '!G$3:G$27,'CC Color Winners'!A5)</f>
        <v>0</v>
      </c>
      <c r="H5">
        <f>COUNTIF('CC Standings '!H$3:H$27,'CC Color Winners'!A5)</f>
        <v>0</v>
      </c>
      <c r="I5">
        <f>COUNTIF('CC Standings '!I$3:I$27,'CC Color Winners'!A5)</f>
        <v>0</v>
      </c>
      <c r="J5">
        <f>COUNTIF('CC Standings '!J$3:J$27,'CC Color Winners'!A5)</f>
        <v>0</v>
      </c>
      <c r="K5">
        <f>COUNTIF('CC Standings '!K$3:K$27,'CC Color Winners'!A5)</f>
        <v>0</v>
      </c>
      <c r="L5">
        <f>COUNTIF('CC Standings '!L$3:L$27,'CC Color Winners'!A5)</f>
        <v>0</v>
      </c>
      <c r="M5">
        <f>COUNTIF('CC Standings '!M$3:M$27,'CC Color Winners'!A5)</f>
        <v>0</v>
      </c>
      <c r="N5">
        <f>COUNTIF('CC Standings '!N$3:N$27,'CC Color Winners'!A5)</f>
        <v>0</v>
      </c>
      <c r="O5">
        <f>COUNTIF('CC Standings '!O$3:O$27,'CC Color Winners'!A5)</f>
        <v>0</v>
      </c>
      <c r="P5">
        <f>COUNTIF('CC Standings '!P$3:P$27,'CC Color Winners'!A5)</f>
        <v>0</v>
      </c>
      <c r="Q5">
        <f>COUNTIF('CC Standings '!Q$3:Q$27,'CC Color Winners'!A5)</f>
        <v>0</v>
      </c>
      <c r="R5">
        <f>COUNTIF('CC Standings '!R$3:R$27,'CC Color Winners'!A5)</f>
        <v>0</v>
      </c>
      <c r="S5">
        <f>COUNTIF('CC Standings '!S$3:S$27,'CC Color Winners'!A5)</f>
        <v>0</v>
      </c>
      <c r="T5">
        <f>COUNTIF('CC Standings '!T$3:T$27,'CC Color Winners'!A5)</f>
        <v>0</v>
      </c>
      <c r="U5">
        <f>COUNTIF('CC Standings '!U$3:U$27,'CC Color Winners'!A5)</f>
        <v>0</v>
      </c>
      <c r="V5">
        <f>COUNTIF('CC Standings '!V$3:V$27,'CC Color Winners'!A5)</f>
        <v>0</v>
      </c>
      <c r="W5">
        <f>COUNTIF('CC Standings '!W$3:W$27,'CC Color Winners'!A5)</f>
        <v>0</v>
      </c>
      <c r="X5">
        <f>COUNTIF('CC Standings '!X$3:X$27,'CC Color Winners'!A5)</f>
        <v>0</v>
      </c>
      <c r="Y5">
        <f>COUNTIF('CC Standings '!Y$3:Y$27,'CC Color Winners'!A5)</f>
        <v>0</v>
      </c>
      <c r="Z5">
        <f>COUNTIF('CC Standings '!Z$3:Z$27,'CC Color Winners'!A5)</f>
        <v>0</v>
      </c>
      <c r="AA5">
        <f>COUNTIF('CC Standings '!AA$3:AA$27,'CC Color Winners'!A5)</f>
        <v>0</v>
      </c>
      <c r="AB5">
        <f>COUNTIF('CC Standings '!AB$3:AB$27,'CC Color Winners'!A5)</f>
        <v>0</v>
      </c>
      <c r="AC5">
        <f>COUNTIF('CC Standings '!AC$3:AC$27,'CC Color Winners'!A5)</f>
        <v>0</v>
      </c>
      <c r="AD5">
        <f>COUNTIF('CC Standings '!AD$3:AD$27,'CC Color Winners'!A5)</f>
        <v>0</v>
      </c>
      <c r="AE5">
        <f>COUNTIF('CC Standings '!AE$3:AE$27,'CC Color Winners'!A5)</f>
        <v>0</v>
      </c>
      <c r="AF5">
        <f>COUNTIF('CC Standings '!AF$3:AF$27,'CC Color Winners'!A5)</f>
        <v>0</v>
      </c>
      <c r="AG5">
        <f>COUNTIF('CC Standings '!AG$3:AG$27,'CC Color Winners'!A5)</f>
        <v>0</v>
      </c>
      <c r="AH5">
        <f>COUNTIF('CC Standings '!AH$3:AH$27,'CC Color Winners'!A5)</f>
        <v>0</v>
      </c>
      <c r="AI5">
        <f>COUNTIF('CC Standings '!AI$3:AI$27,'CC Color Winners'!A5)</f>
        <v>0</v>
      </c>
      <c r="AJ5">
        <f>COUNTIF('CC Standings '!AJ$3:AJ$27,'CC Color Winners'!A5)</f>
        <v>0</v>
      </c>
      <c r="AK5">
        <f>COUNTIF('CC Standings '!AK$3:AK$27,'CC Color Winners'!A5)</f>
        <v>0</v>
      </c>
      <c r="AL5">
        <f>COUNTIF('CC Standings '!AL$3:AL$27,'CC Color Winners'!A5)</f>
        <v>0</v>
      </c>
      <c r="AM5">
        <f>COUNTIF('CC Standings '!AM$3:AM$27,'CC Color Winners'!A5)</f>
        <v>0</v>
      </c>
    </row>
    <row r="6" spans="1:39" x14ac:dyDescent="0.2">
      <c r="A6" t="s">
        <v>35</v>
      </c>
      <c r="B6">
        <f>COUNTIF('CC Standings '!B$3:B$27,'CC Color Winners'!A6)</f>
        <v>0</v>
      </c>
      <c r="C6">
        <f>COUNTIF('CC Standings '!C$3:C$27,'CC Color Winners'!A6)</f>
        <v>0</v>
      </c>
      <c r="D6">
        <f>COUNTIF('CC Standings '!D$3:D$27,'CC Color Winners'!A6)</f>
        <v>0</v>
      </c>
      <c r="E6">
        <f>COUNTIF('CC Standings '!E$3:E$27,'CC Color Winners'!A6)</f>
        <v>0</v>
      </c>
      <c r="F6">
        <f>COUNTIF('CC Standings '!F$3:F$27,'CC Color Winners'!A6)</f>
        <v>0</v>
      </c>
      <c r="G6">
        <f>COUNTIF('CC Standings '!G$3:G$27,'CC Color Winners'!A6)</f>
        <v>0</v>
      </c>
      <c r="H6">
        <f>COUNTIF('CC Standings '!H$3:H$27,'CC Color Winners'!A6)</f>
        <v>0</v>
      </c>
      <c r="I6">
        <f>COUNTIF('CC Standings '!I$3:I$27,'CC Color Winners'!A6)</f>
        <v>0</v>
      </c>
      <c r="J6">
        <f>COUNTIF('CC Standings '!J$3:J$27,'CC Color Winners'!A6)</f>
        <v>0</v>
      </c>
      <c r="K6">
        <f>COUNTIF('CC Standings '!K$3:K$27,'CC Color Winners'!A6)</f>
        <v>0</v>
      </c>
      <c r="L6">
        <f>COUNTIF('CC Standings '!L$3:L$27,'CC Color Winners'!A6)</f>
        <v>0</v>
      </c>
      <c r="M6">
        <f>COUNTIF('CC Standings '!M$3:M$27,'CC Color Winners'!A6)</f>
        <v>0</v>
      </c>
      <c r="N6">
        <f>COUNTIF('CC Standings '!N$3:N$27,'CC Color Winners'!A6)</f>
        <v>0</v>
      </c>
      <c r="O6">
        <f>COUNTIF('CC Standings '!O$3:O$27,'CC Color Winners'!A6)</f>
        <v>0</v>
      </c>
      <c r="P6">
        <f>COUNTIF('CC Standings '!P$3:P$27,'CC Color Winners'!A6)</f>
        <v>0</v>
      </c>
      <c r="Q6">
        <f>COUNTIF('CC Standings '!Q$3:Q$27,'CC Color Winners'!A6)</f>
        <v>0</v>
      </c>
      <c r="R6">
        <f>COUNTIF('CC Standings '!R$3:R$27,'CC Color Winners'!A6)</f>
        <v>0</v>
      </c>
      <c r="S6">
        <f>COUNTIF('CC Standings '!S$3:S$27,'CC Color Winners'!A6)</f>
        <v>0</v>
      </c>
      <c r="T6">
        <f>COUNTIF('CC Standings '!T$3:T$27,'CC Color Winners'!A6)</f>
        <v>0</v>
      </c>
      <c r="U6">
        <f>COUNTIF('CC Standings '!U$3:U$27,'CC Color Winners'!A6)</f>
        <v>0</v>
      </c>
      <c r="V6">
        <f>COUNTIF('CC Standings '!V$3:V$27,'CC Color Winners'!A6)</f>
        <v>0</v>
      </c>
      <c r="W6">
        <f>COUNTIF('CC Standings '!W$3:W$27,'CC Color Winners'!A6)</f>
        <v>0</v>
      </c>
      <c r="X6">
        <f>COUNTIF('CC Standings '!X$3:X$27,'CC Color Winners'!A6)</f>
        <v>0</v>
      </c>
      <c r="Y6">
        <f>COUNTIF('CC Standings '!Y$3:Y$27,'CC Color Winners'!A6)</f>
        <v>0</v>
      </c>
      <c r="Z6">
        <f>COUNTIF('CC Standings '!Z$3:Z$27,'CC Color Winners'!A6)</f>
        <v>0</v>
      </c>
      <c r="AA6">
        <f>COUNTIF('CC Standings '!AA$3:AA$27,'CC Color Winners'!A6)</f>
        <v>0</v>
      </c>
      <c r="AB6">
        <f>COUNTIF('CC Standings '!AB$3:AB$27,'CC Color Winners'!A6)</f>
        <v>0</v>
      </c>
      <c r="AC6">
        <f>COUNTIF('CC Standings '!AC$3:AC$27,'CC Color Winners'!A6)</f>
        <v>0</v>
      </c>
      <c r="AD6">
        <f>COUNTIF('CC Standings '!AD$3:AD$27,'CC Color Winners'!A6)</f>
        <v>0</v>
      </c>
      <c r="AE6">
        <f>COUNTIF('CC Standings '!AE$3:AE$27,'CC Color Winners'!A6)</f>
        <v>0</v>
      </c>
      <c r="AF6">
        <f>COUNTIF('CC Standings '!AF$3:AF$27,'CC Color Winners'!A6)</f>
        <v>0</v>
      </c>
      <c r="AG6">
        <f>COUNTIF('CC Standings '!AG$3:AG$27,'CC Color Winners'!A6)</f>
        <v>0</v>
      </c>
      <c r="AH6">
        <f>COUNTIF('CC Standings '!AH$3:AH$27,'CC Color Winners'!A6)</f>
        <v>0</v>
      </c>
      <c r="AI6">
        <f>COUNTIF('CC Standings '!AI$3:AI$27,'CC Color Winners'!A6)</f>
        <v>0</v>
      </c>
      <c r="AJ6">
        <f>COUNTIF('CC Standings '!AJ$3:AJ$27,'CC Color Winners'!A6)</f>
        <v>0</v>
      </c>
      <c r="AK6">
        <f>COUNTIF('CC Standings '!AK$3:AK$27,'CC Color Winners'!A6)</f>
        <v>0</v>
      </c>
      <c r="AL6">
        <f>COUNTIF('CC Standings '!AL$3:AL$27,'CC Color Winners'!A6)</f>
        <v>0</v>
      </c>
      <c r="AM6">
        <f>COUNTIF('CC Standings '!AM$3:AM$27,'CC Color Winners'!A6)</f>
        <v>0</v>
      </c>
    </row>
    <row r="7" spans="1:39" x14ac:dyDescent="0.2">
      <c r="A7" t="s">
        <v>175</v>
      </c>
      <c r="B7">
        <f>COUNTIF('CC Standings '!B$3:B$27,'CC Color Winners'!A7)</f>
        <v>0</v>
      </c>
      <c r="C7">
        <f>COUNTIF('CC Standings '!C$3:C$27,'CC Color Winners'!A7)</f>
        <v>0</v>
      </c>
      <c r="D7">
        <f>COUNTIF('CC Standings '!D$3:D$27,'CC Color Winners'!A7)</f>
        <v>0</v>
      </c>
      <c r="E7">
        <f>COUNTIF('CC Standings '!E$3:E$27,'CC Color Winners'!A7)</f>
        <v>0</v>
      </c>
      <c r="F7">
        <f>COUNTIF('CC Standings '!F$3:F$27,'CC Color Winners'!A7)</f>
        <v>0</v>
      </c>
      <c r="G7">
        <f>COUNTIF('CC Standings '!G$3:G$27,'CC Color Winners'!A7)</f>
        <v>0</v>
      </c>
      <c r="H7">
        <f>COUNTIF('CC Standings '!H$3:H$27,'CC Color Winners'!A7)</f>
        <v>0</v>
      </c>
      <c r="I7">
        <f>COUNTIF('CC Standings '!I$3:I$27,'CC Color Winners'!A7)</f>
        <v>0</v>
      </c>
      <c r="J7">
        <f>COUNTIF('CC Standings '!J$3:J$27,'CC Color Winners'!A7)</f>
        <v>0</v>
      </c>
      <c r="K7">
        <f>COUNTIF('CC Standings '!K$3:K$27,'CC Color Winners'!A7)</f>
        <v>0</v>
      </c>
      <c r="L7">
        <f>COUNTIF('CC Standings '!L$3:L$27,'CC Color Winners'!A7)</f>
        <v>0</v>
      </c>
      <c r="M7">
        <f>COUNTIF('CC Standings '!M$3:M$27,'CC Color Winners'!A7)</f>
        <v>0</v>
      </c>
      <c r="N7">
        <f>COUNTIF('CC Standings '!N$3:N$27,'CC Color Winners'!A7)</f>
        <v>0</v>
      </c>
      <c r="O7">
        <f>COUNTIF('CC Standings '!O$3:O$27,'CC Color Winners'!A7)</f>
        <v>0</v>
      </c>
      <c r="P7">
        <f>COUNTIF('CC Standings '!P$3:P$27,'CC Color Winners'!A7)</f>
        <v>0</v>
      </c>
      <c r="Q7">
        <f>COUNTIF('CC Standings '!Q$3:Q$27,'CC Color Winners'!A7)</f>
        <v>0</v>
      </c>
      <c r="R7">
        <f>COUNTIF('CC Standings '!R$3:R$27,'CC Color Winners'!A7)</f>
        <v>0</v>
      </c>
      <c r="S7">
        <f>COUNTIF('CC Standings '!S$3:S$27,'CC Color Winners'!A7)</f>
        <v>0</v>
      </c>
      <c r="T7">
        <f>COUNTIF('CC Standings '!T$3:T$27,'CC Color Winners'!A7)</f>
        <v>0</v>
      </c>
      <c r="U7">
        <f>COUNTIF('CC Standings '!U$3:U$27,'CC Color Winners'!A7)</f>
        <v>0</v>
      </c>
      <c r="V7">
        <f>COUNTIF('CC Standings '!V$3:V$27,'CC Color Winners'!A7)</f>
        <v>0</v>
      </c>
      <c r="W7">
        <f>COUNTIF('CC Standings '!W$3:W$27,'CC Color Winners'!A7)</f>
        <v>0</v>
      </c>
      <c r="X7">
        <f>COUNTIF('CC Standings '!X$3:X$27,'CC Color Winners'!A7)</f>
        <v>0</v>
      </c>
      <c r="Y7">
        <f>COUNTIF('CC Standings '!Y$3:Y$27,'CC Color Winners'!A7)</f>
        <v>0</v>
      </c>
      <c r="Z7">
        <f>COUNTIF('CC Standings '!Z$3:Z$27,'CC Color Winners'!A7)</f>
        <v>0</v>
      </c>
      <c r="AA7">
        <f>COUNTIF('CC Standings '!AA$3:AA$27,'CC Color Winners'!A7)</f>
        <v>0</v>
      </c>
      <c r="AB7">
        <f>COUNTIF('CC Standings '!AB$3:AB$27,'CC Color Winners'!A7)</f>
        <v>0</v>
      </c>
      <c r="AC7">
        <f>COUNTIF('CC Standings '!AC$3:AC$27,'CC Color Winners'!A7)</f>
        <v>0</v>
      </c>
      <c r="AD7">
        <f>COUNTIF('CC Standings '!AD$3:AD$27,'CC Color Winners'!A7)</f>
        <v>0</v>
      </c>
      <c r="AE7">
        <f>COUNTIF('CC Standings '!AE$3:AE$27,'CC Color Winners'!A7)</f>
        <v>0</v>
      </c>
      <c r="AF7">
        <f>COUNTIF('CC Standings '!AF$3:AF$27,'CC Color Winners'!A7)</f>
        <v>0</v>
      </c>
      <c r="AG7">
        <f>COUNTIF('CC Standings '!AG$3:AG$27,'CC Color Winners'!A7)</f>
        <v>0</v>
      </c>
      <c r="AH7">
        <f>COUNTIF('CC Standings '!AH$3:AH$27,'CC Color Winners'!A7)</f>
        <v>3</v>
      </c>
      <c r="AI7">
        <f>COUNTIF('CC Standings '!AI$3:AI$27,'CC Color Winners'!A7)</f>
        <v>0</v>
      </c>
      <c r="AJ7">
        <f>COUNTIF('CC Standings '!AJ$3:AJ$27,'CC Color Winners'!A7)</f>
        <v>0</v>
      </c>
      <c r="AK7">
        <f>COUNTIF('CC Standings '!AK$3:AK$27,'CC Color Winners'!A7)</f>
        <v>0</v>
      </c>
      <c r="AL7">
        <f>COUNTIF('CC Standings '!AL$3:AL$27,'CC Color Winners'!A7)</f>
        <v>0</v>
      </c>
      <c r="AM7">
        <f>COUNTIF('CC Standings '!AM$3:AM$27,'CC Color Winners'!A7)</f>
        <v>0</v>
      </c>
    </row>
    <row r="8" spans="1:39" x14ac:dyDescent="0.2">
      <c r="A8" t="s">
        <v>63</v>
      </c>
      <c r="B8">
        <f>COUNTIF('CC Standings '!B$3:B$27,'CC Color Winners'!A8)</f>
        <v>0</v>
      </c>
      <c r="C8">
        <f>COUNTIF('CC Standings '!C$3:C$27,'CC Color Winners'!A8)</f>
        <v>0</v>
      </c>
      <c r="D8">
        <f>COUNTIF('CC Standings '!D$3:D$27,'CC Color Winners'!A8)</f>
        <v>0</v>
      </c>
      <c r="E8">
        <f>COUNTIF('CC Standings '!E$3:E$27,'CC Color Winners'!A8)</f>
        <v>0</v>
      </c>
      <c r="F8">
        <f>COUNTIF('CC Standings '!F$3:F$27,'CC Color Winners'!A8)</f>
        <v>0</v>
      </c>
      <c r="G8">
        <f>COUNTIF('CC Standings '!G$3:G$27,'CC Color Winners'!A8)</f>
        <v>0</v>
      </c>
      <c r="H8">
        <f>COUNTIF('CC Standings '!H$3:H$27,'CC Color Winners'!A8)</f>
        <v>0</v>
      </c>
      <c r="I8">
        <f>COUNTIF('CC Standings '!I$3:I$27,'CC Color Winners'!A8)</f>
        <v>0</v>
      </c>
      <c r="J8">
        <f>COUNTIF('CC Standings '!J$3:J$27,'CC Color Winners'!A8)</f>
        <v>0</v>
      </c>
      <c r="K8">
        <f>COUNTIF('CC Standings '!K$3:K$27,'CC Color Winners'!A8)</f>
        <v>0</v>
      </c>
      <c r="L8">
        <f>COUNTIF('CC Standings '!L$3:L$27,'CC Color Winners'!A8)</f>
        <v>0</v>
      </c>
      <c r="M8">
        <f>COUNTIF('CC Standings '!M$3:M$27,'CC Color Winners'!A8)</f>
        <v>0</v>
      </c>
      <c r="N8">
        <f>COUNTIF('CC Standings '!N$3:N$27,'CC Color Winners'!A8)</f>
        <v>0</v>
      </c>
      <c r="O8">
        <f>COUNTIF('CC Standings '!O$3:O$27,'CC Color Winners'!A8)</f>
        <v>1</v>
      </c>
      <c r="P8">
        <f>COUNTIF('CC Standings '!P$3:P$27,'CC Color Winners'!A8)</f>
        <v>0</v>
      </c>
      <c r="Q8">
        <f>COUNTIF('CC Standings '!Q$3:Q$27,'CC Color Winners'!A8)</f>
        <v>0</v>
      </c>
      <c r="R8">
        <f>COUNTIF('CC Standings '!R$3:R$27,'CC Color Winners'!A8)</f>
        <v>0</v>
      </c>
      <c r="S8">
        <f>COUNTIF('CC Standings '!S$3:S$27,'CC Color Winners'!A8)</f>
        <v>0</v>
      </c>
      <c r="T8">
        <f>COUNTIF('CC Standings '!T$3:T$27,'CC Color Winners'!A8)</f>
        <v>0</v>
      </c>
      <c r="U8">
        <f>COUNTIF('CC Standings '!U$3:U$27,'CC Color Winners'!A8)</f>
        <v>0</v>
      </c>
      <c r="V8">
        <f>COUNTIF('CC Standings '!V$3:V$27,'CC Color Winners'!A8)</f>
        <v>0</v>
      </c>
      <c r="W8">
        <f>COUNTIF('CC Standings '!W$3:W$27,'CC Color Winners'!A8)</f>
        <v>0</v>
      </c>
      <c r="X8">
        <f>COUNTIF('CC Standings '!X$3:X$27,'CC Color Winners'!A8)</f>
        <v>0</v>
      </c>
      <c r="Y8">
        <f>COUNTIF('CC Standings '!Y$3:Y$27,'CC Color Winners'!A8)</f>
        <v>0</v>
      </c>
      <c r="Z8">
        <f>COUNTIF('CC Standings '!Z$3:Z$27,'CC Color Winners'!A8)</f>
        <v>0</v>
      </c>
      <c r="AA8">
        <f>COUNTIF('CC Standings '!AA$3:AA$27,'CC Color Winners'!A8)</f>
        <v>0</v>
      </c>
      <c r="AB8">
        <f>COUNTIF('CC Standings '!AB$3:AB$27,'CC Color Winners'!A8)</f>
        <v>0</v>
      </c>
      <c r="AC8">
        <f>COUNTIF('CC Standings '!AC$3:AC$27,'CC Color Winners'!A8)</f>
        <v>0</v>
      </c>
      <c r="AD8">
        <f>COUNTIF('CC Standings '!AD$3:AD$27,'CC Color Winners'!A8)</f>
        <v>0</v>
      </c>
      <c r="AE8">
        <f>COUNTIF('CC Standings '!AE$3:AE$27,'CC Color Winners'!A8)</f>
        <v>0</v>
      </c>
      <c r="AF8">
        <f>COUNTIF('CC Standings '!AF$3:AF$27,'CC Color Winners'!A8)</f>
        <v>0</v>
      </c>
      <c r="AG8">
        <f>COUNTIF('CC Standings '!AG$3:AG$27,'CC Color Winners'!A8)</f>
        <v>0</v>
      </c>
      <c r="AH8">
        <f>COUNTIF('CC Standings '!AH$3:AH$27,'CC Color Winners'!A8)</f>
        <v>0</v>
      </c>
      <c r="AI8">
        <f>COUNTIF('CC Standings '!AI$3:AI$27,'CC Color Winners'!A8)</f>
        <v>0</v>
      </c>
      <c r="AJ8">
        <f>COUNTIF('CC Standings '!AJ$3:AJ$27,'CC Color Winners'!A8)</f>
        <v>0</v>
      </c>
      <c r="AK8">
        <f>COUNTIF('CC Standings '!AK$3:AK$27,'CC Color Winners'!A8)</f>
        <v>0</v>
      </c>
      <c r="AL8">
        <f>COUNTIF('CC Standings '!AL$3:AL$27,'CC Color Winners'!A8)</f>
        <v>0</v>
      </c>
      <c r="AM8">
        <f>COUNTIF('CC Standings '!AM$3:AM$27,'CC Color Winners'!A8)</f>
        <v>0</v>
      </c>
    </row>
    <row r="9" spans="1:39" x14ac:dyDescent="0.2">
      <c r="A9" t="s">
        <v>158</v>
      </c>
      <c r="B9">
        <f>COUNTIF('CC Standings '!B$3:B$27,'CC Color Winners'!A9)</f>
        <v>0</v>
      </c>
      <c r="C9">
        <f>COUNTIF('CC Standings '!C$3:C$27,'CC Color Winners'!A9)</f>
        <v>0</v>
      </c>
      <c r="D9">
        <f>COUNTIF('CC Standings '!D$3:D$27,'CC Color Winners'!A9)</f>
        <v>0</v>
      </c>
      <c r="E9">
        <f>COUNTIF('CC Standings '!E$3:E$27,'CC Color Winners'!A9)</f>
        <v>0</v>
      </c>
      <c r="F9">
        <f>COUNTIF('CC Standings '!F$3:F$27,'CC Color Winners'!A9)</f>
        <v>0</v>
      </c>
      <c r="G9">
        <f>COUNTIF('CC Standings '!G$3:G$27,'CC Color Winners'!A9)</f>
        <v>0</v>
      </c>
      <c r="H9">
        <f>COUNTIF('CC Standings '!H$3:H$27,'CC Color Winners'!A9)</f>
        <v>0</v>
      </c>
      <c r="I9">
        <f>COUNTIF('CC Standings '!I$3:I$27,'CC Color Winners'!A9)</f>
        <v>0</v>
      </c>
      <c r="J9">
        <f>COUNTIF('CC Standings '!J$3:J$27,'CC Color Winners'!A9)</f>
        <v>0</v>
      </c>
      <c r="K9">
        <f>COUNTIF('CC Standings '!K$3:K$27,'CC Color Winners'!A9)</f>
        <v>0</v>
      </c>
      <c r="L9">
        <f>COUNTIF('CC Standings '!L$3:L$27,'CC Color Winners'!A9)</f>
        <v>0</v>
      </c>
      <c r="M9">
        <f>COUNTIF('CC Standings '!M$3:M$27,'CC Color Winners'!A9)</f>
        <v>0</v>
      </c>
      <c r="N9">
        <f>COUNTIF('CC Standings '!N$3:N$27,'CC Color Winners'!A9)</f>
        <v>0</v>
      </c>
      <c r="O9">
        <f>COUNTIF('CC Standings '!O$3:O$27,'CC Color Winners'!A9)</f>
        <v>0</v>
      </c>
      <c r="P9">
        <f>COUNTIF('CC Standings '!P$3:P$27,'CC Color Winners'!A9)</f>
        <v>0</v>
      </c>
      <c r="Q9">
        <f>COUNTIF('CC Standings '!Q$3:Q$27,'CC Color Winners'!A9)</f>
        <v>0</v>
      </c>
      <c r="R9">
        <f>COUNTIF('CC Standings '!R$3:R$27,'CC Color Winners'!A9)</f>
        <v>0</v>
      </c>
      <c r="S9">
        <f>COUNTIF('CC Standings '!S$3:S$27,'CC Color Winners'!A9)</f>
        <v>0</v>
      </c>
      <c r="T9">
        <f>COUNTIF('CC Standings '!T$3:T$27,'CC Color Winners'!A9)</f>
        <v>0</v>
      </c>
      <c r="U9">
        <f>COUNTIF('CC Standings '!U$3:U$27,'CC Color Winners'!A9)</f>
        <v>0</v>
      </c>
      <c r="V9">
        <f>COUNTIF('CC Standings '!V$3:V$27,'CC Color Winners'!A9)</f>
        <v>0</v>
      </c>
      <c r="W9">
        <f>COUNTIF('CC Standings '!W$3:W$27,'CC Color Winners'!A9)</f>
        <v>0</v>
      </c>
      <c r="X9">
        <f>COUNTIF('CC Standings '!X$3:X$27,'CC Color Winners'!A9)</f>
        <v>0</v>
      </c>
      <c r="Y9">
        <f>COUNTIF('CC Standings '!Y$3:Y$27,'CC Color Winners'!A9)</f>
        <v>0</v>
      </c>
      <c r="Z9">
        <f>COUNTIF('CC Standings '!Z$3:Z$27,'CC Color Winners'!A9)</f>
        <v>0</v>
      </c>
      <c r="AA9">
        <f>COUNTIF('CC Standings '!AA$3:AA$27,'CC Color Winners'!A9)</f>
        <v>0</v>
      </c>
      <c r="AB9">
        <f>COUNTIF('CC Standings '!AB$3:AB$27,'CC Color Winners'!A9)</f>
        <v>0</v>
      </c>
      <c r="AC9">
        <f>COUNTIF('CC Standings '!AC$3:AC$27,'CC Color Winners'!A9)</f>
        <v>0</v>
      </c>
      <c r="AD9">
        <f>COUNTIF('CC Standings '!AD$3:AD$27,'CC Color Winners'!A9)</f>
        <v>0</v>
      </c>
      <c r="AE9">
        <f>COUNTIF('CC Standings '!AE$3:AE$27,'CC Color Winners'!A9)</f>
        <v>0</v>
      </c>
      <c r="AF9">
        <f>COUNTIF('CC Standings '!AF$3:AF$27,'CC Color Winners'!A9)</f>
        <v>0</v>
      </c>
      <c r="AG9">
        <f>COUNTIF('CC Standings '!AG$3:AG$27,'CC Color Winners'!A9)</f>
        <v>0</v>
      </c>
      <c r="AH9">
        <f>COUNTIF('CC Standings '!AH$3:AH$27,'CC Color Winners'!A9)</f>
        <v>0</v>
      </c>
      <c r="AI9">
        <f>COUNTIF('CC Standings '!AI$3:AI$27,'CC Color Winners'!A9)</f>
        <v>0</v>
      </c>
      <c r="AJ9">
        <f>COUNTIF('CC Standings '!AJ$3:AJ$27,'CC Color Winners'!A9)</f>
        <v>0</v>
      </c>
      <c r="AK9">
        <f>COUNTIF('CC Standings '!AK$3:AK$27,'CC Color Winners'!A9)</f>
        <v>0</v>
      </c>
      <c r="AL9">
        <f>COUNTIF('CC Standings '!AL$3:AL$27,'CC Color Winners'!A9)</f>
        <v>0</v>
      </c>
      <c r="AM9">
        <f>COUNTIF('CC Standings '!AM$3:AM$27,'CC Color Winners'!A9)</f>
        <v>0</v>
      </c>
    </row>
    <row r="10" spans="1:39" x14ac:dyDescent="0.2">
      <c r="A10" t="s">
        <v>187</v>
      </c>
      <c r="B10">
        <f>COUNTIF('CC Standings '!B$3:B$27,'CC Color Winners'!A10)</f>
        <v>0</v>
      </c>
      <c r="C10">
        <f>COUNTIF('CC Standings '!C$3:C$27,'CC Color Winners'!A10)</f>
        <v>0</v>
      </c>
      <c r="D10">
        <f>COUNTIF('CC Standings '!D$3:D$27,'CC Color Winners'!A10)</f>
        <v>0</v>
      </c>
      <c r="E10">
        <f>COUNTIF('CC Standings '!E$3:E$27,'CC Color Winners'!A10)</f>
        <v>0</v>
      </c>
      <c r="F10">
        <f>COUNTIF('CC Standings '!F$3:F$27,'CC Color Winners'!A10)</f>
        <v>0</v>
      </c>
      <c r="G10">
        <f>COUNTIF('CC Standings '!G$3:G$27,'CC Color Winners'!A10)</f>
        <v>0</v>
      </c>
      <c r="H10">
        <f>COUNTIF('CC Standings '!H$3:H$27,'CC Color Winners'!A10)</f>
        <v>0</v>
      </c>
      <c r="I10">
        <f>COUNTIF('CC Standings '!I$3:I$27,'CC Color Winners'!A10)</f>
        <v>0</v>
      </c>
      <c r="J10">
        <f>COUNTIF('CC Standings '!J$3:J$27,'CC Color Winners'!A10)</f>
        <v>0</v>
      </c>
      <c r="K10">
        <f>COUNTIF('CC Standings '!K$3:K$27,'CC Color Winners'!A10)</f>
        <v>0</v>
      </c>
      <c r="L10">
        <f>COUNTIF('CC Standings '!L$3:L$27,'CC Color Winners'!A10)</f>
        <v>0</v>
      </c>
      <c r="M10">
        <f>COUNTIF('CC Standings '!M$3:M$27,'CC Color Winners'!A10)</f>
        <v>0</v>
      </c>
      <c r="N10">
        <f>COUNTIF('CC Standings '!N$3:N$27,'CC Color Winners'!A10)</f>
        <v>0</v>
      </c>
      <c r="O10">
        <f>COUNTIF('CC Standings '!O$3:O$27,'CC Color Winners'!A10)</f>
        <v>0</v>
      </c>
      <c r="P10">
        <f>COUNTIF('CC Standings '!P$3:P$27,'CC Color Winners'!A10)</f>
        <v>0</v>
      </c>
      <c r="Q10">
        <f>COUNTIF('CC Standings '!Q$3:Q$27,'CC Color Winners'!A10)</f>
        <v>0</v>
      </c>
      <c r="R10">
        <f>COUNTIF('CC Standings '!R$3:R$27,'CC Color Winners'!A10)</f>
        <v>0</v>
      </c>
      <c r="S10">
        <f>COUNTIF('CC Standings '!S$3:S$27,'CC Color Winners'!A10)</f>
        <v>0</v>
      </c>
      <c r="T10">
        <f>COUNTIF('CC Standings '!T$3:T$27,'CC Color Winners'!A10)</f>
        <v>0</v>
      </c>
      <c r="U10">
        <f>COUNTIF('CC Standings '!U$3:U$27,'CC Color Winners'!A10)</f>
        <v>0</v>
      </c>
      <c r="V10">
        <f>COUNTIF('CC Standings '!V$3:V$27,'CC Color Winners'!A10)</f>
        <v>0</v>
      </c>
      <c r="W10">
        <f>COUNTIF('CC Standings '!W$3:W$27,'CC Color Winners'!A10)</f>
        <v>0</v>
      </c>
      <c r="X10">
        <f>COUNTIF('CC Standings '!X$3:X$27,'CC Color Winners'!A10)</f>
        <v>0</v>
      </c>
      <c r="Y10">
        <f>COUNTIF('CC Standings '!Y$3:Y$27,'CC Color Winners'!A10)</f>
        <v>0</v>
      </c>
      <c r="Z10">
        <f>COUNTIF('CC Standings '!Z$3:Z$27,'CC Color Winners'!A10)</f>
        <v>0</v>
      </c>
      <c r="AA10">
        <f>COUNTIF('CC Standings '!AA$3:AA$27,'CC Color Winners'!A10)</f>
        <v>0</v>
      </c>
      <c r="AB10">
        <f>COUNTIF('CC Standings '!AB$3:AB$27,'CC Color Winners'!A10)</f>
        <v>0</v>
      </c>
      <c r="AC10">
        <f>COUNTIF('CC Standings '!AC$3:AC$27,'CC Color Winners'!A10)</f>
        <v>0</v>
      </c>
      <c r="AD10">
        <f>COUNTIF('CC Standings '!AD$3:AD$27,'CC Color Winners'!A10)</f>
        <v>0</v>
      </c>
      <c r="AE10">
        <f>COUNTIF('CC Standings '!AE$3:AE$27,'CC Color Winners'!A10)</f>
        <v>0</v>
      </c>
      <c r="AF10">
        <f>COUNTIF('CC Standings '!AF$3:AF$27,'CC Color Winners'!A10)</f>
        <v>0</v>
      </c>
      <c r="AG10">
        <f>COUNTIF('CC Standings '!AG$3:AG$27,'CC Color Winners'!A10)</f>
        <v>0</v>
      </c>
      <c r="AH10">
        <f>COUNTIF('CC Standings '!AH$3:AH$27,'CC Color Winners'!A10)</f>
        <v>0</v>
      </c>
      <c r="AI10">
        <f>COUNTIF('CC Standings '!AI$3:AI$27,'CC Color Winners'!A10)</f>
        <v>0</v>
      </c>
      <c r="AJ10">
        <f>COUNTIF('CC Standings '!AJ$3:AJ$27,'CC Color Winners'!A10)</f>
        <v>0</v>
      </c>
      <c r="AK10">
        <f>COUNTIF('CC Standings '!AK$3:AK$27,'CC Color Winners'!A10)</f>
        <v>0</v>
      </c>
      <c r="AL10">
        <f>COUNTIF('CC Standings '!AL$3:AL$27,'CC Color Winners'!A10)</f>
        <v>0</v>
      </c>
      <c r="AM10">
        <f>COUNTIF('CC Standings '!AM$3:AM$27,'CC Color Winners'!A10)</f>
        <v>0</v>
      </c>
    </row>
    <row r="11" spans="1:39" x14ac:dyDescent="0.2">
      <c r="A11" t="s">
        <v>10</v>
      </c>
      <c r="B11">
        <f>COUNTIF('CC Standings '!B$3:B$27,'CC Color Winners'!A11)</f>
        <v>0</v>
      </c>
      <c r="C11">
        <f>COUNTIF('CC Standings '!C$3:C$27,'CC Color Winners'!A11)</f>
        <v>1</v>
      </c>
      <c r="D11">
        <f>COUNTIF('CC Standings '!D$3:D$27,'CC Color Winners'!A11)</f>
        <v>0</v>
      </c>
      <c r="E11">
        <f>COUNTIF('CC Standings '!E$3:E$27,'CC Color Winners'!A11)</f>
        <v>0</v>
      </c>
      <c r="F11">
        <f>COUNTIF('CC Standings '!F$3:F$27,'CC Color Winners'!A11)</f>
        <v>0</v>
      </c>
      <c r="G11">
        <f>COUNTIF('CC Standings '!G$3:G$27,'CC Color Winners'!A11)</f>
        <v>0</v>
      </c>
      <c r="H11">
        <f>COUNTIF('CC Standings '!H$3:H$27,'CC Color Winners'!A11)</f>
        <v>0</v>
      </c>
      <c r="I11">
        <f>COUNTIF('CC Standings '!I$3:I$27,'CC Color Winners'!A11)</f>
        <v>0</v>
      </c>
      <c r="J11">
        <f>COUNTIF('CC Standings '!J$3:J$27,'CC Color Winners'!A11)</f>
        <v>0</v>
      </c>
      <c r="K11">
        <f>COUNTIF('CC Standings '!K$3:K$27,'CC Color Winners'!A11)</f>
        <v>0</v>
      </c>
      <c r="L11">
        <f>COUNTIF('CC Standings '!L$3:L$27,'CC Color Winners'!A11)</f>
        <v>0</v>
      </c>
      <c r="M11">
        <f>COUNTIF('CC Standings '!M$3:M$27,'CC Color Winners'!A11)</f>
        <v>0</v>
      </c>
      <c r="N11">
        <f>COUNTIF('CC Standings '!N$3:N$27,'CC Color Winners'!A11)</f>
        <v>0</v>
      </c>
      <c r="O11">
        <f>COUNTIF('CC Standings '!O$3:O$27,'CC Color Winners'!A11)</f>
        <v>0</v>
      </c>
      <c r="P11">
        <f>COUNTIF('CC Standings '!P$3:P$27,'CC Color Winners'!A11)</f>
        <v>0</v>
      </c>
      <c r="Q11">
        <f>COUNTIF('CC Standings '!Q$3:Q$27,'CC Color Winners'!A11)</f>
        <v>0</v>
      </c>
      <c r="R11">
        <f>COUNTIF('CC Standings '!R$3:R$27,'CC Color Winners'!A11)</f>
        <v>0</v>
      </c>
      <c r="S11">
        <f>COUNTIF('CC Standings '!S$3:S$27,'CC Color Winners'!A11)</f>
        <v>0</v>
      </c>
      <c r="T11">
        <f>COUNTIF('CC Standings '!T$3:T$27,'CC Color Winners'!A11)</f>
        <v>0</v>
      </c>
      <c r="U11">
        <f>COUNTIF('CC Standings '!U$3:U$27,'CC Color Winners'!A11)</f>
        <v>0</v>
      </c>
      <c r="V11">
        <f>COUNTIF('CC Standings '!V$3:V$27,'CC Color Winners'!A11)</f>
        <v>0</v>
      </c>
      <c r="W11">
        <f>COUNTIF('CC Standings '!W$3:W$27,'CC Color Winners'!A11)</f>
        <v>0</v>
      </c>
      <c r="X11">
        <f>COUNTIF('CC Standings '!X$3:X$27,'CC Color Winners'!A11)</f>
        <v>0</v>
      </c>
      <c r="Y11">
        <f>COUNTIF('CC Standings '!Y$3:Y$27,'CC Color Winners'!A11)</f>
        <v>0</v>
      </c>
      <c r="Z11">
        <f>COUNTIF('CC Standings '!Z$3:Z$27,'CC Color Winners'!A11)</f>
        <v>0</v>
      </c>
      <c r="AA11">
        <f>COUNTIF('CC Standings '!AA$3:AA$27,'CC Color Winners'!A11)</f>
        <v>0</v>
      </c>
      <c r="AB11">
        <f>COUNTIF('CC Standings '!AB$3:AB$27,'CC Color Winners'!A11)</f>
        <v>0</v>
      </c>
      <c r="AC11">
        <f>COUNTIF('CC Standings '!AC$3:AC$27,'CC Color Winners'!A11)</f>
        <v>0</v>
      </c>
      <c r="AD11">
        <f>COUNTIF('CC Standings '!AD$3:AD$27,'CC Color Winners'!A11)</f>
        <v>0</v>
      </c>
      <c r="AE11">
        <f>COUNTIF('CC Standings '!AE$3:AE$27,'CC Color Winners'!A11)</f>
        <v>0</v>
      </c>
      <c r="AF11">
        <f>COUNTIF('CC Standings '!AF$3:AF$27,'CC Color Winners'!A11)</f>
        <v>0</v>
      </c>
      <c r="AG11">
        <f>COUNTIF('CC Standings '!AG$3:AG$27,'CC Color Winners'!A11)</f>
        <v>0</v>
      </c>
      <c r="AH11">
        <f>COUNTIF('CC Standings '!AH$3:AH$27,'CC Color Winners'!A11)</f>
        <v>0</v>
      </c>
      <c r="AI11">
        <f>COUNTIF('CC Standings '!AI$3:AI$27,'CC Color Winners'!A11)</f>
        <v>0</v>
      </c>
      <c r="AJ11">
        <f>COUNTIF('CC Standings '!AJ$3:AJ$27,'CC Color Winners'!A11)</f>
        <v>0</v>
      </c>
      <c r="AK11">
        <f>COUNTIF('CC Standings '!AK$3:AK$27,'CC Color Winners'!A11)</f>
        <v>0</v>
      </c>
      <c r="AL11">
        <f>COUNTIF('CC Standings '!AL$3:AL$27,'CC Color Winners'!A11)</f>
        <v>0</v>
      </c>
      <c r="AM11">
        <f>COUNTIF('CC Standings '!AM$3:AM$27,'CC Color Winners'!A11)</f>
        <v>0</v>
      </c>
    </row>
    <row r="12" spans="1:39" x14ac:dyDescent="0.2">
      <c r="A12" t="s">
        <v>98</v>
      </c>
      <c r="B12">
        <f>COUNTIF('CC Standings '!B$3:B$27,'CC Color Winners'!A12)</f>
        <v>0</v>
      </c>
      <c r="C12">
        <f>COUNTIF('CC Standings '!C$3:C$27,'CC Color Winners'!A12)</f>
        <v>0</v>
      </c>
      <c r="D12">
        <f>COUNTIF('CC Standings '!D$3:D$27,'CC Color Winners'!A12)</f>
        <v>0</v>
      </c>
      <c r="E12">
        <f>COUNTIF('CC Standings '!E$3:E$27,'CC Color Winners'!A12)</f>
        <v>0</v>
      </c>
      <c r="F12">
        <f>COUNTIF('CC Standings '!F$3:F$27,'CC Color Winners'!A12)</f>
        <v>0</v>
      </c>
      <c r="G12">
        <f>COUNTIF('CC Standings '!G$3:G$27,'CC Color Winners'!A12)</f>
        <v>0</v>
      </c>
      <c r="H12">
        <f>COUNTIF('CC Standings '!H$3:H$27,'CC Color Winners'!A12)</f>
        <v>0</v>
      </c>
      <c r="I12">
        <f>COUNTIF('CC Standings '!I$3:I$27,'CC Color Winners'!A12)</f>
        <v>1</v>
      </c>
      <c r="J12">
        <f>COUNTIF('CC Standings '!J$3:J$27,'CC Color Winners'!A12)</f>
        <v>0</v>
      </c>
      <c r="K12">
        <f>COUNTIF('CC Standings '!K$3:K$27,'CC Color Winners'!A12)</f>
        <v>0</v>
      </c>
      <c r="L12">
        <f>COUNTIF('CC Standings '!L$3:L$27,'CC Color Winners'!A12)</f>
        <v>1</v>
      </c>
      <c r="M12">
        <f>COUNTIF('CC Standings '!M$3:M$27,'CC Color Winners'!A12)</f>
        <v>0</v>
      </c>
      <c r="N12">
        <f>COUNTIF('CC Standings '!N$3:N$27,'CC Color Winners'!A12)</f>
        <v>0</v>
      </c>
      <c r="O12">
        <f>COUNTIF('CC Standings '!O$3:O$27,'CC Color Winners'!A12)</f>
        <v>0</v>
      </c>
      <c r="P12">
        <f>COUNTIF('CC Standings '!P$3:P$27,'CC Color Winners'!A12)</f>
        <v>0</v>
      </c>
      <c r="Q12">
        <f>COUNTIF('CC Standings '!Q$3:Q$27,'CC Color Winners'!A12)</f>
        <v>0</v>
      </c>
      <c r="R12">
        <f>COUNTIF('CC Standings '!R$3:R$27,'CC Color Winners'!A12)</f>
        <v>0</v>
      </c>
      <c r="S12">
        <f>COUNTIF('CC Standings '!S$3:S$27,'CC Color Winners'!A12)</f>
        <v>0</v>
      </c>
      <c r="T12">
        <f>COUNTIF('CC Standings '!T$3:T$27,'CC Color Winners'!A12)</f>
        <v>0</v>
      </c>
      <c r="U12">
        <f>COUNTIF('CC Standings '!U$3:U$27,'CC Color Winners'!A12)</f>
        <v>0</v>
      </c>
      <c r="V12">
        <f>COUNTIF('CC Standings '!V$3:V$27,'CC Color Winners'!A12)</f>
        <v>0</v>
      </c>
      <c r="W12">
        <f>COUNTIF('CC Standings '!W$3:W$27,'CC Color Winners'!A12)</f>
        <v>0</v>
      </c>
      <c r="X12">
        <f>COUNTIF('CC Standings '!X$3:X$27,'CC Color Winners'!A12)</f>
        <v>0</v>
      </c>
      <c r="Y12">
        <f>COUNTIF('CC Standings '!Y$3:Y$27,'CC Color Winners'!A12)</f>
        <v>0</v>
      </c>
      <c r="Z12">
        <f>COUNTIF('CC Standings '!Z$3:Z$27,'CC Color Winners'!A12)</f>
        <v>0</v>
      </c>
      <c r="AA12">
        <f>COUNTIF('CC Standings '!AA$3:AA$27,'CC Color Winners'!A12)</f>
        <v>0</v>
      </c>
      <c r="AB12">
        <f>COUNTIF('CC Standings '!AB$3:AB$27,'CC Color Winners'!A12)</f>
        <v>0</v>
      </c>
      <c r="AC12">
        <f>COUNTIF('CC Standings '!AC$3:AC$27,'CC Color Winners'!A12)</f>
        <v>0</v>
      </c>
      <c r="AD12">
        <f>COUNTIF('CC Standings '!AD$3:AD$27,'CC Color Winners'!A12)</f>
        <v>0</v>
      </c>
      <c r="AE12">
        <f>COUNTIF('CC Standings '!AE$3:AE$27,'CC Color Winners'!A12)</f>
        <v>0</v>
      </c>
      <c r="AF12">
        <f>COUNTIF('CC Standings '!AF$3:AF$27,'CC Color Winners'!A12)</f>
        <v>0</v>
      </c>
      <c r="AG12">
        <f>COUNTIF('CC Standings '!AG$3:AG$27,'CC Color Winners'!A12)</f>
        <v>0</v>
      </c>
      <c r="AH12">
        <f>COUNTIF('CC Standings '!AH$3:AH$27,'CC Color Winners'!A12)</f>
        <v>0</v>
      </c>
      <c r="AI12">
        <f>COUNTIF('CC Standings '!AI$3:AI$27,'CC Color Winners'!A12)</f>
        <v>0</v>
      </c>
      <c r="AJ12">
        <f>COUNTIF('CC Standings '!AJ$3:AJ$27,'CC Color Winners'!A12)</f>
        <v>0</v>
      </c>
      <c r="AK12">
        <f>COUNTIF('CC Standings '!AK$3:AK$27,'CC Color Winners'!A12)</f>
        <v>0</v>
      </c>
      <c r="AL12">
        <f>COUNTIF('CC Standings '!AL$3:AL$27,'CC Color Winners'!A12)</f>
        <v>0</v>
      </c>
      <c r="AM12">
        <f>COUNTIF('CC Standings '!AM$3:AM$27,'CC Color Winners'!A12)</f>
        <v>0</v>
      </c>
    </row>
    <row r="13" spans="1:39" x14ac:dyDescent="0.2">
      <c r="A13" t="s">
        <v>43</v>
      </c>
      <c r="B13">
        <f>COUNTIF('CC Standings '!B$3:B$27,'CC Color Winners'!A13)</f>
        <v>0</v>
      </c>
      <c r="C13">
        <f>COUNTIF('CC Standings '!C$3:C$27,'CC Color Winners'!A13)</f>
        <v>0</v>
      </c>
      <c r="D13">
        <f>COUNTIF('CC Standings '!D$3:D$27,'CC Color Winners'!A13)</f>
        <v>0</v>
      </c>
      <c r="E13">
        <f>COUNTIF('CC Standings '!E$3:E$27,'CC Color Winners'!A13)</f>
        <v>0</v>
      </c>
      <c r="F13">
        <f>COUNTIF('CC Standings '!F$3:F$27,'CC Color Winners'!A13)</f>
        <v>0</v>
      </c>
      <c r="G13">
        <f>COUNTIF('CC Standings '!G$3:G$27,'CC Color Winners'!A13)</f>
        <v>0</v>
      </c>
      <c r="H13">
        <f>COUNTIF('CC Standings '!H$3:H$27,'CC Color Winners'!A13)</f>
        <v>0</v>
      </c>
      <c r="I13">
        <f>COUNTIF('CC Standings '!I$3:I$27,'CC Color Winners'!A13)</f>
        <v>0</v>
      </c>
      <c r="J13">
        <f>COUNTIF('CC Standings '!J$3:J$27,'CC Color Winners'!A13)</f>
        <v>0</v>
      </c>
      <c r="K13">
        <f>COUNTIF('CC Standings '!K$3:K$27,'CC Color Winners'!A13)</f>
        <v>0</v>
      </c>
      <c r="L13">
        <f>COUNTIF('CC Standings '!L$3:L$27,'CC Color Winners'!A13)</f>
        <v>0</v>
      </c>
      <c r="M13">
        <f>COUNTIF('CC Standings '!M$3:M$27,'CC Color Winners'!A13)</f>
        <v>0</v>
      </c>
      <c r="N13">
        <f>COUNTIF('CC Standings '!N$3:N$27,'CC Color Winners'!A13)</f>
        <v>0</v>
      </c>
      <c r="O13">
        <f>COUNTIF('CC Standings '!O$3:O$27,'CC Color Winners'!A13)</f>
        <v>0</v>
      </c>
      <c r="P13">
        <f>COUNTIF('CC Standings '!P$3:P$27,'CC Color Winners'!A13)</f>
        <v>0</v>
      </c>
      <c r="Q13">
        <f>COUNTIF('CC Standings '!Q$3:Q$27,'CC Color Winners'!A13)</f>
        <v>0</v>
      </c>
      <c r="R13">
        <f>COUNTIF('CC Standings '!R$3:R$27,'CC Color Winners'!A13)</f>
        <v>0</v>
      </c>
      <c r="S13">
        <f>COUNTIF('CC Standings '!S$3:S$27,'CC Color Winners'!A13)</f>
        <v>0</v>
      </c>
      <c r="T13">
        <f>COUNTIF('CC Standings '!T$3:T$27,'CC Color Winners'!A13)</f>
        <v>0</v>
      </c>
      <c r="U13">
        <f>COUNTIF('CC Standings '!U$3:U$27,'CC Color Winners'!A13)</f>
        <v>0</v>
      </c>
      <c r="V13">
        <f>COUNTIF('CC Standings '!V$3:V$27,'CC Color Winners'!A13)</f>
        <v>0</v>
      </c>
      <c r="W13">
        <f>COUNTIF('CC Standings '!W$3:W$27,'CC Color Winners'!A13)</f>
        <v>0</v>
      </c>
      <c r="X13">
        <f>COUNTIF('CC Standings '!X$3:X$27,'CC Color Winners'!A13)</f>
        <v>0</v>
      </c>
      <c r="Y13">
        <f>COUNTIF('CC Standings '!Y$3:Y$27,'CC Color Winners'!A13)</f>
        <v>0</v>
      </c>
      <c r="Z13">
        <f>COUNTIF('CC Standings '!Z$3:Z$27,'CC Color Winners'!A13)</f>
        <v>0</v>
      </c>
      <c r="AA13">
        <f>COUNTIF('CC Standings '!AA$3:AA$27,'CC Color Winners'!A13)</f>
        <v>0</v>
      </c>
      <c r="AB13">
        <f>COUNTIF('CC Standings '!AB$3:AB$27,'CC Color Winners'!A13)</f>
        <v>0</v>
      </c>
      <c r="AC13">
        <f>COUNTIF('CC Standings '!AC$3:AC$27,'CC Color Winners'!A13)</f>
        <v>0</v>
      </c>
      <c r="AD13">
        <f>COUNTIF('CC Standings '!AD$3:AD$27,'CC Color Winners'!A13)</f>
        <v>0</v>
      </c>
      <c r="AE13">
        <f>COUNTIF('CC Standings '!AE$3:AE$27,'CC Color Winners'!A13)</f>
        <v>0</v>
      </c>
      <c r="AF13">
        <f>COUNTIF('CC Standings '!AF$3:AF$27,'CC Color Winners'!A13)</f>
        <v>0</v>
      </c>
      <c r="AG13">
        <f>COUNTIF('CC Standings '!AG$3:AG$27,'CC Color Winners'!A13)</f>
        <v>0</v>
      </c>
      <c r="AH13">
        <f>COUNTIF('CC Standings '!AH$3:AH$27,'CC Color Winners'!A13)</f>
        <v>0</v>
      </c>
      <c r="AI13">
        <f>COUNTIF('CC Standings '!AI$3:AI$27,'CC Color Winners'!A13)</f>
        <v>0</v>
      </c>
      <c r="AJ13">
        <f>COUNTIF('CC Standings '!AJ$3:AJ$27,'CC Color Winners'!A13)</f>
        <v>0</v>
      </c>
      <c r="AK13">
        <f>COUNTIF('CC Standings '!AK$3:AK$27,'CC Color Winners'!A13)</f>
        <v>0</v>
      </c>
      <c r="AL13">
        <f>COUNTIF('CC Standings '!AL$3:AL$27,'CC Color Winners'!A13)</f>
        <v>0</v>
      </c>
      <c r="AM13">
        <f>COUNTIF('CC Standings '!AM$3:AM$27,'CC Color Winners'!A13)</f>
        <v>0</v>
      </c>
    </row>
    <row r="14" spans="1:39" x14ac:dyDescent="0.2">
      <c r="A14" t="s">
        <v>206</v>
      </c>
      <c r="B14">
        <f>COUNTIF('CC Standings '!B$3:B$27,'CC Color Winners'!A14)</f>
        <v>0</v>
      </c>
      <c r="C14">
        <f>COUNTIF('CC Standings '!C$3:C$27,'CC Color Winners'!A14)</f>
        <v>0</v>
      </c>
      <c r="D14">
        <f>COUNTIF('CC Standings '!D$3:D$27,'CC Color Winners'!A14)</f>
        <v>0</v>
      </c>
      <c r="E14">
        <f>COUNTIF('CC Standings '!E$3:E$27,'CC Color Winners'!A14)</f>
        <v>0</v>
      </c>
      <c r="F14">
        <f>COUNTIF('CC Standings '!F$3:F$27,'CC Color Winners'!A14)</f>
        <v>0</v>
      </c>
      <c r="G14">
        <f>COUNTIF('CC Standings '!G$3:G$27,'CC Color Winners'!A14)</f>
        <v>0</v>
      </c>
      <c r="H14">
        <f>COUNTIF('CC Standings '!H$3:H$27,'CC Color Winners'!A14)</f>
        <v>0</v>
      </c>
      <c r="I14">
        <f>COUNTIF('CC Standings '!I$3:I$27,'CC Color Winners'!A14)</f>
        <v>0</v>
      </c>
      <c r="J14">
        <f>COUNTIF('CC Standings '!J$3:J$27,'CC Color Winners'!A14)</f>
        <v>0</v>
      </c>
      <c r="K14">
        <f>COUNTIF('CC Standings '!K$3:K$27,'CC Color Winners'!A14)</f>
        <v>0</v>
      </c>
      <c r="L14">
        <f>COUNTIF('CC Standings '!L$3:L$27,'CC Color Winners'!A14)</f>
        <v>0</v>
      </c>
      <c r="M14">
        <f>COUNTIF('CC Standings '!M$3:M$27,'CC Color Winners'!A14)</f>
        <v>0</v>
      </c>
      <c r="N14">
        <f>COUNTIF('CC Standings '!N$3:N$27,'CC Color Winners'!A14)</f>
        <v>0</v>
      </c>
      <c r="O14">
        <f>COUNTIF('CC Standings '!O$3:O$27,'CC Color Winners'!A14)</f>
        <v>0</v>
      </c>
      <c r="P14">
        <f>COUNTIF('CC Standings '!P$3:P$27,'CC Color Winners'!A14)</f>
        <v>1</v>
      </c>
      <c r="Q14">
        <f>COUNTIF('CC Standings '!Q$3:Q$27,'CC Color Winners'!A14)</f>
        <v>0</v>
      </c>
      <c r="R14">
        <f>COUNTIF('CC Standings '!R$3:R$27,'CC Color Winners'!A14)</f>
        <v>0</v>
      </c>
      <c r="S14">
        <f>COUNTIF('CC Standings '!S$3:S$27,'CC Color Winners'!A14)</f>
        <v>0</v>
      </c>
      <c r="T14">
        <f>COUNTIF('CC Standings '!T$3:T$27,'CC Color Winners'!A14)</f>
        <v>0</v>
      </c>
      <c r="U14">
        <f>COUNTIF('CC Standings '!U$3:U$27,'CC Color Winners'!A14)</f>
        <v>0</v>
      </c>
      <c r="V14">
        <f>COUNTIF('CC Standings '!V$3:V$27,'CC Color Winners'!A14)</f>
        <v>0</v>
      </c>
      <c r="W14">
        <f>COUNTIF('CC Standings '!W$3:W$27,'CC Color Winners'!A14)</f>
        <v>0</v>
      </c>
      <c r="X14">
        <f>COUNTIF('CC Standings '!X$3:X$27,'CC Color Winners'!A14)</f>
        <v>0</v>
      </c>
      <c r="Y14">
        <f>COUNTIF('CC Standings '!Y$3:Y$27,'CC Color Winners'!A14)</f>
        <v>0</v>
      </c>
      <c r="Z14">
        <f>COUNTIF('CC Standings '!Z$3:Z$27,'CC Color Winners'!A14)</f>
        <v>0</v>
      </c>
      <c r="AA14">
        <f>COUNTIF('CC Standings '!AA$3:AA$27,'CC Color Winners'!A14)</f>
        <v>0</v>
      </c>
      <c r="AB14">
        <f>COUNTIF('CC Standings '!AB$3:AB$27,'CC Color Winners'!A14)</f>
        <v>0</v>
      </c>
      <c r="AC14">
        <f>COUNTIF('CC Standings '!AC$3:AC$27,'CC Color Winners'!A14)</f>
        <v>2</v>
      </c>
      <c r="AD14">
        <f>COUNTIF('CC Standings '!AD$3:AD$27,'CC Color Winners'!A14)</f>
        <v>0</v>
      </c>
      <c r="AE14">
        <f>COUNTIF('CC Standings '!AE$3:AE$27,'CC Color Winners'!A14)</f>
        <v>0</v>
      </c>
      <c r="AF14">
        <f>COUNTIF('CC Standings '!AF$3:AF$27,'CC Color Winners'!A14)</f>
        <v>0</v>
      </c>
      <c r="AG14">
        <f>COUNTIF('CC Standings '!AG$3:AG$27,'CC Color Winners'!A14)</f>
        <v>0</v>
      </c>
      <c r="AH14">
        <f>COUNTIF('CC Standings '!AH$3:AH$27,'CC Color Winners'!A14)</f>
        <v>0</v>
      </c>
      <c r="AI14">
        <f>COUNTIF('CC Standings '!AI$3:AI$27,'CC Color Winners'!A14)</f>
        <v>0</v>
      </c>
      <c r="AJ14">
        <f>COUNTIF('CC Standings '!AJ$3:AJ$27,'CC Color Winners'!A14)</f>
        <v>0</v>
      </c>
      <c r="AK14">
        <f>COUNTIF('CC Standings '!AK$3:AK$27,'CC Color Winners'!A14)</f>
        <v>0</v>
      </c>
      <c r="AL14">
        <f>COUNTIF('CC Standings '!AL$3:AL$27,'CC Color Winners'!A14)</f>
        <v>0</v>
      </c>
      <c r="AM14">
        <f>COUNTIF('CC Standings '!AM$3:AM$27,'CC Color Winners'!A14)</f>
        <v>0</v>
      </c>
    </row>
    <row r="15" spans="1:39" x14ac:dyDescent="0.2">
      <c r="A15" t="s">
        <v>37</v>
      </c>
      <c r="B15">
        <f>COUNTIF('CC Standings '!B$3:B$27,'CC Color Winners'!A15)</f>
        <v>0</v>
      </c>
      <c r="C15">
        <f>COUNTIF('CC Standings '!C$3:C$27,'CC Color Winners'!A15)</f>
        <v>0</v>
      </c>
      <c r="D15">
        <f>COUNTIF('CC Standings '!D$3:D$27,'CC Color Winners'!A15)</f>
        <v>0</v>
      </c>
      <c r="E15">
        <f>COUNTIF('CC Standings '!E$3:E$27,'CC Color Winners'!A15)</f>
        <v>0</v>
      </c>
      <c r="F15">
        <f>COUNTIF('CC Standings '!F$3:F$27,'CC Color Winners'!A15)</f>
        <v>0</v>
      </c>
      <c r="G15">
        <f>COUNTIF('CC Standings '!G$3:G$27,'CC Color Winners'!A15)</f>
        <v>0</v>
      </c>
      <c r="H15">
        <f>COUNTIF('CC Standings '!H$3:H$27,'CC Color Winners'!A15)</f>
        <v>0</v>
      </c>
      <c r="I15">
        <f>COUNTIF('CC Standings '!I$3:I$27,'CC Color Winners'!A15)</f>
        <v>0</v>
      </c>
      <c r="J15">
        <f>COUNTIF('CC Standings '!J$3:J$27,'CC Color Winners'!A15)</f>
        <v>0</v>
      </c>
      <c r="K15">
        <f>COUNTIF('CC Standings '!K$3:K$27,'CC Color Winners'!A15)</f>
        <v>0</v>
      </c>
      <c r="L15">
        <f>COUNTIF('CC Standings '!L$3:L$27,'CC Color Winners'!A15)</f>
        <v>0</v>
      </c>
      <c r="M15">
        <f>COUNTIF('CC Standings '!M$3:M$27,'CC Color Winners'!A15)</f>
        <v>0</v>
      </c>
      <c r="N15">
        <f>COUNTIF('CC Standings '!N$3:N$27,'CC Color Winners'!A15)</f>
        <v>0</v>
      </c>
      <c r="O15">
        <f>COUNTIF('CC Standings '!O$3:O$27,'CC Color Winners'!A15)</f>
        <v>0</v>
      </c>
      <c r="P15">
        <f>COUNTIF('CC Standings '!P$3:P$27,'CC Color Winners'!A15)</f>
        <v>0</v>
      </c>
      <c r="Q15">
        <f>COUNTIF('CC Standings '!Q$3:Q$27,'CC Color Winners'!A15)</f>
        <v>0</v>
      </c>
      <c r="R15">
        <f>COUNTIF('CC Standings '!R$3:R$27,'CC Color Winners'!A15)</f>
        <v>0</v>
      </c>
      <c r="S15">
        <f>COUNTIF('CC Standings '!S$3:S$27,'CC Color Winners'!A15)</f>
        <v>0</v>
      </c>
      <c r="T15">
        <f>COUNTIF('CC Standings '!T$3:T$27,'CC Color Winners'!A15)</f>
        <v>0</v>
      </c>
      <c r="U15">
        <f>COUNTIF('CC Standings '!U$3:U$27,'CC Color Winners'!A15)</f>
        <v>0</v>
      </c>
      <c r="V15">
        <f>COUNTIF('CC Standings '!V$3:V$27,'CC Color Winners'!A15)</f>
        <v>0</v>
      </c>
      <c r="W15">
        <f>COUNTIF('CC Standings '!W$3:W$27,'CC Color Winners'!A15)</f>
        <v>0</v>
      </c>
      <c r="X15">
        <f>COUNTIF('CC Standings '!X$3:X$27,'CC Color Winners'!A15)</f>
        <v>0</v>
      </c>
      <c r="Y15">
        <f>COUNTIF('CC Standings '!Y$3:Y$27,'CC Color Winners'!A15)</f>
        <v>0</v>
      </c>
      <c r="Z15">
        <f>COUNTIF('CC Standings '!Z$3:Z$27,'CC Color Winners'!A15)</f>
        <v>0</v>
      </c>
      <c r="AA15">
        <f>COUNTIF('CC Standings '!AA$3:AA$27,'CC Color Winners'!A15)</f>
        <v>0</v>
      </c>
      <c r="AB15">
        <f>COUNTIF('CC Standings '!AB$3:AB$27,'CC Color Winners'!A15)</f>
        <v>0</v>
      </c>
      <c r="AC15">
        <f>COUNTIF('CC Standings '!AC$3:AC$27,'CC Color Winners'!A15)</f>
        <v>0</v>
      </c>
      <c r="AD15">
        <f>COUNTIF('CC Standings '!AD$3:AD$27,'CC Color Winners'!A15)</f>
        <v>0</v>
      </c>
      <c r="AE15">
        <f>COUNTIF('CC Standings '!AE$3:AE$27,'CC Color Winners'!A15)</f>
        <v>0</v>
      </c>
      <c r="AF15">
        <f>COUNTIF('CC Standings '!AF$3:AF$27,'CC Color Winners'!A15)</f>
        <v>0</v>
      </c>
      <c r="AG15">
        <f>COUNTIF('CC Standings '!AG$3:AG$27,'CC Color Winners'!A15)</f>
        <v>0</v>
      </c>
      <c r="AH15">
        <f>COUNTIF('CC Standings '!AH$3:AH$27,'CC Color Winners'!A15)</f>
        <v>0</v>
      </c>
      <c r="AI15">
        <f>COUNTIF('CC Standings '!AI$3:AI$27,'CC Color Winners'!A15)</f>
        <v>0</v>
      </c>
      <c r="AJ15">
        <f>COUNTIF('CC Standings '!AJ$3:AJ$27,'CC Color Winners'!A15)</f>
        <v>0</v>
      </c>
      <c r="AK15">
        <f>COUNTIF('CC Standings '!AK$3:AK$27,'CC Color Winners'!A15)</f>
        <v>0</v>
      </c>
      <c r="AL15">
        <f>COUNTIF('CC Standings '!AL$3:AL$27,'CC Color Winners'!A15)</f>
        <v>0</v>
      </c>
      <c r="AM15">
        <f>COUNTIF('CC Standings '!AM$3:AM$27,'CC Color Winners'!A15)</f>
        <v>0</v>
      </c>
    </row>
    <row r="16" spans="1:39" x14ac:dyDescent="0.2">
      <c r="A16" t="s">
        <v>54</v>
      </c>
      <c r="B16">
        <f>COUNTIF('CC Standings '!B$3:B$27,'CC Color Winners'!A16)</f>
        <v>0</v>
      </c>
      <c r="C16">
        <f>COUNTIF('CC Standings '!C$3:C$27,'CC Color Winners'!A16)</f>
        <v>0</v>
      </c>
      <c r="D16">
        <f>COUNTIF('CC Standings '!D$3:D$27,'CC Color Winners'!A16)</f>
        <v>1</v>
      </c>
      <c r="E16">
        <f>COUNTIF('CC Standings '!E$3:E$27,'CC Color Winners'!A16)</f>
        <v>0</v>
      </c>
      <c r="F16">
        <f>COUNTIF('CC Standings '!F$3:F$27,'CC Color Winners'!A16)</f>
        <v>0</v>
      </c>
      <c r="G16">
        <f>COUNTIF('CC Standings '!G$3:G$27,'CC Color Winners'!A16)</f>
        <v>0</v>
      </c>
      <c r="H16">
        <f>COUNTIF('CC Standings '!H$3:H$27,'CC Color Winners'!A16)</f>
        <v>0</v>
      </c>
      <c r="I16">
        <f>COUNTIF('CC Standings '!I$3:I$27,'CC Color Winners'!A16)</f>
        <v>0</v>
      </c>
      <c r="J16">
        <f>COUNTIF('CC Standings '!J$3:J$27,'CC Color Winners'!A16)</f>
        <v>0</v>
      </c>
      <c r="K16">
        <f>COUNTIF('CC Standings '!K$3:K$27,'CC Color Winners'!A16)</f>
        <v>2</v>
      </c>
      <c r="L16">
        <f>COUNTIF('CC Standings '!L$3:L$27,'CC Color Winners'!A16)</f>
        <v>0</v>
      </c>
      <c r="M16">
        <f>COUNTIF('CC Standings '!M$3:M$27,'CC Color Winners'!A16)</f>
        <v>0</v>
      </c>
      <c r="N16">
        <f>COUNTIF('CC Standings '!N$3:N$27,'CC Color Winners'!A16)</f>
        <v>0</v>
      </c>
      <c r="O16">
        <f>COUNTIF('CC Standings '!O$3:O$27,'CC Color Winners'!A16)</f>
        <v>0</v>
      </c>
      <c r="P16">
        <f>COUNTIF('CC Standings '!P$3:P$27,'CC Color Winners'!A16)</f>
        <v>0</v>
      </c>
      <c r="Q16">
        <f>COUNTIF('CC Standings '!Q$3:Q$27,'CC Color Winners'!A16)</f>
        <v>0</v>
      </c>
      <c r="R16">
        <f>COUNTIF('CC Standings '!R$3:R$27,'CC Color Winners'!A16)</f>
        <v>1</v>
      </c>
      <c r="S16">
        <f>COUNTIF('CC Standings '!S$3:S$27,'CC Color Winners'!A16)</f>
        <v>1</v>
      </c>
      <c r="T16">
        <f>COUNTIF('CC Standings '!T$3:T$27,'CC Color Winners'!A16)</f>
        <v>0</v>
      </c>
      <c r="U16">
        <f>COUNTIF('CC Standings '!U$3:U$27,'CC Color Winners'!A16)</f>
        <v>1</v>
      </c>
      <c r="V16">
        <f>COUNTIF('CC Standings '!V$3:V$27,'CC Color Winners'!A16)</f>
        <v>0</v>
      </c>
      <c r="W16">
        <f>COUNTIF('CC Standings '!W$3:W$27,'CC Color Winners'!A16)</f>
        <v>0</v>
      </c>
      <c r="X16">
        <f>COUNTIF('CC Standings '!X$3:X$27,'CC Color Winners'!A16)</f>
        <v>0</v>
      </c>
      <c r="Y16">
        <f>COUNTIF('CC Standings '!Y$3:Y$27,'CC Color Winners'!A16)</f>
        <v>0</v>
      </c>
      <c r="Z16">
        <f>COUNTIF('CC Standings '!Z$3:Z$27,'CC Color Winners'!A16)</f>
        <v>0</v>
      </c>
      <c r="AA16">
        <f>COUNTIF('CC Standings '!AA$3:AA$27,'CC Color Winners'!A16)</f>
        <v>0</v>
      </c>
      <c r="AB16">
        <f>COUNTIF('CC Standings '!AB$3:AB$27,'CC Color Winners'!A16)</f>
        <v>0</v>
      </c>
      <c r="AC16">
        <f>COUNTIF('CC Standings '!AC$3:AC$27,'CC Color Winners'!A16)</f>
        <v>2</v>
      </c>
      <c r="AD16">
        <f>COUNTIF('CC Standings '!AD$3:AD$27,'CC Color Winners'!A16)</f>
        <v>0</v>
      </c>
      <c r="AE16">
        <f>COUNTIF('CC Standings '!AE$3:AE$27,'CC Color Winners'!A16)</f>
        <v>2</v>
      </c>
      <c r="AF16">
        <f>COUNTIF('CC Standings '!AF$3:AF$27,'CC Color Winners'!A16)</f>
        <v>0</v>
      </c>
      <c r="AG16">
        <f>COUNTIF('CC Standings '!AG$3:AG$27,'CC Color Winners'!A16)</f>
        <v>0</v>
      </c>
      <c r="AH16">
        <f>COUNTIF('CC Standings '!AH$3:AH$27,'CC Color Winners'!A16)</f>
        <v>0</v>
      </c>
      <c r="AI16">
        <f>COUNTIF('CC Standings '!AI$3:AI$27,'CC Color Winners'!A16)</f>
        <v>0</v>
      </c>
      <c r="AJ16">
        <f>COUNTIF('CC Standings '!AJ$3:AJ$27,'CC Color Winners'!A16)</f>
        <v>0</v>
      </c>
      <c r="AK16">
        <f>COUNTIF('CC Standings '!AK$3:AK$27,'CC Color Winners'!A16)</f>
        <v>0</v>
      </c>
      <c r="AL16">
        <f>COUNTIF('CC Standings '!AL$3:AL$27,'CC Color Winners'!A16)</f>
        <v>0</v>
      </c>
      <c r="AM16">
        <f>COUNTIF('CC Standings '!AM$3:AM$27,'CC Color Winners'!A16)</f>
        <v>0</v>
      </c>
    </row>
    <row r="17" spans="1:39" x14ac:dyDescent="0.2">
      <c r="A17" t="s">
        <v>100</v>
      </c>
      <c r="B17">
        <f>COUNTIF('CC Standings '!B$3:B$27,'CC Color Winners'!A17)</f>
        <v>0</v>
      </c>
      <c r="C17">
        <f>COUNTIF('CC Standings '!C$3:C$27,'CC Color Winners'!A17)</f>
        <v>0</v>
      </c>
      <c r="D17">
        <f>COUNTIF('CC Standings '!D$3:D$27,'CC Color Winners'!A17)</f>
        <v>0</v>
      </c>
      <c r="E17">
        <f>COUNTIF('CC Standings '!E$3:E$27,'CC Color Winners'!A17)</f>
        <v>0</v>
      </c>
      <c r="F17">
        <f>COUNTIF('CC Standings '!F$3:F$27,'CC Color Winners'!A17)</f>
        <v>0</v>
      </c>
      <c r="G17">
        <f>COUNTIF('CC Standings '!G$3:G$27,'CC Color Winners'!A17)</f>
        <v>0</v>
      </c>
      <c r="H17">
        <f>COUNTIF('CC Standings '!H$3:H$27,'CC Color Winners'!A17)</f>
        <v>0</v>
      </c>
      <c r="I17">
        <f>COUNTIF('CC Standings '!I$3:I$27,'CC Color Winners'!A17)</f>
        <v>0</v>
      </c>
      <c r="J17">
        <f>COUNTIF('CC Standings '!J$3:J$27,'CC Color Winners'!A17)</f>
        <v>0</v>
      </c>
      <c r="K17">
        <f>COUNTIF('CC Standings '!K$3:K$27,'CC Color Winners'!A17)</f>
        <v>1</v>
      </c>
      <c r="L17">
        <f>COUNTIF('CC Standings '!L$3:L$27,'CC Color Winners'!A17)</f>
        <v>0</v>
      </c>
      <c r="M17">
        <f>COUNTIF('CC Standings '!M$3:M$27,'CC Color Winners'!A17)</f>
        <v>0</v>
      </c>
      <c r="N17">
        <f>COUNTIF('CC Standings '!N$3:N$27,'CC Color Winners'!A17)</f>
        <v>0</v>
      </c>
      <c r="O17">
        <f>COUNTIF('CC Standings '!O$3:O$27,'CC Color Winners'!A17)</f>
        <v>0</v>
      </c>
      <c r="P17">
        <f>COUNTIF('CC Standings '!P$3:P$27,'CC Color Winners'!A17)</f>
        <v>0</v>
      </c>
      <c r="Q17">
        <f>COUNTIF('CC Standings '!Q$3:Q$27,'CC Color Winners'!A17)</f>
        <v>0</v>
      </c>
      <c r="R17">
        <f>COUNTIF('CC Standings '!R$3:R$27,'CC Color Winners'!A17)</f>
        <v>0</v>
      </c>
      <c r="S17">
        <f>COUNTIF('CC Standings '!S$3:S$27,'CC Color Winners'!A17)</f>
        <v>0</v>
      </c>
      <c r="T17">
        <f>COUNTIF('CC Standings '!T$3:T$27,'CC Color Winners'!A17)</f>
        <v>0</v>
      </c>
      <c r="U17">
        <f>COUNTIF('CC Standings '!U$3:U$27,'CC Color Winners'!A17)</f>
        <v>0</v>
      </c>
      <c r="V17">
        <f>COUNTIF('CC Standings '!V$3:V$27,'CC Color Winners'!A17)</f>
        <v>0</v>
      </c>
      <c r="W17">
        <f>COUNTIF('CC Standings '!W$3:W$27,'CC Color Winners'!A17)</f>
        <v>0</v>
      </c>
      <c r="X17">
        <f>COUNTIF('CC Standings '!X$3:X$27,'CC Color Winners'!A17)</f>
        <v>0</v>
      </c>
      <c r="Y17">
        <f>COUNTIF('CC Standings '!Y$3:Y$27,'CC Color Winners'!A17)</f>
        <v>0</v>
      </c>
      <c r="Z17">
        <f>COUNTIF('CC Standings '!Z$3:Z$27,'CC Color Winners'!A17)</f>
        <v>0</v>
      </c>
      <c r="AA17">
        <f>COUNTIF('CC Standings '!AA$3:AA$27,'CC Color Winners'!A17)</f>
        <v>0</v>
      </c>
      <c r="AB17">
        <f>COUNTIF('CC Standings '!AB$3:AB$27,'CC Color Winners'!A17)</f>
        <v>0</v>
      </c>
      <c r="AC17">
        <f>COUNTIF('CC Standings '!AC$3:AC$27,'CC Color Winners'!A17)</f>
        <v>0</v>
      </c>
      <c r="AD17">
        <f>COUNTIF('CC Standings '!AD$3:AD$27,'CC Color Winners'!A17)</f>
        <v>0</v>
      </c>
      <c r="AE17">
        <f>COUNTIF('CC Standings '!AE$3:AE$27,'CC Color Winners'!A17)</f>
        <v>0</v>
      </c>
      <c r="AF17">
        <f>COUNTIF('CC Standings '!AF$3:AF$27,'CC Color Winners'!A17)</f>
        <v>0</v>
      </c>
      <c r="AG17">
        <f>COUNTIF('CC Standings '!AG$3:AG$27,'CC Color Winners'!A17)</f>
        <v>0</v>
      </c>
      <c r="AH17">
        <f>COUNTIF('CC Standings '!AH$3:AH$27,'CC Color Winners'!A17)</f>
        <v>0</v>
      </c>
      <c r="AI17">
        <f>COUNTIF('CC Standings '!AI$3:AI$27,'CC Color Winners'!A17)</f>
        <v>0</v>
      </c>
      <c r="AJ17">
        <f>COUNTIF('CC Standings '!AJ$3:AJ$27,'CC Color Winners'!A17)</f>
        <v>0</v>
      </c>
      <c r="AK17">
        <f>COUNTIF('CC Standings '!AK$3:AK$27,'CC Color Winners'!A17)</f>
        <v>0</v>
      </c>
      <c r="AL17">
        <f>COUNTIF('CC Standings '!AL$3:AL$27,'CC Color Winners'!A17)</f>
        <v>1</v>
      </c>
      <c r="AM17">
        <f>COUNTIF('CC Standings '!AM$3:AM$27,'CC Color Winners'!A17)</f>
        <v>0</v>
      </c>
    </row>
    <row r="18" spans="1:39" x14ac:dyDescent="0.2">
      <c r="A18" t="s">
        <v>174</v>
      </c>
      <c r="B18">
        <f>COUNTIF('CC Standings '!B$3:B$27,'CC Color Winners'!A18)</f>
        <v>0</v>
      </c>
      <c r="C18">
        <f>COUNTIF('CC Standings '!C$3:C$27,'CC Color Winners'!A18)</f>
        <v>0</v>
      </c>
      <c r="D18">
        <f>COUNTIF('CC Standings '!D$3:D$27,'CC Color Winners'!A18)</f>
        <v>0</v>
      </c>
      <c r="E18">
        <f>COUNTIF('CC Standings '!E$3:E$27,'CC Color Winners'!A18)</f>
        <v>0</v>
      </c>
      <c r="F18">
        <f>COUNTIF('CC Standings '!F$3:F$27,'CC Color Winners'!A18)</f>
        <v>0</v>
      </c>
      <c r="G18">
        <f>COUNTIF('CC Standings '!G$3:G$27,'CC Color Winners'!A18)</f>
        <v>0</v>
      </c>
      <c r="H18">
        <f>COUNTIF('CC Standings '!H$3:H$27,'CC Color Winners'!A18)</f>
        <v>0</v>
      </c>
      <c r="I18">
        <f>COUNTIF('CC Standings '!I$3:I$27,'CC Color Winners'!A18)</f>
        <v>0</v>
      </c>
      <c r="J18">
        <f>COUNTIF('CC Standings '!J$3:J$27,'CC Color Winners'!A18)</f>
        <v>0</v>
      </c>
      <c r="K18">
        <f>COUNTIF('CC Standings '!K$3:K$27,'CC Color Winners'!A18)</f>
        <v>0</v>
      </c>
      <c r="L18">
        <f>COUNTIF('CC Standings '!L$3:L$27,'CC Color Winners'!A18)</f>
        <v>0</v>
      </c>
      <c r="M18">
        <f>COUNTIF('CC Standings '!M$3:M$27,'CC Color Winners'!A18)</f>
        <v>0</v>
      </c>
      <c r="N18">
        <f>COUNTIF('CC Standings '!N$3:N$27,'CC Color Winners'!A18)</f>
        <v>0</v>
      </c>
      <c r="O18">
        <f>COUNTIF('CC Standings '!O$3:O$27,'CC Color Winners'!A18)</f>
        <v>0</v>
      </c>
      <c r="P18">
        <f>COUNTIF('CC Standings '!P$3:P$27,'CC Color Winners'!A18)</f>
        <v>0</v>
      </c>
      <c r="Q18">
        <f>COUNTIF('CC Standings '!Q$3:Q$27,'CC Color Winners'!A18)</f>
        <v>0</v>
      </c>
      <c r="R18">
        <f>COUNTIF('CC Standings '!R$3:R$27,'CC Color Winners'!A18)</f>
        <v>0</v>
      </c>
      <c r="S18">
        <f>COUNTIF('CC Standings '!S$3:S$27,'CC Color Winners'!A18)</f>
        <v>0</v>
      </c>
      <c r="T18">
        <f>COUNTIF('CC Standings '!T$3:T$27,'CC Color Winners'!A18)</f>
        <v>0</v>
      </c>
      <c r="U18">
        <f>COUNTIF('CC Standings '!U$3:U$27,'CC Color Winners'!A18)</f>
        <v>0</v>
      </c>
      <c r="V18">
        <f>COUNTIF('CC Standings '!V$3:V$27,'CC Color Winners'!A18)</f>
        <v>0</v>
      </c>
      <c r="W18">
        <f>COUNTIF('CC Standings '!W$3:W$27,'CC Color Winners'!A18)</f>
        <v>0</v>
      </c>
      <c r="X18">
        <f>COUNTIF('CC Standings '!X$3:X$27,'CC Color Winners'!A18)</f>
        <v>0</v>
      </c>
      <c r="Y18">
        <f>COUNTIF('CC Standings '!Y$3:Y$27,'CC Color Winners'!A18)</f>
        <v>0</v>
      </c>
      <c r="Z18">
        <f>COUNTIF('CC Standings '!Z$3:Z$27,'CC Color Winners'!A18)</f>
        <v>0</v>
      </c>
      <c r="AA18">
        <f>COUNTIF('CC Standings '!AA$3:AA$27,'CC Color Winners'!A18)</f>
        <v>0</v>
      </c>
      <c r="AB18">
        <f>COUNTIF('CC Standings '!AB$3:AB$27,'CC Color Winners'!A18)</f>
        <v>0</v>
      </c>
      <c r="AC18">
        <f>COUNTIF('CC Standings '!AC$3:AC$27,'CC Color Winners'!A18)</f>
        <v>0</v>
      </c>
      <c r="AD18">
        <f>COUNTIF('CC Standings '!AD$3:AD$27,'CC Color Winners'!A18)</f>
        <v>0</v>
      </c>
      <c r="AE18">
        <f>COUNTIF('CC Standings '!AE$3:AE$27,'CC Color Winners'!A18)</f>
        <v>0</v>
      </c>
      <c r="AF18">
        <f>COUNTIF('CC Standings '!AF$3:AF$27,'CC Color Winners'!A18)</f>
        <v>0</v>
      </c>
      <c r="AG18">
        <f>COUNTIF('CC Standings '!AG$3:AG$27,'CC Color Winners'!A18)</f>
        <v>0</v>
      </c>
      <c r="AH18">
        <f>COUNTIF('CC Standings '!AH$3:AH$27,'CC Color Winners'!A18)</f>
        <v>0</v>
      </c>
      <c r="AI18">
        <f>COUNTIF('CC Standings '!AI$3:AI$27,'CC Color Winners'!A18)</f>
        <v>0</v>
      </c>
      <c r="AJ18">
        <f>COUNTIF('CC Standings '!AJ$3:AJ$27,'CC Color Winners'!A18)</f>
        <v>0</v>
      </c>
      <c r="AK18">
        <f>COUNTIF('CC Standings '!AK$3:AK$27,'CC Color Winners'!A18)</f>
        <v>0</v>
      </c>
      <c r="AL18">
        <f>COUNTIF('CC Standings '!AL$3:AL$27,'CC Color Winners'!A18)</f>
        <v>0</v>
      </c>
      <c r="AM18">
        <f>COUNTIF('CC Standings '!AM$3:AM$27,'CC Color Winners'!A18)</f>
        <v>0</v>
      </c>
    </row>
    <row r="19" spans="1:39" x14ac:dyDescent="0.2">
      <c r="A19" t="s">
        <v>109</v>
      </c>
      <c r="B19">
        <f>COUNTIF('CC Standings '!B$3:B$27,'CC Color Winners'!A19)</f>
        <v>0</v>
      </c>
      <c r="C19">
        <f>COUNTIF('CC Standings '!C$3:C$27,'CC Color Winners'!A19)</f>
        <v>0</v>
      </c>
      <c r="D19">
        <f>COUNTIF('CC Standings '!D$3:D$27,'CC Color Winners'!A19)</f>
        <v>0</v>
      </c>
      <c r="E19">
        <f>COUNTIF('CC Standings '!E$3:E$27,'CC Color Winners'!A19)</f>
        <v>0</v>
      </c>
      <c r="F19">
        <f>COUNTIF('CC Standings '!F$3:F$27,'CC Color Winners'!A19)</f>
        <v>0</v>
      </c>
      <c r="G19">
        <f>COUNTIF('CC Standings '!G$3:G$27,'CC Color Winners'!A19)</f>
        <v>0</v>
      </c>
      <c r="H19">
        <f>COUNTIF('CC Standings '!H$3:H$27,'CC Color Winners'!A19)</f>
        <v>0</v>
      </c>
      <c r="I19">
        <f>COUNTIF('CC Standings '!I$3:I$27,'CC Color Winners'!A19)</f>
        <v>0</v>
      </c>
      <c r="J19">
        <f>COUNTIF('CC Standings '!J$3:J$27,'CC Color Winners'!A19)</f>
        <v>1</v>
      </c>
      <c r="K19">
        <f>COUNTIF('CC Standings '!K$3:K$27,'CC Color Winners'!A19)</f>
        <v>0</v>
      </c>
      <c r="L19">
        <f>COUNTIF('CC Standings '!L$3:L$27,'CC Color Winners'!A19)</f>
        <v>0</v>
      </c>
      <c r="M19">
        <f>COUNTIF('CC Standings '!M$3:M$27,'CC Color Winners'!A19)</f>
        <v>0</v>
      </c>
      <c r="N19">
        <f>COUNTIF('CC Standings '!N$3:N$27,'CC Color Winners'!A19)</f>
        <v>0</v>
      </c>
      <c r="O19">
        <f>COUNTIF('CC Standings '!O$3:O$27,'CC Color Winners'!A19)</f>
        <v>0</v>
      </c>
      <c r="P19">
        <f>COUNTIF('CC Standings '!P$3:P$27,'CC Color Winners'!A19)</f>
        <v>0</v>
      </c>
      <c r="Q19">
        <f>COUNTIF('CC Standings '!Q$3:Q$27,'CC Color Winners'!A19)</f>
        <v>0</v>
      </c>
      <c r="R19">
        <f>COUNTIF('CC Standings '!R$3:R$27,'CC Color Winners'!A19)</f>
        <v>0</v>
      </c>
      <c r="S19">
        <f>COUNTIF('CC Standings '!S$3:S$27,'CC Color Winners'!A19)</f>
        <v>0</v>
      </c>
      <c r="T19">
        <f>COUNTIF('CC Standings '!T$3:T$27,'CC Color Winners'!A19)</f>
        <v>0</v>
      </c>
      <c r="U19">
        <f>COUNTIF('CC Standings '!U$3:U$27,'CC Color Winners'!A19)</f>
        <v>0</v>
      </c>
      <c r="V19">
        <f>COUNTIF('CC Standings '!V$3:V$27,'CC Color Winners'!A19)</f>
        <v>0</v>
      </c>
      <c r="W19">
        <f>COUNTIF('CC Standings '!W$3:W$27,'CC Color Winners'!A19)</f>
        <v>0</v>
      </c>
      <c r="X19">
        <f>COUNTIF('CC Standings '!X$3:X$27,'CC Color Winners'!A19)</f>
        <v>0</v>
      </c>
      <c r="Y19">
        <f>COUNTIF('CC Standings '!Y$3:Y$27,'CC Color Winners'!A19)</f>
        <v>0</v>
      </c>
      <c r="Z19">
        <f>COUNTIF('CC Standings '!Z$3:Z$27,'CC Color Winners'!A19)</f>
        <v>0</v>
      </c>
      <c r="AA19">
        <f>COUNTIF('CC Standings '!AA$3:AA$27,'CC Color Winners'!A19)</f>
        <v>0</v>
      </c>
      <c r="AB19">
        <f>COUNTIF('CC Standings '!AB$3:AB$27,'CC Color Winners'!A19)</f>
        <v>0</v>
      </c>
      <c r="AC19">
        <f>COUNTIF('CC Standings '!AC$3:AC$27,'CC Color Winners'!A19)</f>
        <v>0</v>
      </c>
      <c r="AD19">
        <f>COUNTIF('CC Standings '!AD$3:AD$27,'CC Color Winners'!A19)</f>
        <v>0</v>
      </c>
      <c r="AE19">
        <f>COUNTIF('CC Standings '!AE$3:AE$27,'CC Color Winners'!A19)</f>
        <v>0</v>
      </c>
      <c r="AF19">
        <f>COUNTIF('CC Standings '!AF$3:AF$27,'CC Color Winners'!A19)</f>
        <v>0</v>
      </c>
      <c r="AG19">
        <f>COUNTIF('CC Standings '!AG$3:AG$27,'CC Color Winners'!A19)</f>
        <v>0</v>
      </c>
      <c r="AH19">
        <f>COUNTIF('CC Standings '!AH$3:AH$27,'CC Color Winners'!A19)</f>
        <v>0</v>
      </c>
      <c r="AI19">
        <f>COUNTIF('CC Standings '!AI$3:AI$27,'CC Color Winners'!A19)</f>
        <v>0</v>
      </c>
      <c r="AJ19">
        <f>COUNTIF('CC Standings '!AJ$3:AJ$27,'CC Color Winners'!A19)</f>
        <v>0</v>
      </c>
      <c r="AK19">
        <f>COUNTIF('CC Standings '!AK$3:AK$27,'CC Color Winners'!A19)</f>
        <v>0</v>
      </c>
      <c r="AL19">
        <f>COUNTIF('CC Standings '!AL$3:AL$27,'CC Color Winners'!A19)</f>
        <v>0</v>
      </c>
      <c r="AM19">
        <f>COUNTIF('CC Standings '!AM$3:AM$27,'CC Color Winners'!A19)</f>
        <v>0</v>
      </c>
    </row>
    <row r="20" spans="1:39" x14ac:dyDescent="0.2">
      <c r="A20" t="s">
        <v>91</v>
      </c>
      <c r="B20">
        <f>COUNTIF('CC Standings '!B$3:B$27,'CC Color Winners'!A20)</f>
        <v>0</v>
      </c>
      <c r="C20">
        <f>COUNTIF('CC Standings '!C$3:C$27,'CC Color Winners'!A20)</f>
        <v>0</v>
      </c>
      <c r="D20">
        <f>COUNTIF('CC Standings '!D$3:D$27,'CC Color Winners'!A20)</f>
        <v>0</v>
      </c>
      <c r="E20">
        <f>COUNTIF('CC Standings '!E$3:E$27,'CC Color Winners'!A20)</f>
        <v>0</v>
      </c>
      <c r="F20">
        <f>COUNTIF('CC Standings '!F$3:F$27,'CC Color Winners'!A20)</f>
        <v>0</v>
      </c>
      <c r="G20">
        <f>COUNTIF('CC Standings '!G$3:G$27,'CC Color Winners'!A20)</f>
        <v>0</v>
      </c>
      <c r="H20">
        <f>COUNTIF('CC Standings '!H$3:H$27,'CC Color Winners'!A20)</f>
        <v>0</v>
      </c>
      <c r="I20">
        <f>COUNTIF('CC Standings '!I$3:I$27,'CC Color Winners'!A20)</f>
        <v>0</v>
      </c>
      <c r="J20">
        <f>COUNTIF('CC Standings '!J$3:J$27,'CC Color Winners'!A20)</f>
        <v>0</v>
      </c>
      <c r="K20">
        <f>COUNTIF('CC Standings '!K$3:K$27,'CC Color Winners'!A20)</f>
        <v>0</v>
      </c>
      <c r="L20">
        <f>COUNTIF('CC Standings '!L$3:L$27,'CC Color Winners'!A20)</f>
        <v>0</v>
      </c>
      <c r="M20">
        <f>COUNTIF('CC Standings '!M$3:M$27,'CC Color Winners'!A20)</f>
        <v>0</v>
      </c>
      <c r="N20">
        <f>COUNTIF('CC Standings '!N$3:N$27,'CC Color Winners'!A20)</f>
        <v>0</v>
      </c>
      <c r="O20">
        <f>COUNTIF('CC Standings '!O$3:O$27,'CC Color Winners'!A20)</f>
        <v>0</v>
      </c>
      <c r="P20">
        <f>COUNTIF('CC Standings '!P$3:P$27,'CC Color Winners'!A20)</f>
        <v>0</v>
      </c>
      <c r="Q20">
        <f>COUNTIF('CC Standings '!Q$3:Q$27,'CC Color Winners'!A20)</f>
        <v>0</v>
      </c>
      <c r="R20">
        <f>COUNTIF('CC Standings '!R$3:R$27,'CC Color Winners'!A20)</f>
        <v>0</v>
      </c>
      <c r="S20">
        <f>COUNTIF('CC Standings '!S$3:S$27,'CC Color Winners'!A20)</f>
        <v>0</v>
      </c>
      <c r="T20">
        <f>COUNTIF('CC Standings '!T$3:T$27,'CC Color Winners'!A20)</f>
        <v>0</v>
      </c>
      <c r="U20">
        <f>COUNTIF('CC Standings '!U$3:U$27,'CC Color Winners'!A20)</f>
        <v>0</v>
      </c>
      <c r="V20">
        <f>COUNTIF('CC Standings '!V$3:V$27,'CC Color Winners'!A20)</f>
        <v>0</v>
      </c>
      <c r="W20">
        <f>COUNTIF('CC Standings '!W$3:W$27,'CC Color Winners'!A20)</f>
        <v>0</v>
      </c>
      <c r="X20">
        <f>COUNTIF('CC Standings '!X$3:X$27,'CC Color Winners'!A20)</f>
        <v>0</v>
      </c>
      <c r="Y20">
        <f>COUNTIF('CC Standings '!Y$3:Y$27,'CC Color Winners'!A20)</f>
        <v>0</v>
      </c>
      <c r="Z20">
        <f>COUNTIF('CC Standings '!Z$3:Z$27,'CC Color Winners'!A20)</f>
        <v>0</v>
      </c>
      <c r="AA20">
        <f>COUNTIF('CC Standings '!AA$3:AA$27,'CC Color Winners'!A20)</f>
        <v>0</v>
      </c>
      <c r="AB20">
        <f>COUNTIF('CC Standings '!AB$3:AB$27,'CC Color Winners'!A20)</f>
        <v>0</v>
      </c>
      <c r="AC20">
        <f>COUNTIF('CC Standings '!AC$3:AC$27,'CC Color Winners'!A20)</f>
        <v>0</v>
      </c>
      <c r="AD20">
        <f>COUNTIF('CC Standings '!AD$3:AD$27,'CC Color Winners'!A20)</f>
        <v>0</v>
      </c>
      <c r="AE20">
        <f>COUNTIF('CC Standings '!AE$3:AE$27,'CC Color Winners'!A20)</f>
        <v>0</v>
      </c>
      <c r="AF20">
        <f>COUNTIF('CC Standings '!AF$3:AF$27,'CC Color Winners'!A20)</f>
        <v>0</v>
      </c>
      <c r="AG20">
        <f>COUNTIF('CC Standings '!AG$3:AG$27,'CC Color Winners'!A20)</f>
        <v>0</v>
      </c>
      <c r="AH20">
        <f>COUNTIF('CC Standings '!AH$3:AH$27,'CC Color Winners'!A20)</f>
        <v>0</v>
      </c>
      <c r="AI20">
        <f>COUNTIF('CC Standings '!AI$3:AI$27,'CC Color Winners'!A20)</f>
        <v>0</v>
      </c>
      <c r="AJ20">
        <f>COUNTIF('CC Standings '!AJ$3:AJ$27,'CC Color Winners'!A20)</f>
        <v>0</v>
      </c>
      <c r="AK20">
        <f>COUNTIF('CC Standings '!AK$3:AK$27,'CC Color Winners'!A20)</f>
        <v>0</v>
      </c>
      <c r="AL20">
        <f>COUNTIF('CC Standings '!AL$3:AL$27,'CC Color Winners'!A20)</f>
        <v>0</v>
      </c>
      <c r="AM20">
        <f>COUNTIF('CC Standings '!AM$3:AM$27,'CC Color Winners'!A20)</f>
        <v>0</v>
      </c>
    </row>
    <row r="21" spans="1:39" x14ac:dyDescent="0.2">
      <c r="A21" t="s">
        <v>235</v>
      </c>
      <c r="B21">
        <f>COUNTIF('CC Standings '!B$3:B$27,'CC Color Winners'!A21)</f>
        <v>0</v>
      </c>
      <c r="C21">
        <f>COUNTIF('CC Standings '!C$3:C$27,'CC Color Winners'!A21)</f>
        <v>0</v>
      </c>
      <c r="D21">
        <f>COUNTIF('CC Standings '!D$3:D$27,'CC Color Winners'!A21)</f>
        <v>0</v>
      </c>
      <c r="E21">
        <f>COUNTIF('CC Standings '!E$3:E$27,'CC Color Winners'!A21)</f>
        <v>0</v>
      </c>
      <c r="F21">
        <f>COUNTIF('CC Standings '!F$3:F$27,'CC Color Winners'!A21)</f>
        <v>0</v>
      </c>
      <c r="G21">
        <f>COUNTIF('CC Standings '!G$3:G$27,'CC Color Winners'!A21)</f>
        <v>0</v>
      </c>
      <c r="H21">
        <f>COUNTIF('CC Standings '!H$3:H$27,'CC Color Winners'!A21)</f>
        <v>0</v>
      </c>
      <c r="I21">
        <f>COUNTIF('CC Standings '!I$3:I$27,'CC Color Winners'!A21)</f>
        <v>0</v>
      </c>
      <c r="J21">
        <f>COUNTIF('CC Standings '!J$3:J$27,'CC Color Winners'!A21)</f>
        <v>1</v>
      </c>
      <c r="K21">
        <f>COUNTIF('CC Standings '!K$3:K$27,'CC Color Winners'!A21)</f>
        <v>1</v>
      </c>
      <c r="L21">
        <f>COUNTIF('CC Standings '!L$3:L$27,'CC Color Winners'!A21)</f>
        <v>1</v>
      </c>
      <c r="M21">
        <f>COUNTIF('CC Standings '!M$3:M$27,'CC Color Winners'!A21)</f>
        <v>1</v>
      </c>
      <c r="N21">
        <f>COUNTIF('CC Standings '!N$3:N$27,'CC Color Winners'!A21)</f>
        <v>0</v>
      </c>
      <c r="O21">
        <f>COUNTIF('CC Standings '!O$3:O$27,'CC Color Winners'!A21)</f>
        <v>2</v>
      </c>
      <c r="P21">
        <f>COUNTIF('CC Standings '!P$3:P$27,'CC Color Winners'!A21)</f>
        <v>0</v>
      </c>
      <c r="Q21">
        <f>COUNTIF('CC Standings '!Q$3:Q$27,'CC Color Winners'!A21)</f>
        <v>0</v>
      </c>
      <c r="R21">
        <f>COUNTIF('CC Standings '!R$3:R$27,'CC Color Winners'!A21)</f>
        <v>0</v>
      </c>
      <c r="S21">
        <f>COUNTIF('CC Standings '!S$3:S$27,'CC Color Winners'!A21)</f>
        <v>1</v>
      </c>
      <c r="T21">
        <f>COUNTIF('CC Standings '!T$3:T$27,'CC Color Winners'!A21)</f>
        <v>0</v>
      </c>
      <c r="U21">
        <f>COUNTIF('CC Standings '!U$3:U$27,'CC Color Winners'!A21)</f>
        <v>0</v>
      </c>
      <c r="V21">
        <f>COUNTIF('CC Standings '!V$3:V$27,'CC Color Winners'!A21)</f>
        <v>0</v>
      </c>
      <c r="W21">
        <f>COUNTIF('CC Standings '!W$3:W$27,'CC Color Winners'!A21)</f>
        <v>0</v>
      </c>
      <c r="X21">
        <f>COUNTIF('CC Standings '!X$3:X$27,'CC Color Winners'!A21)</f>
        <v>0</v>
      </c>
      <c r="Y21">
        <f>COUNTIF('CC Standings '!Y$3:Y$27,'CC Color Winners'!A21)</f>
        <v>0</v>
      </c>
      <c r="Z21">
        <f>COUNTIF('CC Standings '!Z$3:Z$27,'CC Color Winners'!A21)</f>
        <v>0</v>
      </c>
      <c r="AA21">
        <f>COUNTIF('CC Standings '!AA$3:AA$27,'CC Color Winners'!A21)</f>
        <v>0</v>
      </c>
      <c r="AB21">
        <f>COUNTIF('CC Standings '!AB$3:AB$27,'CC Color Winners'!A21)</f>
        <v>0</v>
      </c>
      <c r="AC21">
        <f>COUNTIF('CC Standings '!AC$3:AC$27,'CC Color Winners'!A21)</f>
        <v>0</v>
      </c>
      <c r="AD21">
        <f>COUNTIF('CC Standings '!AD$3:AD$27,'CC Color Winners'!A21)</f>
        <v>0</v>
      </c>
      <c r="AE21">
        <f>COUNTIF('CC Standings '!AE$3:AE$27,'CC Color Winners'!A21)</f>
        <v>0</v>
      </c>
      <c r="AF21">
        <f>COUNTIF('CC Standings '!AF$3:AF$27,'CC Color Winners'!A21)</f>
        <v>0</v>
      </c>
      <c r="AG21">
        <f>COUNTIF('CC Standings '!AG$3:AG$27,'CC Color Winners'!A21)</f>
        <v>0</v>
      </c>
      <c r="AH21">
        <f>COUNTIF('CC Standings '!AH$3:AH$27,'CC Color Winners'!A21)</f>
        <v>0</v>
      </c>
      <c r="AI21">
        <f>COUNTIF('CC Standings '!AI$3:AI$27,'CC Color Winners'!A21)</f>
        <v>0</v>
      </c>
      <c r="AJ21">
        <f>COUNTIF('CC Standings '!AJ$3:AJ$27,'CC Color Winners'!A21)</f>
        <v>0</v>
      </c>
      <c r="AK21">
        <f>COUNTIF('CC Standings '!AK$3:AK$27,'CC Color Winners'!A21)</f>
        <v>0</v>
      </c>
      <c r="AL21">
        <f>COUNTIF('CC Standings '!AL$3:AL$27,'CC Color Winners'!A21)</f>
        <v>0</v>
      </c>
      <c r="AM21">
        <f>COUNTIF('CC Standings '!AM$3:AM$27,'CC Color Winners'!A21)</f>
        <v>0</v>
      </c>
    </row>
    <row r="22" spans="1:39" x14ac:dyDescent="0.2">
      <c r="A22" t="s">
        <v>81</v>
      </c>
      <c r="B22">
        <f>COUNTIF('CC Standings '!B$3:B$27,'CC Color Winners'!A22)</f>
        <v>1</v>
      </c>
      <c r="C22">
        <f>COUNTIF('CC Standings '!C$3:C$27,'CC Color Winners'!A22)</f>
        <v>0</v>
      </c>
      <c r="D22">
        <f>COUNTIF('CC Standings '!D$3:D$27,'CC Color Winners'!A22)</f>
        <v>0</v>
      </c>
      <c r="E22">
        <f>COUNTIF('CC Standings '!E$3:E$27,'CC Color Winners'!A22)</f>
        <v>0</v>
      </c>
      <c r="F22">
        <f>COUNTIF('CC Standings '!F$3:F$27,'CC Color Winners'!A22)</f>
        <v>0</v>
      </c>
      <c r="G22">
        <f>COUNTIF('CC Standings '!G$3:G$27,'CC Color Winners'!A22)</f>
        <v>0</v>
      </c>
      <c r="H22">
        <f>COUNTIF('CC Standings '!H$3:H$27,'CC Color Winners'!A22)</f>
        <v>0</v>
      </c>
      <c r="I22">
        <f>COUNTIF('CC Standings '!I$3:I$27,'CC Color Winners'!A22)</f>
        <v>1</v>
      </c>
      <c r="J22">
        <f>COUNTIF('CC Standings '!J$3:J$27,'CC Color Winners'!A22)</f>
        <v>1</v>
      </c>
      <c r="K22">
        <f>COUNTIF('CC Standings '!K$3:K$27,'CC Color Winners'!A22)</f>
        <v>0</v>
      </c>
      <c r="L22">
        <f>COUNTIF('CC Standings '!L$3:L$27,'CC Color Winners'!A22)</f>
        <v>0</v>
      </c>
      <c r="M22">
        <f>COUNTIF('CC Standings '!M$3:M$27,'CC Color Winners'!A22)</f>
        <v>0</v>
      </c>
      <c r="N22">
        <f>COUNTIF('CC Standings '!N$3:N$27,'CC Color Winners'!A22)</f>
        <v>0</v>
      </c>
      <c r="O22">
        <f>COUNTIF('CC Standings '!O$3:O$27,'CC Color Winners'!A22)</f>
        <v>1</v>
      </c>
      <c r="P22">
        <f>COUNTIF('CC Standings '!P$3:P$27,'CC Color Winners'!A22)</f>
        <v>0</v>
      </c>
      <c r="Q22">
        <f>COUNTIF('CC Standings '!Q$3:Q$27,'CC Color Winners'!A22)</f>
        <v>0</v>
      </c>
      <c r="R22">
        <f>COUNTIF('CC Standings '!R$3:R$27,'CC Color Winners'!A22)</f>
        <v>0</v>
      </c>
      <c r="S22">
        <f>COUNTIF('CC Standings '!S$3:S$27,'CC Color Winners'!A22)</f>
        <v>0</v>
      </c>
      <c r="T22">
        <f>COUNTIF('CC Standings '!T$3:T$27,'CC Color Winners'!A22)</f>
        <v>0</v>
      </c>
      <c r="U22">
        <f>COUNTIF('CC Standings '!U$3:U$27,'CC Color Winners'!A22)</f>
        <v>0</v>
      </c>
      <c r="V22">
        <f>COUNTIF('CC Standings '!V$3:V$27,'CC Color Winners'!A22)</f>
        <v>0</v>
      </c>
      <c r="W22">
        <f>COUNTIF('CC Standings '!W$3:W$27,'CC Color Winners'!A22)</f>
        <v>0</v>
      </c>
      <c r="X22">
        <f>COUNTIF('CC Standings '!X$3:X$27,'CC Color Winners'!A22)</f>
        <v>0</v>
      </c>
      <c r="Y22">
        <f>COUNTIF('CC Standings '!Y$3:Y$27,'CC Color Winners'!A22)</f>
        <v>3</v>
      </c>
      <c r="Z22">
        <f>COUNTIF('CC Standings '!Z$3:Z$27,'CC Color Winners'!A22)</f>
        <v>0</v>
      </c>
      <c r="AA22">
        <f>COUNTIF('CC Standings '!AA$3:AA$27,'CC Color Winners'!A22)</f>
        <v>5</v>
      </c>
      <c r="AB22">
        <f>COUNTIF('CC Standings '!AB$3:AB$27,'CC Color Winners'!A22)</f>
        <v>0</v>
      </c>
      <c r="AC22">
        <f>COUNTIF('CC Standings '!AC$3:AC$27,'CC Color Winners'!A22)</f>
        <v>0</v>
      </c>
      <c r="AD22">
        <f>COUNTIF('CC Standings '!AD$3:AD$27,'CC Color Winners'!A22)</f>
        <v>0</v>
      </c>
      <c r="AE22">
        <f>COUNTIF('CC Standings '!AE$3:AE$27,'CC Color Winners'!A22)</f>
        <v>0</v>
      </c>
      <c r="AF22">
        <f>COUNTIF('CC Standings '!AF$3:AF$27,'CC Color Winners'!A22)</f>
        <v>0</v>
      </c>
      <c r="AG22">
        <f>COUNTIF('CC Standings '!AG$3:AG$27,'CC Color Winners'!A22)</f>
        <v>0</v>
      </c>
      <c r="AH22">
        <f>COUNTIF('CC Standings '!AH$3:AH$27,'CC Color Winners'!A22)</f>
        <v>0</v>
      </c>
      <c r="AI22">
        <f>COUNTIF('CC Standings '!AI$3:AI$27,'CC Color Winners'!A22)</f>
        <v>0</v>
      </c>
      <c r="AJ22">
        <f>COUNTIF('CC Standings '!AJ$3:AJ$27,'CC Color Winners'!A22)</f>
        <v>0</v>
      </c>
      <c r="AK22">
        <f>COUNTIF('CC Standings '!AK$3:AK$27,'CC Color Winners'!A22)</f>
        <v>0</v>
      </c>
      <c r="AL22">
        <f>COUNTIF('CC Standings '!AL$3:AL$27,'CC Color Winners'!A22)</f>
        <v>0</v>
      </c>
      <c r="AM22">
        <f>COUNTIF('CC Standings '!AM$3:AM$27,'CC Color Winners'!A22)</f>
        <v>0</v>
      </c>
    </row>
    <row r="23" spans="1:39" x14ac:dyDescent="0.2">
      <c r="A23" t="s">
        <v>165</v>
      </c>
      <c r="B23">
        <f>COUNTIF('CC Standings '!B$3:B$27,'CC Color Winners'!A23)</f>
        <v>0</v>
      </c>
      <c r="C23">
        <f>COUNTIF('CC Standings '!C$3:C$27,'CC Color Winners'!A23)</f>
        <v>0</v>
      </c>
      <c r="D23">
        <f>COUNTIF('CC Standings '!D$3:D$27,'CC Color Winners'!A23)</f>
        <v>0</v>
      </c>
      <c r="E23">
        <f>COUNTIF('CC Standings '!E$3:E$27,'CC Color Winners'!A23)</f>
        <v>0</v>
      </c>
      <c r="F23">
        <f>COUNTIF('CC Standings '!F$3:F$27,'CC Color Winners'!A23)</f>
        <v>0</v>
      </c>
      <c r="G23">
        <f>COUNTIF('CC Standings '!G$3:G$27,'CC Color Winners'!A23)</f>
        <v>0</v>
      </c>
      <c r="H23">
        <f>COUNTIF('CC Standings '!H$3:H$27,'CC Color Winners'!A23)</f>
        <v>0</v>
      </c>
      <c r="I23">
        <f>COUNTIF('CC Standings '!I$3:I$27,'CC Color Winners'!A23)</f>
        <v>0</v>
      </c>
      <c r="J23">
        <f>COUNTIF('CC Standings '!J$3:J$27,'CC Color Winners'!A23)</f>
        <v>0</v>
      </c>
      <c r="K23">
        <f>COUNTIF('CC Standings '!K$3:K$27,'CC Color Winners'!A23)</f>
        <v>0</v>
      </c>
      <c r="L23">
        <f>COUNTIF('CC Standings '!L$3:L$27,'CC Color Winners'!A23)</f>
        <v>0</v>
      </c>
      <c r="M23">
        <f>COUNTIF('CC Standings '!M$3:M$27,'CC Color Winners'!A23)</f>
        <v>0</v>
      </c>
      <c r="N23">
        <f>COUNTIF('CC Standings '!N$3:N$27,'CC Color Winners'!A23)</f>
        <v>0</v>
      </c>
      <c r="O23">
        <f>COUNTIF('CC Standings '!O$3:O$27,'CC Color Winners'!A23)</f>
        <v>0</v>
      </c>
      <c r="P23">
        <f>COUNTIF('CC Standings '!P$3:P$27,'CC Color Winners'!A23)</f>
        <v>0</v>
      </c>
      <c r="Q23">
        <f>COUNTIF('CC Standings '!Q$3:Q$27,'CC Color Winners'!A23)</f>
        <v>0</v>
      </c>
      <c r="R23">
        <f>COUNTIF('CC Standings '!R$3:R$27,'CC Color Winners'!A23)</f>
        <v>0</v>
      </c>
      <c r="S23">
        <f>COUNTIF('CC Standings '!S$3:S$27,'CC Color Winners'!A23)</f>
        <v>0</v>
      </c>
      <c r="T23">
        <f>COUNTIF('CC Standings '!T$3:T$27,'CC Color Winners'!A23)</f>
        <v>0</v>
      </c>
      <c r="U23">
        <f>COUNTIF('CC Standings '!U$3:U$27,'CC Color Winners'!A23)</f>
        <v>0</v>
      </c>
      <c r="V23">
        <f>COUNTIF('CC Standings '!V$3:V$27,'CC Color Winners'!A23)</f>
        <v>0</v>
      </c>
      <c r="W23">
        <f>COUNTIF('CC Standings '!W$3:W$27,'CC Color Winners'!A23)</f>
        <v>0</v>
      </c>
      <c r="X23">
        <f>COUNTIF('CC Standings '!X$3:X$27,'CC Color Winners'!A23)</f>
        <v>0</v>
      </c>
      <c r="Y23">
        <f>COUNTIF('CC Standings '!Y$3:Y$27,'CC Color Winners'!A23)</f>
        <v>0</v>
      </c>
      <c r="Z23">
        <f>COUNTIF('CC Standings '!Z$3:Z$27,'CC Color Winners'!A23)</f>
        <v>0</v>
      </c>
      <c r="AA23">
        <f>COUNTIF('CC Standings '!AA$3:AA$27,'CC Color Winners'!A23)</f>
        <v>0</v>
      </c>
      <c r="AB23">
        <f>COUNTIF('CC Standings '!AB$3:AB$27,'CC Color Winners'!A23)</f>
        <v>0</v>
      </c>
      <c r="AC23">
        <f>COUNTIF('CC Standings '!AC$3:AC$27,'CC Color Winners'!A23)</f>
        <v>0</v>
      </c>
      <c r="AD23">
        <f>COUNTIF('CC Standings '!AD$3:AD$27,'CC Color Winners'!A23)</f>
        <v>0</v>
      </c>
      <c r="AE23">
        <f>COUNTIF('CC Standings '!AE$3:AE$27,'CC Color Winners'!A23)</f>
        <v>0</v>
      </c>
      <c r="AF23">
        <f>COUNTIF('CC Standings '!AF$3:AF$27,'CC Color Winners'!A23)</f>
        <v>0</v>
      </c>
      <c r="AG23">
        <f>COUNTIF('CC Standings '!AG$3:AG$27,'CC Color Winners'!A23)</f>
        <v>0</v>
      </c>
      <c r="AH23">
        <f>COUNTIF('CC Standings '!AH$3:AH$27,'CC Color Winners'!A23)</f>
        <v>0</v>
      </c>
      <c r="AI23">
        <f>COUNTIF('CC Standings '!AI$3:AI$27,'CC Color Winners'!A23)</f>
        <v>0</v>
      </c>
      <c r="AJ23">
        <f>COUNTIF('CC Standings '!AJ$3:AJ$27,'CC Color Winners'!A23)</f>
        <v>0</v>
      </c>
      <c r="AK23">
        <f>COUNTIF('CC Standings '!AK$3:AK$27,'CC Color Winners'!A23)</f>
        <v>0</v>
      </c>
      <c r="AL23">
        <f>COUNTIF('CC Standings '!AL$3:AL$27,'CC Color Winners'!A23)</f>
        <v>0</v>
      </c>
      <c r="AM23">
        <f>COUNTIF('CC Standings '!AM$3:AM$27,'CC Color Winners'!A23)</f>
        <v>0</v>
      </c>
    </row>
    <row r="24" spans="1:39" x14ac:dyDescent="0.2">
      <c r="A24" t="s">
        <v>117</v>
      </c>
      <c r="B24">
        <f>COUNTIF('CC Standings '!B$3:B$27,'CC Color Winners'!A24)</f>
        <v>0</v>
      </c>
      <c r="C24">
        <f>COUNTIF('CC Standings '!C$3:C$27,'CC Color Winners'!A24)</f>
        <v>0</v>
      </c>
      <c r="D24">
        <f>COUNTIF('CC Standings '!D$3:D$27,'CC Color Winners'!A24)</f>
        <v>0</v>
      </c>
      <c r="E24">
        <f>COUNTIF('CC Standings '!E$3:E$27,'CC Color Winners'!A24)</f>
        <v>0</v>
      </c>
      <c r="F24">
        <f>COUNTIF('CC Standings '!F$3:F$27,'CC Color Winners'!A24)</f>
        <v>0</v>
      </c>
      <c r="G24">
        <f>COUNTIF('CC Standings '!G$3:G$27,'CC Color Winners'!A24)</f>
        <v>0</v>
      </c>
      <c r="H24">
        <f>COUNTIF('CC Standings '!H$3:H$27,'CC Color Winners'!A24)</f>
        <v>0</v>
      </c>
      <c r="I24">
        <f>COUNTIF('CC Standings '!I$3:I$27,'CC Color Winners'!A24)</f>
        <v>0</v>
      </c>
      <c r="J24">
        <f>COUNTIF('CC Standings '!J$3:J$27,'CC Color Winners'!A24)</f>
        <v>0</v>
      </c>
      <c r="K24">
        <f>COUNTIF('CC Standings '!K$3:K$27,'CC Color Winners'!A24)</f>
        <v>0</v>
      </c>
      <c r="L24">
        <f>COUNTIF('CC Standings '!L$3:L$27,'CC Color Winners'!A24)</f>
        <v>0</v>
      </c>
      <c r="M24">
        <f>COUNTIF('CC Standings '!M$3:M$27,'CC Color Winners'!A24)</f>
        <v>0</v>
      </c>
      <c r="N24">
        <f>COUNTIF('CC Standings '!N$3:N$27,'CC Color Winners'!A24)</f>
        <v>0</v>
      </c>
      <c r="O24">
        <f>COUNTIF('CC Standings '!O$3:O$27,'CC Color Winners'!A24)</f>
        <v>0</v>
      </c>
      <c r="P24">
        <f>COUNTIF('CC Standings '!P$3:P$27,'CC Color Winners'!A24)</f>
        <v>0</v>
      </c>
      <c r="Q24">
        <f>COUNTIF('CC Standings '!Q$3:Q$27,'CC Color Winners'!A24)</f>
        <v>0</v>
      </c>
      <c r="R24">
        <f>COUNTIF('CC Standings '!R$3:R$27,'CC Color Winners'!A24)</f>
        <v>0</v>
      </c>
      <c r="S24">
        <f>COUNTIF('CC Standings '!S$3:S$27,'CC Color Winners'!A24)</f>
        <v>0</v>
      </c>
      <c r="T24">
        <f>COUNTIF('CC Standings '!T$3:T$27,'CC Color Winners'!A24)</f>
        <v>0</v>
      </c>
      <c r="U24">
        <f>COUNTIF('CC Standings '!U$3:U$27,'CC Color Winners'!A24)</f>
        <v>0</v>
      </c>
      <c r="V24">
        <f>COUNTIF('CC Standings '!V$3:V$27,'CC Color Winners'!A24)</f>
        <v>0</v>
      </c>
      <c r="W24">
        <f>COUNTIF('CC Standings '!W$3:W$27,'CC Color Winners'!A24)</f>
        <v>0</v>
      </c>
      <c r="X24">
        <f>COUNTIF('CC Standings '!X$3:X$27,'CC Color Winners'!A24)</f>
        <v>0</v>
      </c>
      <c r="Y24">
        <f>COUNTIF('CC Standings '!Y$3:Y$27,'CC Color Winners'!A24)</f>
        <v>0</v>
      </c>
      <c r="Z24">
        <f>COUNTIF('CC Standings '!Z$3:Z$27,'CC Color Winners'!A24)</f>
        <v>0</v>
      </c>
      <c r="AA24">
        <f>COUNTIF('CC Standings '!AA$3:AA$27,'CC Color Winners'!A24)</f>
        <v>0</v>
      </c>
      <c r="AB24">
        <f>COUNTIF('CC Standings '!AB$3:AB$27,'CC Color Winners'!A24)</f>
        <v>0</v>
      </c>
      <c r="AC24">
        <f>COUNTIF('CC Standings '!AC$3:AC$27,'CC Color Winners'!A24)</f>
        <v>0</v>
      </c>
      <c r="AD24">
        <f>COUNTIF('CC Standings '!AD$3:AD$27,'CC Color Winners'!A24)</f>
        <v>0</v>
      </c>
      <c r="AE24">
        <f>COUNTIF('CC Standings '!AE$3:AE$27,'CC Color Winners'!A24)</f>
        <v>0</v>
      </c>
      <c r="AF24">
        <f>COUNTIF('CC Standings '!AF$3:AF$27,'CC Color Winners'!A24)</f>
        <v>0</v>
      </c>
      <c r="AG24">
        <f>COUNTIF('CC Standings '!AG$3:AG$27,'CC Color Winners'!A24)</f>
        <v>0</v>
      </c>
      <c r="AH24">
        <f>COUNTIF('CC Standings '!AH$3:AH$27,'CC Color Winners'!A24)</f>
        <v>0</v>
      </c>
      <c r="AI24">
        <f>COUNTIF('CC Standings '!AI$3:AI$27,'CC Color Winners'!A24)</f>
        <v>0</v>
      </c>
      <c r="AJ24">
        <f>COUNTIF('CC Standings '!AJ$3:AJ$27,'CC Color Winners'!A24)</f>
        <v>0</v>
      </c>
      <c r="AK24">
        <f>COUNTIF('CC Standings '!AK$3:AK$27,'CC Color Winners'!A24)</f>
        <v>0</v>
      </c>
      <c r="AL24">
        <f>COUNTIF('CC Standings '!AL$3:AL$27,'CC Color Winners'!A24)</f>
        <v>0</v>
      </c>
      <c r="AM24">
        <f>COUNTIF('CC Standings '!AM$3:AM$27,'CC Color Winners'!A24)</f>
        <v>0</v>
      </c>
    </row>
    <row r="25" spans="1:39" x14ac:dyDescent="0.2">
      <c r="A25" t="s">
        <v>21</v>
      </c>
      <c r="B25">
        <f>COUNTIF('CC Standings '!B$3:B$27,'CC Color Winners'!A25)</f>
        <v>0</v>
      </c>
      <c r="C25">
        <f>COUNTIF('CC Standings '!C$3:C$27,'CC Color Winners'!A25)</f>
        <v>0</v>
      </c>
      <c r="D25">
        <f>COUNTIF('CC Standings '!D$3:D$27,'CC Color Winners'!A25)</f>
        <v>0</v>
      </c>
      <c r="E25">
        <f>COUNTIF('CC Standings '!E$3:E$27,'CC Color Winners'!A25)</f>
        <v>0</v>
      </c>
      <c r="F25">
        <f>COUNTIF('CC Standings '!F$3:F$27,'CC Color Winners'!A25)</f>
        <v>0</v>
      </c>
      <c r="G25">
        <f>COUNTIF('CC Standings '!G$3:G$27,'CC Color Winners'!A25)</f>
        <v>0</v>
      </c>
      <c r="H25">
        <f>COUNTIF('CC Standings '!H$3:H$27,'CC Color Winners'!A25)</f>
        <v>0</v>
      </c>
      <c r="I25">
        <f>COUNTIF('CC Standings '!I$3:I$27,'CC Color Winners'!A25)</f>
        <v>0</v>
      </c>
      <c r="J25">
        <f>COUNTIF('CC Standings '!J$3:J$27,'CC Color Winners'!A25)</f>
        <v>0</v>
      </c>
      <c r="K25">
        <f>COUNTIF('CC Standings '!K$3:K$27,'CC Color Winners'!A25)</f>
        <v>0</v>
      </c>
      <c r="L25">
        <f>COUNTIF('CC Standings '!L$3:L$27,'CC Color Winners'!A25)</f>
        <v>0</v>
      </c>
      <c r="M25">
        <f>COUNTIF('CC Standings '!M$3:M$27,'CC Color Winners'!A25)</f>
        <v>0</v>
      </c>
      <c r="N25">
        <f>COUNTIF('CC Standings '!N$3:N$27,'CC Color Winners'!A25)</f>
        <v>0</v>
      </c>
      <c r="O25">
        <f>COUNTIF('CC Standings '!O$3:O$27,'CC Color Winners'!A25)</f>
        <v>0</v>
      </c>
      <c r="P25">
        <f>COUNTIF('CC Standings '!P$3:P$27,'CC Color Winners'!A25)</f>
        <v>0</v>
      </c>
      <c r="Q25">
        <f>COUNTIF('CC Standings '!Q$3:Q$27,'CC Color Winners'!A25)</f>
        <v>0</v>
      </c>
      <c r="R25">
        <f>COUNTIF('CC Standings '!R$3:R$27,'CC Color Winners'!A25)</f>
        <v>0</v>
      </c>
      <c r="S25">
        <f>COUNTIF('CC Standings '!S$3:S$27,'CC Color Winners'!A25)</f>
        <v>0</v>
      </c>
      <c r="T25">
        <f>COUNTIF('CC Standings '!T$3:T$27,'CC Color Winners'!A25)</f>
        <v>0</v>
      </c>
      <c r="U25">
        <f>COUNTIF('CC Standings '!U$3:U$27,'CC Color Winners'!A25)</f>
        <v>0</v>
      </c>
      <c r="V25">
        <f>COUNTIF('CC Standings '!V$3:V$27,'CC Color Winners'!A25)</f>
        <v>0</v>
      </c>
      <c r="W25">
        <f>COUNTIF('CC Standings '!W$3:W$27,'CC Color Winners'!A25)</f>
        <v>0</v>
      </c>
      <c r="X25">
        <f>COUNTIF('CC Standings '!X$3:X$27,'CC Color Winners'!A25)</f>
        <v>0</v>
      </c>
      <c r="Y25">
        <f>COUNTIF('CC Standings '!Y$3:Y$27,'CC Color Winners'!A25)</f>
        <v>0</v>
      </c>
      <c r="Z25">
        <f>COUNTIF('CC Standings '!Z$3:Z$27,'CC Color Winners'!A25)</f>
        <v>0</v>
      </c>
      <c r="AA25">
        <f>COUNTIF('CC Standings '!AA$3:AA$27,'CC Color Winners'!A25)</f>
        <v>0</v>
      </c>
      <c r="AB25">
        <f>COUNTIF('CC Standings '!AB$3:AB$27,'CC Color Winners'!A25)</f>
        <v>0</v>
      </c>
      <c r="AC25">
        <f>COUNTIF('CC Standings '!AC$3:AC$27,'CC Color Winners'!A25)</f>
        <v>0</v>
      </c>
      <c r="AD25">
        <f>COUNTIF('CC Standings '!AD$3:AD$27,'CC Color Winners'!A25)</f>
        <v>0</v>
      </c>
      <c r="AE25">
        <f>COUNTIF('CC Standings '!AE$3:AE$27,'CC Color Winners'!A25)</f>
        <v>0</v>
      </c>
      <c r="AF25">
        <f>COUNTIF('CC Standings '!AF$3:AF$27,'CC Color Winners'!A25)</f>
        <v>0</v>
      </c>
      <c r="AG25">
        <f>COUNTIF('CC Standings '!AG$3:AG$27,'CC Color Winners'!A25)</f>
        <v>0</v>
      </c>
      <c r="AH25">
        <f>COUNTIF('CC Standings '!AH$3:AH$27,'CC Color Winners'!A25)</f>
        <v>0</v>
      </c>
      <c r="AI25">
        <f>COUNTIF('CC Standings '!AI$3:AI$27,'CC Color Winners'!A25)</f>
        <v>0</v>
      </c>
      <c r="AJ25">
        <f>COUNTIF('CC Standings '!AJ$3:AJ$27,'CC Color Winners'!A25)</f>
        <v>0</v>
      </c>
      <c r="AK25">
        <f>COUNTIF('CC Standings '!AK$3:AK$27,'CC Color Winners'!A25)</f>
        <v>0</v>
      </c>
      <c r="AL25">
        <f>COUNTIF('CC Standings '!AL$3:AL$27,'CC Color Winners'!A25)</f>
        <v>0</v>
      </c>
      <c r="AM25">
        <f>COUNTIF('CC Standings '!AM$3:AM$27,'CC Color Winners'!A25)</f>
        <v>0</v>
      </c>
    </row>
    <row r="26" spans="1:39" x14ac:dyDescent="0.2">
      <c r="A26" t="s">
        <v>82</v>
      </c>
      <c r="B26">
        <f>COUNTIF('CC Standings '!B$3:B$27,'CC Color Winners'!A26)</f>
        <v>0</v>
      </c>
      <c r="C26">
        <f>COUNTIF('CC Standings '!C$3:C$27,'CC Color Winners'!A26)</f>
        <v>0</v>
      </c>
      <c r="D26">
        <f>COUNTIF('CC Standings '!D$3:D$27,'CC Color Winners'!A26)</f>
        <v>0</v>
      </c>
      <c r="E26">
        <f>COUNTIF('CC Standings '!E$3:E$27,'CC Color Winners'!A26)</f>
        <v>0</v>
      </c>
      <c r="F26">
        <f>COUNTIF('CC Standings '!F$3:F$27,'CC Color Winners'!A26)</f>
        <v>0</v>
      </c>
      <c r="G26">
        <f>COUNTIF('CC Standings '!G$3:G$27,'CC Color Winners'!A26)</f>
        <v>0</v>
      </c>
      <c r="H26">
        <f>COUNTIF('CC Standings '!H$3:H$27,'CC Color Winners'!A26)</f>
        <v>0</v>
      </c>
      <c r="I26">
        <f>COUNTIF('CC Standings '!I$3:I$27,'CC Color Winners'!A26)</f>
        <v>0</v>
      </c>
      <c r="J26">
        <f>COUNTIF('CC Standings '!J$3:J$27,'CC Color Winners'!A26)</f>
        <v>0</v>
      </c>
      <c r="K26">
        <f>COUNTIF('CC Standings '!K$3:K$27,'CC Color Winners'!A26)</f>
        <v>0</v>
      </c>
      <c r="L26">
        <f>COUNTIF('CC Standings '!L$3:L$27,'CC Color Winners'!A26)</f>
        <v>0</v>
      </c>
      <c r="M26">
        <f>COUNTIF('CC Standings '!M$3:M$27,'CC Color Winners'!A26)</f>
        <v>0</v>
      </c>
      <c r="N26">
        <f>COUNTIF('CC Standings '!N$3:N$27,'CC Color Winners'!A26)</f>
        <v>0</v>
      </c>
      <c r="O26">
        <f>COUNTIF('CC Standings '!O$3:O$27,'CC Color Winners'!A26)</f>
        <v>0</v>
      </c>
      <c r="P26">
        <f>COUNTIF('CC Standings '!P$3:P$27,'CC Color Winners'!A26)</f>
        <v>0</v>
      </c>
      <c r="Q26">
        <f>COUNTIF('CC Standings '!Q$3:Q$27,'CC Color Winners'!A26)</f>
        <v>0</v>
      </c>
      <c r="R26">
        <f>COUNTIF('CC Standings '!R$3:R$27,'CC Color Winners'!A26)</f>
        <v>0</v>
      </c>
      <c r="S26">
        <f>COUNTIF('CC Standings '!S$3:S$27,'CC Color Winners'!A26)</f>
        <v>0</v>
      </c>
      <c r="T26">
        <f>COUNTIF('CC Standings '!T$3:T$27,'CC Color Winners'!A26)</f>
        <v>0</v>
      </c>
      <c r="U26">
        <f>COUNTIF('CC Standings '!U$3:U$27,'CC Color Winners'!A26)</f>
        <v>0</v>
      </c>
      <c r="V26">
        <f>COUNTIF('CC Standings '!V$3:V$27,'CC Color Winners'!A26)</f>
        <v>0</v>
      </c>
      <c r="W26">
        <f>COUNTIF('CC Standings '!W$3:W$27,'CC Color Winners'!A26)</f>
        <v>0</v>
      </c>
      <c r="X26">
        <f>COUNTIF('CC Standings '!X$3:X$27,'CC Color Winners'!A26)</f>
        <v>0</v>
      </c>
      <c r="Y26">
        <f>COUNTIF('CC Standings '!Y$3:Y$27,'CC Color Winners'!A26)</f>
        <v>0</v>
      </c>
      <c r="Z26">
        <f>COUNTIF('CC Standings '!Z$3:Z$27,'CC Color Winners'!A26)</f>
        <v>0</v>
      </c>
      <c r="AA26">
        <f>COUNTIF('CC Standings '!AA$3:AA$27,'CC Color Winners'!A26)</f>
        <v>0</v>
      </c>
      <c r="AB26">
        <f>COUNTIF('CC Standings '!AB$3:AB$27,'CC Color Winners'!A26)</f>
        <v>0</v>
      </c>
      <c r="AC26">
        <f>COUNTIF('CC Standings '!AC$3:AC$27,'CC Color Winners'!A26)</f>
        <v>0</v>
      </c>
      <c r="AD26">
        <f>COUNTIF('CC Standings '!AD$3:AD$27,'CC Color Winners'!A26)</f>
        <v>0</v>
      </c>
      <c r="AE26">
        <f>COUNTIF('CC Standings '!AE$3:AE$27,'CC Color Winners'!A26)</f>
        <v>0</v>
      </c>
      <c r="AF26">
        <f>COUNTIF('CC Standings '!AF$3:AF$27,'CC Color Winners'!A26)</f>
        <v>0</v>
      </c>
      <c r="AG26">
        <f>COUNTIF('CC Standings '!AG$3:AG$27,'CC Color Winners'!A26)</f>
        <v>0</v>
      </c>
      <c r="AH26">
        <f>COUNTIF('CC Standings '!AH$3:AH$27,'CC Color Winners'!A26)</f>
        <v>0</v>
      </c>
      <c r="AI26">
        <f>COUNTIF('CC Standings '!AI$3:AI$27,'CC Color Winners'!A26)</f>
        <v>0</v>
      </c>
      <c r="AJ26">
        <f>COUNTIF('CC Standings '!AJ$3:AJ$27,'CC Color Winners'!A26)</f>
        <v>0</v>
      </c>
      <c r="AK26">
        <f>COUNTIF('CC Standings '!AK$3:AK$27,'CC Color Winners'!A26)</f>
        <v>0</v>
      </c>
      <c r="AL26">
        <f>COUNTIF('CC Standings '!AL$3:AL$27,'CC Color Winners'!A26)</f>
        <v>0</v>
      </c>
      <c r="AM26">
        <f>COUNTIF('CC Standings '!AM$3:AM$27,'CC Color Winners'!A26)</f>
        <v>0</v>
      </c>
    </row>
    <row r="27" spans="1:39" x14ac:dyDescent="0.2">
      <c r="A27" t="s">
        <v>121</v>
      </c>
      <c r="B27">
        <f>COUNTIF('CC Standings '!B$3:B$27,'CC Color Winners'!A27)</f>
        <v>0</v>
      </c>
      <c r="C27">
        <f>COUNTIF('CC Standings '!C$3:C$27,'CC Color Winners'!A27)</f>
        <v>0</v>
      </c>
      <c r="D27">
        <f>COUNTIF('CC Standings '!D$3:D$27,'CC Color Winners'!A27)</f>
        <v>0</v>
      </c>
      <c r="E27">
        <f>COUNTIF('CC Standings '!E$3:E$27,'CC Color Winners'!A27)</f>
        <v>0</v>
      </c>
      <c r="F27">
        <f>COUNTIF('CC Standings '!F$3:F$27,'CC Color Winners'!A27)</f>
        <v>0</v>
      </c>
      <c r="G27">
        <f>COUNTIF('CC Standings '!G$3:G$27,'CC Color Winners'!A27)</f>
        <v>0</v>
      </c>
      <c r="H27">
        <f>COUNTIF('CC Standings '!H$3:H$27,'CC Color Winners'!A27)</f>
        <v>0</v>
      </c>
      <c r="I27">
        <f>COUNTIF('CC Standings '!I$3:I$27,'CC Color Winners'!A27)</f>
        <v>0</v>
      </c>
      <c r="J27">
        <f>COUNTIF('CC Standings '!J$3:J$27,'CC Color Winners'!A27)</f>
        <v>0</v>
      </c>
      <c r="K27">
        <f>COUNTIF('CC Standings '!K$3:K$27,'CC Color Winners'!A27)</f>
        <v>0</v>
      </c>
      <c r="L27">
        <f>COUNTIF('CC Standings '!L$3:L$27,'CC Color Winners'!A27)</f>
        <v>0</v>
      </c>
      <c r="M27">
        <f>COUNTIF('CC Standings '!M$3:M$27,'CC Color Winners'!A27)</f>
        <v>0</v>
      </c>
      <c r="N27">
        <f>COUNTIF('CC Standings '!N$3:N$27,'CC Color Winners'!A27)</f>
        <v>0</v>
      </c>
      <c r="O27">
        <f>COUNTIF('CC Standings '!O$3:O$27,'CC Color Winners'!A27)</f>
        <v>0</v>
      </c>
      <c r="P27">
        <f>COUNTIF('CC Standings '!P$3:P$27,'CC Color Winners'!A27)</f>
        <v>0</v>
      </c>
      <c r="Q27">
        <f>COUNTIF('CC Standings '!Q$3:Q$27,'CC Color Winners'!A27)</f>
        <v>0</v>
      </c>
      <c r="R27">
        <f>COUNTIF('CC Standings '!R$3:R$27,'CC Color Winners'!A27)</f>
        <v>0</v>
      </c>
      <c r="S27">
        <f>COUNTIF('CC Standings '!S$3:S$27,'CC Color Winners'!A27)</f>
        <v>0</v>
      </c>
      <c r="T27">
        <f>COUNTIF('CC Standings '!T$3:T$27,'CC Color Winners'!A27)</f>
        <v>0</v>
      </c>
      <c r="U27">
        <f>COUNTIF('CC Standings '!U$3:U$27,'CC Color Winners'!A27)</f>
        <v>0</v>
      </c>
      <c r="V27">
        <f>COUNTIF('CC Standings '!V$3:V$27,'CC Color Winners'!A27)</f>
        <v>0</v>
      </c>
      <c r="W27">
        <f>COUNTIF('CC Standings '!W$3:W$27,'CC Color Winners'!A27)</f>
        <v>0</v>
      </c>
      <c r="X27">
        <f>COUNTIF('CC Standings '!X$3:X$27,'CC Color Winners'!A27)</f>
        <v>0</v>
      </c>
      <c r="Y27">
        <f>COUNTIF('CC Standings '!Y$3:Y$27,'CC Color Winners'!A27)</f>
        <v>0</v>
      </c>
      <c r="Z27">
        <f>COUNTIF('CC Standings '!Z$3:Z$27,'CC Color Winners'!A27)</f>
        <v>0</v>
      </c>
      <c r="AA27">
        <f>COUNTIF('CC Standings '!AA$3:AA$27,'CC Color Winners'!A27)</f>
        <v>0</v>
      </c>
      <c r="AB27">
        <f>COUNTIF('CC Standings '!AB$3:AB$27,'CC Color Winners'!A27)</f>
        <v>0</v>
      </c>
      <c r="AC27">
        <f>COUNTIF('CC Standings '!AC$3:AC$27,'CC Color Winners'!A27)</f>
        <v>0</v>
      </c>
      <c r="AD27">
        <f>COUNTIF('CC Standings '!AD$3:AD$27,'CC Color Winners'!A27)</f>
        <v>0</v>
      </c>
      <c r="AE27">
        <f>COUNTIF('CC Standings '!AE$3:AE$27,'CC Color Winners'!A27)</f>
        <v>0</v>
      </c>
      <c r="AF27">
        <f>COUNTIF('CC Standings '!AF$3:AF$27,'CC Color Winners'!A27)</f>
        <v>0</v>
      </c>
      <c r="AG27">
        <f>COUNTIF('CC Standings '!AG$3:AG$27,'CC Color Winners'!A27)</f>
        <v>0</v>
      </c>
      <c r="AH27">
        <f>COUNTIF('CC Standings '!AH$3:AH$27,'CC Color Winners'!A27)</f>
        <v>0</v>
      </c>
      <c r="AI27">
        <f>COUNTIF('CC Standings '!AI$3:AI$27,'CC Color Winners'!A27)</f>
        <v>0</v>
      </c>
      <c r="AJ27">
        <f>COUNTIF('CC Standings '!AJ$3:AJ$27,'CC Color Winners'!A27)</f>
        <v>0</v>
      </c>
      <c r="AK27">
        <f>COUNTIF('CC Standings '!AK$3:AK$27,'CC Color Winners'!A27)</f>
        <v>0</v>
      </c>
      <c r="AL27">
        <f>COUNTIF('CC Standings '!AL$3:AL$27,'CC Color Winners'!A27)</f>
        <v>0</v>
      </c>
      <c r="AM27">
        <f>COUNTIF('CC Standings '!AM$3:AM$27,'CC Color Winners'!A27)</f>
        <v>0</v>
      </c>
    </row>
    <row r="28" spans="1:39" x14ac:dyDescent="0.2">
      <c r="A28" t="s">
        <v>97</v>
      </c>
      <c r="B28">
        <f>COUNTIF('CC Standings '!B$3:B$27,'CC Color Winners'!A28)</f>
        <v>0</v>
      </c>
      <c r="C28">
        <f>COUNTIF('CC Standings '!C$3:C$27,'CC Color Winners'!A28)</f>
        <v>0</v>
      </c>
      <c r="D28">
        <f>COUNTIF('CC Standings '!D$3:D$27,'CC Color Winners'!A28)</f>
        <v>0</v>
      </c>
      <c r="E28">
        <f>COUNTIF('CC Standings '!E$3:E$27,'CC Color Winners'!A28)</f>
        <v>0</v>
      </c>
      <c r="F28">
        <f>COUNTIF('CC Standings '!F$3:F$27,'CC Color Winners'!A28)</f>
        <v>0</v>
      </c>
      <c r="G28">
        <f>COUNTIF('CC Standings '!G$3:G$27,'CC Color Winners'!A28)</f>
        <v>0</v>
      </c>
      <c r="H28">
        <f>COUNTIF('CC Standings '!H$3:H$27,'CC Color Winners'!A28)</f>
        <v>0</v>
      </c>
      <c r="I28">
        <f>COUNTIF('CC Standings '!I$3:I$27,'CC Color Winners'!A28)</f>
        <v>2</v>
      </c>
      <c r="J28">
        <f>COUNTIF('CC Standings '!J$3:J$27,'CC Color Winners'!A28)</f>
        <v>0</v>
      </c>
      <c r="K28">
        <f>COUNTIF('CC Standings '!K$3:K$27,'CC Color Winners'!A28)</f>
        <v>0</v>
      </c>
      <c r="L28">
        <f>COUNTIF('CC Standings '!L$3:L$27,'CC Color Winners'!A28)</f>
        <v>1</v>
      </c>
      <c r="M28">
        <f>COUNTIF('CC Standings '!M$3:M$27,'CC Color Winners'!A28)</f>
        <v>0</v>
      </c>
      <c r="N28">
        <f>COUNTIF('CC Standings '!N$3:N$27,'CC Color Winners'!A28)</f>
        <v>0</v>
      </c>
      <c r="O28">
        <f>COUNTIF('CC Standings '!O$3:O$27,'CC Color Winners'!A28)</f>
        <v>0</v>
      </c>
      <c r="P28">
        <f>COUNTIF('CC Standings '!P$3:P$27,'CC Color Winners'!A28)</f>
        <v>0</v>
      </c>
      <c r="Q28">
        <f>COUNTIF('CC Standings '!Q$3:Q$27,'CC Color Winners'!A28)</f>
        <v>0</v>
      </c>
      <c r="R28">
        <f>COUNTIF('CC Standings '!R$3:R$27,'CC Color Winners'!A28)</f>
        <v>0</v>
      </c>
      <c r="S28">
        <f>COUNTIF('CC Standings '!S$3:S$27,'CC Color Winners'!A28)</f>
        <v>0</v>
      </c>
      <c r="T28">
        <f>COUNTIF('CC Standings '!T$3:T$27,'CC Color Winners'!A28)</f>
        <v>0</v>
      </c>
      <c r="U28">
        <f>COUNTIF('CC Standings '!U$3:U$27,'CC Color Winners'!A28)</f>
        <v>0</v>
      </c>
      <c r="V28">
        <f>COUNTIF('CC Standings '!V$3:V$27,'CC Color Winners'!A28)</f>
        <v>0</v>
      </c>
      <c r="W28">
        <f>COUNTIF('CC Standings '!W$3:W$27,'CC Color Winners'!A28)</f>
        <v>0</v>
      </c>
      <c r="X28">
        <f>COUNTIF('CC Standings '!X$3:X$27,'CC Color Winners'!A28)</f>
        <v>0</v>
      </c>
      <c r="Y28">
        <f>COUNTIF('CC Standings '!Y$3:Y$27,'CC Color Winners'!A28)</f>
        <v>0</v>
      </c>
      <c r="Z28">
        <f>COUNTIF('CC Standings '!Z$3:Z$27,'CC Color Winners'!A28)</f>
        <v>0</v>
      </c>
      <c r="AA28">
        <f>COUNTIF('CC Standings '!AA$3:AA$27,'CC Color Winners'!A28)</f>
        <v>0</v>
      </c>
      <c r="AB28">
        <f>COUNTIF('CC Standings '!AB$3:AB$27,'CC Color Winners'!A28)</f>
        <v>1</v>
      </c>
      <c r="AC28">
        <f>COUNTIF('CC Standings '!AC$3:AC$27,'CC Color Winners'!A28)</f>
        <v>2</v>
      </c>
      <c r="AD28">
        <f>COUNTIF('CC Standings '!AD$3:AD$27,'CC Color Winners'!A28)</f>
        <v>0</v>
      </c>
      <c r="AE28">
        <f>COUNTIF('CC Standings '!AE$3:AE$27,'CC Color Winners'!A28)</f>
        <v>0</v>
      </c>
      <c r="AF28">
        <f>COUNTIF('CC Standings '!AF$3:AF$27,'CC Color Winners'!A28)</f>
        <v>0</v>
      </c>
      <c r="AG28">
        <f>COUNTIF('CC Standings '!AG$3:AG$27,'CC Color Winners'!A28)</f>
        <v>0</v>
      </c>
      <c r="AH28">
        <f>COUNTIF('CC Standings '!AH$3:AH$27,'CC Color Winners'!A28)</f>
        <v>0</v>
      </c>
      <c r="AI28">
        <f>COUNTIF('CC Standings '!AI$3:AI$27,'CC Color Winners'!A28)</f>
        <v>0</v>
      </c>
      <c r="AJ28">
        <f>COUNTIF('CC Standings '!AJ$3:AJ$27,'CC Color Winners'!A28)</f>
        <v>0</v>
      </c>
      <c r="AK28">
        <f>COUNTIF('CC Standings '!AK$3:AK$27,'CC Color Winners'!A28)</f>
        <v>0</v>
      </c>
      <c r="AL28">
        <f>COUNTIF('CC Standings '!AL$3:AL$27,'CC Color Winners'!A28)</f>
        <v>0</v>
      </c>
      <c r="AM28">
        <f>COUNTIF('CC Standings '!AM$3:AM$27,'CC Color Winners'!A28)</f>
        <v>0</v>
      </c>
    </row>
    <row r="29" spans="1:39" x14ac:dyDescent="0.2">
      <c r="A29" t="s">
        <v>106</v>
      </c>
      <c r="B29">
        <f>COUNTIF('CC Standings '!B$3:B$27,'CC Color Winners'!A29)</f>
        <v>0</v>
      </c>
      <c r="C29">
        <f>COUNTIF('CC Standings '!C$3:C$27,'CC Color Winners'!A29)</f>
        <v>0</v>
      </c>
      <c r="D29">
        <f>COUNTIF('CC Standings '!D$3:D$27,'CC Color Winners'!A29)</f>
        <v>0</v>
      </c>
      <c r="E29">
        <f>COUNTIF('CC Standings '!E$3:E$27,'CC Color Winners'!A29)</f>
        <v>0</v>
      </c>
      <c r="F29">
        <f>COUNTIF('CC Standings '!F$3:F$27,'CC Color Winners'!A29)</f>
        <v>0</v>
      </c>
      <c r="G29">
        <f>COUNTIF('CC Standings '!G$3:G$27,'CC Color Winners'!A29)</f>
        <v>0</v>
      </c>
      <c r="H29">
        <f>COUNTIF('CC Standings '!H$3:H$27,'CC Color Winners'!A29)</f>
        <v>0</v>
      </c>
      <c r="I29">
        <f>COUNTIF('CC Standings '!I$3:I$27,'CC Color Winners'!A29)</f>
        <v>0</v>
      </c>
      <c r="J29">
        <f>COUNTIF('CC Standings '!J$3:J$27,'CC Color Winners'!A29)</f>
        <v>0</v>
      </c>
      <c r="K29">
        <f>COUNTIF('CC Standings '!K$3:K$27,'CC Color Winners'!A29)</f>
        <v>0</v>
      </c>
      <c r="L29">
        <f>COUNTIF('CC Standings '!L$3:L$27,'CC Color Winners'!A29)</f>
        <v>0</v>
      </c>
      <c r="M29">
        <f>COUNTIF('CC Standings '!M$3:M$27,'CC Color Winners'!A29)</f>
        <v>0</v>
      </c>
      <c r="N29">
        <f>COUNTIF('CC Standings '!N$3:N$27,'CC Color Winners'!A29)</f>
        <v>0</v>
      </c>
      <c r="O29">
        <f>COUNTIF('CC Standings '!O$3:O$27,'CC Color Winners'!A29)</f>
        <v>0</v>
      </c>
      <c r="P29">
        <f>COUNTIF('CC Standings '!P$3:P$27,'CC Color Winners'!A29)</f>
        <v>0</v>
      </c>
      <c r="Q29">
        <f>COUNTIF('CC Standings '!Q$3:Q$27,'CC Color Winners'!A29)</f>
        <v>0</v>
      </c>
      <c r="R29">
        <f>COUNTIF('CC Standings '!R$3:R$27,'CC Color Winners'!A29)</f>
        <v>0</v>
      </c>
      <c r="S29">
        <f>COUNTIF('CC Standings '!S$3:S$27,'CC Color Winners'!A29)</f>
        <v>0</v>
      </c>
      <c r="T29">
        <f>COUNTIF('CC Standings '!T$3:T$27,'CC Color Winners'!A29)</f>
        <v>0</v>
      </c>
      <c r="U29">
        <f>COUNTIF('CC Standings '!U$3:U$27,'CC Color Winners'!A29)</f>
        <v>0</v>
      </c>
      <c r="V29">
        <f>COUNTIF('CC Standings '!V$3:V$27,'CC Color Winners'!A29)</f>
        <v>0</v>
      </c>
      <c r="W29">
        <f>COUNTIF('CC Standings '!W$3:W$27,'CC Color Winners'!A29)</f>
        <v>0</v>
      </c>
      <c r="X29">
        <f>COUNTIF('CC Standings '!X$3:X$27,'CC Color Winners'!A29)</f>
        <v>0</v>
      </c>
      <c r="Y29">
        <f>COUNTIF('CC Standings '!Y$3:Y$27,'CC Color Winners'!A29)</f>
        <v>0</v>
      </c>
      <c r="Z29">
        <f>COUNTIF('CC Standings '!Z$3:Z$27,'CC Color Winners'!A29)</f>
        <v>0</v>
      </c>
      <c r="AA29">
        <f>COUNTIF('CC Standings '!AA$3:AA$27,'CC Color Winners'!A29)</f>
        <v>0</v>
      </c>
      <c r="AB29">
        <f>COUNTIF('CC Standings '!AB$3:AB$27,'CC Color Winners'!A29)</f>
        <v>0</v>
      </c>
      <c r="AC29">
        <f>COUNTIF('CC Standings '!AC$3:AC$27,'CC Color Winners'!A29)</f>
        <v>0</v>
      </c>
      <c r="AD29">
        <f>COUNTIF('CC Standings '!AD$3:AD$27,'CC Color Winners'!A29)</f>
        <v>0</v>
      </c>
      <c r="AE29">
        <f>COUNTIF('CC Standings '!AE$3:AE$27,'CC Color Winners'!A29)</f>
        <v>0</v>
      </c>
      <c r="AF29">
        <f>COUNTIF('CC Standings '!AF$3:AF$27,'CC Color Winners'!A29)</f>
        <v>0</v>
      </c>
      <c r="AG29">
        <f>COUNTIF('CC Standings '!AG$3:AG$27,'CC Color Winners'!A29)</f>
        <v>0</v>
      </c>
      <c r="AH29">
        <f>COUNTIF('CC Standings '!AH$3:AH$27,'CC Color Winners'!A29)</f>
        <v>0</v>
      </c>
      <c r="AI29">
        <f>COUNTIF('CC Standings '!AI$3:AI$27,'CC Color Winners'!A29)</f>
        <v>0</v>
      </c>
      <c r="AJ29">
        <f>COUNTIF('CC Standings '!AJ$3:AJ$27,'CC Color Winners'!A29)</f>
        <v>0</v>
      </c>
      <c r="AK29">
        <f>COUNTIF('CC Standings '!AK$3:AK$27,'CC Color Winners'!A29)</f>
        <v>0</v>
      </c>
      <c r="AL29">
        <f>COUNTIF('CC Standings '!AL$3:AL$27,'CC Color Winners'!A29)</f>
        <v>0</v>
      </c>
      <c r="AM29">
        <f>COUNTIF('CC Standings '!AM$3:AM$27,'CC Color Winners'!A29)</f>
        <v>0</v>
      </c>
    </row>
    <row r="30" spans="1:39" x14ac:dyDescent="0.2">
      <c r="A30" t="s">
        <v>14</v>
      </c>
      <c r="B30">
        <f>COUNTIF('CC Standings '!B$3:B$27,'CC Color Winners'!A30)</f>
        <v>0</v>
      </c>
      <c r="C30">
        <f>COUNTIF('CC Standings '!C$3:C$27,'CC Color Winners'!A30)</f>
        <v>0</v>
      </c>
      <c r="D30">
        <f>COUNTIF('CC Standings '!D$3:D$27,'CC Color Winners'!A30)</f>
        <v>1</v>
      </c>
      <c r="E30">
        <f>COUNTIF('CC Standings '!E$3:E$27,'CC Color Winners'!A30)</f>
        <v>0</v>
      </c>
      <c r="F30">
        <f>COUNTIF('CC Standings '!F$3:F$27,'CC Color Winners'!A30)</f>
        <v>0</v>
      </c>
      <c r="G30">
        <f>COUNTIF('CC Standings '!G$3:G$27,'CC Color Winners'!A30)</f>
        <v>0</v>
      </c>
      <c r="H30">
        <f>COUNTIF('CC Standings '!H$3:H$27,'CC Color Winners'!A30)</f>
        <v>0</v>
      </c>
      <c r="I30">
        <f>COUNTIF('CC Standings '!I$3:I$27,'CC Color Winners'!A30)</f>
        <v>0</v>
      </c>
      <c r="J30">
        <f>COUNTIF('CC Standings '!J$3:J$27,'CC Color Winners'!A30)</f>
        <v>0</v>
      </c>
      <c r="K30">
        <f>COUNTIF('CC Standings '!K$3:K$27,'CC Color Winners'!A30)</f>
        <v>0</v>
      </c>
      <c r="L30">
        <f>COUNTIF('CC Standings '!L$3:L$27,'CC Color Winners'!A30)</f>
        <v>0</v>
      </c>
      <c r="M30">
        <f>COUNTIF('CC Standings '!M$3:M$27,'CC Color Winners'!A30)</f>
        <v>0</v>
      </c>
      <c r="N30">
        <f>COUNTIF('CC Standings '!N$3:N$27,'CC Color Winners'!A30)</f>
        <v>0</v>
      </c>
      <c r="O30">
        <f>COUNTIF('CC Standings '!O$3:O$27,'CC Color Winners'!A30)</f>
        <v>0</v>
      </c>
      <c r="P30">
        <f>COUNTIF('CC Standings '!P$3:P$27,'CC Color Winners'!A30)</f>
        <v>0</v>
      </c>
      <c r="Q30">
        <f>COUNTIF('CC Standings '!Q$3:Q$27,'CC Color Winners'!A30)</f>
        <v>0</v>
      </c>
      <c r="R30">
        <f>COUNTIF('CC Standings '!R$3:R$27,'CC Color Winners'!A30)</f>
        <v>0</v>
      </c>
      <c r="S30">
        <f>COUNTIF('CC Standings '!S$3:S$27,'CC Color Winners'!A30)</f>
        <v>0</v>
      </c>
      <c r="T30">
        <f>COUNTIF('CC Standings '!T$3:T$27,'CC Color Winners'!A30)</f>
        <v>0</v>
      </c>
      <c r="U30">
        <f>COUNTIF('CC Standings '!U$3:U$27,'CC Color Winners'!A30)</f>
        <v>0</v>
      </c>
      <c r="V30">
        <f>COUNTIF('CC Standings '!V$3:V$27,'CC Color Winners'!A30)</f>
        <v>0</v>
      </c>
      <c r="W30">
        <f>COUNTIF('CC Standings '!W$3:W$27,'CC Color Winners'!A30)</f>
        <v>0</v>
      </c>
      <c r="X30">
        <f>COUNTIF('CC Standings '!X$3:X$27,'CC Color Winners'!A30)</f>
        <v>0</v>
      </c>
      <c r="Y30">
        <f>COUNTIF('CC Standings '!Y$3:Y$27,'CC Color Winners'!A30)</f>
        <v>0</v>
      </c>
      <c r="Z30">
        <f>COUNTIF('CC Standings '!Z$3:Z$27,'CC Color Winners'!A30)</f>
        <v>2</v>
      </c>
      <c r="AA30">
        <f>COUNTIF('CC Standings '!AA$3:AA$27,'CC Color Winners'!A30)</f>
        <v>0</v>
      </c>
      <c r="AB30">
        <f>COUNTIF('CC Standings '!AB$3:AB$27,'CC Color Winners'!A30)</f>
        <v>0</v>
      </c>
      <c r="AC30">
        <f>COUNTIF('CC Standings '!AC$3:AC$27,'CC Color Winners'!A30)</f>
        <v>0</v>
      </c>
      <c r="AD30">
        <f>COUNTIF('CC Standings '!AD$3:AD$27,'CC Color Winners'!A30)</f>
        <v>2</v>
      </c>
      <c r="AE30">
        <f>COUNTIF('CC Standings '!AE$3:AE$27,'CC Color Winners'!A30)</f>
        <v>2</v>
      </c>
      <c r="AF30">
        <f>COUNTIF('CC Standings '!AF$3:AF$27,'CC Color Winners'!A30)</f>
        <v>0</v>
      </c>
      <c r="AG30">
        <f>COUNTIF('CC Standings '!AG$3:AG$27,'CC Color Winners'!A30)</f>
        <v>0</v>
      </c>
      <c r="AH30">
        <f>COUNTIF('CC Standings '!AH$3:AH$27,'CC Color Winners'!A30)</f>
        <v>0</v>
      </c>
      <c r="AI30">
        <f>COUNTIF('CC Standings '!AI$3:AI$27,'CC Color Winners'!A30)</f>
        <v>0</v>
      </c>
      <c r="AJ30">
        <f>COUNTIF('CC Standings '!AJ$3:AJ$27,'CC Color Winners'!A30)</f>
        <v>0</v>
      </c>
      <c r="AK30">
        <f>COUNTIF('CC Standings '!AK$3:AK$27,'CC Color Winners'!A30)</f>
        <v>0</v>
      </c>
      <c r="AL30">
        <f>COUNTIF('CC Standings '!AL$3:AL$27,'CC Color Winners'!A30)</f>
        <v>0</v>
      </c>
      <c r="AM30">
        <f>COUNTIF('CC Standings '!AM$3:AM$27,'CC Color Winners'!A30)</f>
        <v>0</v>
      </c>
    </row>
    <row r="31" spans="1:39" x14ac:dyDescent="0.2">
      <c r="A31" t="s">
        <v>170</v>
      </c>
      <c r="B31">
        <f>COUNTIF('CC Standings '!B$3:B$27,'CC Color Winners'!A31)</f>
        <v>0</v>
      </c>
      <c r="C31">
        <f>COUNTIF('CC Standings '!C$3:C$27,'CC Color Winners'!A31)</f>
        <v>0</v>
      </c>
      <c r="D31">
        <f>COUNTIF('CC Standings '!D$3:D$27,'CC Color Winners'!A31)</f>
        <v>0</v>
      </c>
      <c r="E31">
        <f>COUNTIF('CC Standings '!E$3:E$27,'CC Color Winners'!A31)</f>
        <v>0</v>
      </c>
      <c r="F31">
        <f>COUNTIF('CC Standings '!F$3:F$27,'CC Color Winners'!A31)</f>
        <v>0</v>
      </c>
      <c r="G31">
        <f>COUNTIF('CC Standings '!G$3:G$27,'CC Color Winners'!A31)</f>
        <v>0</v>
      </c>
      <c r="H31">
        <f>COUNTIF('CC Standings '!H$3:H$27,'CC Color Winners'!A31)</f>
        <v>0</v>
      </c>
      <c r="I31">
        <f>COUNTIF('CC Standings '!I$3:I$27,'CC Color Winners'!A31)</f>
        <v>0</v>
      </c>
      <c r="J31">
        <f>COUNTIF('CC Standings '!J$3:J$27,'CC Color Winners'!A31)</f>
        <v>0</v>
      </c>
      <c r="K31">
        <f>COUNTIF('CC Standings '!K$3:K$27,'CC Color Winners'!A31)</f>
        <v>0</v>
      </c>
      <c r="L31">
        <f>COUNTIF('CC Standings '!L$3:L$27,'CC Color Winners'!A31)</f>
        <v>0</v>
      </c>
      <c r="M31">
        <f>COUNTIF('CC Standings '!M$3:M$27,'CC Color Winners'!A31)</f>
        <v>0</v>
      </c>
      <c r="N31">
        <f>COUNTIF('CC Standings '!N$3:N$27,'CC Color Winners'!A31)</f>
        <v>0</v>
      </c>
      <c r="O31">
        <f>COUNTIF('CC Standings '!O$3:O$27,'CC Color Winners'!A31)</f>
        <v>0</v>
      </c>
      <c r="P31">
        <f>COUNTIF('CC Standings '!P$3:P$27,'CC Color Winners'!A31)</f>
        <v>0</v>
      </c>
      <c r="Q31">
        <f>COUNTIF('CC Standings '!Q$3:Q$27,'CC Color Winners'!A31)</f>
        <v>0</v>
      </c>
      <c r="R31">
        <f>COUNTIF('CC Standings '!R$3:R$27,'CC Color Winners'!A31)</f>
        <v>0</v>
      </c>
      <c r="S31">
        <f>COUNTIF('CC Standings '!S$3:S$27,'CC Color Winners'!A31)</f>
        <v>0</v>
      </c>
      <c r="T31">
        <f>COUNTIF('CC Standings '!T$3:T$27,'CC Color Winners'!A31)</f>
        <v>0</v>
      </c>
      <c r="U31">
        <f>COUNTIF('CC Standings '!U$3:U$27,'CC Color Winners'!A31)</f>
        <v>0</v>
      </c>
      <c r="V31">
        <f>COUNTIF('CC Standings '!V$3:V$27,'CC Color Winners'!A31)</f>
        <v>0</v>
      </c>
      <c r="W31">
        <f>COUNTIF('CC Standings '!W$3:W$27,'CC Color Winners'!A31)</f>
        <v>0</v>
      </c>
      <c r="X31">
        <f>COUNTIF('CC Standings '!X$3:X$27,'CC Color Winners'!A31)</f>
        <v>0</v>
      </c>
      <c r="Y31">
        <f>COUNTIF('CC Standings '!Y$3:Y$27,'CC Color Winners'!A31)</f>
        <v>0</v>
      </c>
      <c r="Z31">
        <f>COUNTIF('CC Standings '!Z$3:Z$27,'CC Color Winners'!A31)</f>
        <v>0</v>
      </c>
      <c r="AA31">
        <f>COUNTIF('CC Standings '!AA$3:AA$27,'CC Color Winners'!A31)</f>
        <v>0</v>
      </c>
      <c r="AB31">
        <f>COUNTIF('CC Standings '!AB$3:AB$27,'CC Color Winners'!A31)</f>
        <v>0</v>
      </c>
      <c r="AC31">
        <f>COUNTIF('CC Standings '!AC$3:AC$27,'CC Color Winners'!A31)</f>
        <v>0</v>
      </c>
      <c r="AD31">
        <f>COUNTIF('CC Standings '!AD$3:AD$27,'CC Color Winners'!A31)</f>
        <v>0</v>
      </c>
      <c r="AE31">
        <f>COUNTIF('CC Standings '!AE$3:AE$27,'CC Color Winners'!A31)</f>
        <v>0</v>
      </c>
      <c r="AF31">
        <f>COUNTIF('CC Standings '!AF$3:AF$27,'CC Color Winners'!A31)</f>
        <v>0</v>
      </c>
      <c r="AG31">
        <f>COUNTIF('CC Standings '!AG$3:AG$27,'CC Color Winners'!A31)</f>
        <v>0</v>
      </c>
      <c r="AH31">
        <f>COUNTIF('CC Standings '!AH$3:AH$27,'CC Color Winners'!A31)</f>
        <v>0</v>
      </c>
      <c r="AI31">
        <f>COUNTIF('CC Standings '!AI$3:AI$27,'CC Color Winners'!A31)</f>
        <v>0</v>
      </c>
      <c r="AJ31">
        <f>COUNTIF('CC Standings '!AJ$3:AJ$27,'CC Color Winners'!A31)</f>
        <v>0</v>
      </c>
      <c r="AK31">
        <f>COUNTIF('CC Standings '!AK$3:AK$27,'CC Color Winners'!A31)</f>
        <v>0</v>
      </c>
      <c r="AL31">
        <f>COUNTIF('CC Standings '!AL$3:AL$27,'CC Color Winners'!A31)</f>
        <v>0</v>
      </c>
      <c r="AM31">
        <f>COUNTIF('CC Standings '!AM$3:AM$27,'CC Color Winners'!A31)</f>
        <v>0</v>
      </c>
    </row>
    <row r="32" spans="1:39" x14ac:dyDescent="0.2">
      <c r="A32" t="s">
        <v>169</v>
      </c>
      <c r="B32">
        <f>COUNTIF('CC Standings '!B$3:B$27,'CC Color Winners'!A32)</f>
        <v>0</v>
      </c>
      <c r="C32">
        <f>COUNTIF('CC Standings '!C$3:C$27,'CC Color Winners'!A32)</f>
        <v>0</v>
      </c>
      <c r="D32">
        <f>COUNTIF('CC Standings '!D$3:D$27,'CC Color Winners'!A32)</f>
        <v>0</v>
      </c>
      <c r="E32">
        <f>COUNTIF('CC Standings '!E$3:E$27,'CC Color Winners'!A32)</f>
        <v>0</v>
      </c>
      <c r="F32">
        <f>COUNTIF('CC Standings '!F$3:F$27,'CC Color Winners'!A32)</f>
        <v>0</v>
      </c>
      <c r="G32">
        <f>COUNTIF('CC Standings '!G$3:G$27,'CC Color Winners'!A32)</f>
        <v>0</v>
      </c>
      <c r="H32">
        <f>COUNTIF('CC Standings '!H$3:H$27,'CC Color Winners'!A32)</f>
        <v>0</v>
      </c>
      <c r="I32">
        <f>COUNTIF('CC Standings '!I$3:I$27,'CC Color Winners'!A32)</f>
        <v>0</v>
      </c>
      <c r="J32">
        <f>COUNTIF('CC Standings '!J$3:J$27,'CC Color Winners'!A32)</f>
        <v>0</v>
      </c>
      <c r="K32">
        <f>COUNTIF('CC Standings '!K$3:K$27,'CC Color Winners'!A32)</f>
        <v>0</v>
      </c>
      <c r="L32">
        <f>COUNTIF('CC Standings '!L$3:L$27,'CC Color Winners'!A32)</f>
        <v>0</v>
      </c>
      <c r="M32">
        <f>COUNTIF('CC Standings '!M$3:M$27,'CC Color Winners'!A32)</f>
        <v>0</v>
      </c>
      <c r="N32">
        <f>COUNTIF('CC Standings '!N$3:N$27,'CC Color Winners'!A32)</f>
        <v>0</v>
      </c>
      <c r="O32">
        <f>COUNTIF('CC Standings '!O$3:O$27,'CC Color Winners'!A32)</f>
        <v>0</v>
      </c>
      <c r="P32">
        <f>COUNTIF('CC Standings '!P$3:P$27,'CC Color Winners'!A32)</f>
        <v>0</v>
      </c>
      <c r="Q32">
        <f>COUNTIF('CC Standings '!Q$3:Q$27,'CC Color Winners'!A32)</f>
        <v>0</v>
      </c>
      <c r="R32">
        <f>COUNTIF('CC Standings '!R$3:R$27,'CC Color Winners'!A32)</f>
        <v>0</v>
      </c>
      <c r="S32">
        <f>COUNTIF('CC Standings '!S$3:S$27,'CC Color Winners'!A32)</f>
        <v>0</v>
      </c>
      <c r="T32">
        <f>COUNTIF('CC Standings '!T$3:T$27,'CC Color Winners'!A32)</f>
        <v>0</v>
      </c>
      <c r="U32">
        <f>COUNTIF('CC Standings '!U$3:U$27,'CC Color Winners'!A32)</f>
        <v>0</v>
      </c>
      <c r="V32">
        <f>COUNTIF('CC Standings '!V$3:V$27,'CC Color Winners'!A32)</f>
        <v>0</v>
      </c>
      <c r="W32">
        <f>COUNTIF('CC Standings '!W$3:W$27,'CC Color Winners'!A32)</f>
        <v>0</v>
      </c>
      <c r="X32">
        <f>COUNTIF('CC Standings '!X$3:X$27,'CC Color Winners'!A32)</f>
        <v>0</v>
      </c>
      <c r="Y32">
        <f>COUNTIF('CC Standings '!Y$3:Y$27,'CC Color Winners'!A32)</f>
        <v>0</v>
      </c>
      <c r="Z32">
        <f>COUNTIF('CC Standings '!Z$3:Z$27,'CC Color Winners'!A32)</f>
        <v>0</v>
      </c>
      <c r="AA32">
        <f>COUNTIF('CC Standings '!AA$3:AA$27,'CC Color Winners'!A32)</f>
        <v>0</v>
      </c>
      <c r="AB32">
        <f>COUNTIF('CC Standings '!AB$3:AB$27,'CC Color Winners'!A32)</f>
        <v>0</v>
      </c>
      <c r="AC32">
        <f>COUNTIF('CC Standings '!AC$3:AC$27,'CC Color Winners'!A32)</f>
        <v>0</v>
      </c>
      <c r="AD32">
        <f>COUNTIF('CC Standings '!AD$3:AD$27,'CC Color Winners'!A32)</f>
        <v>0</v>
      </c>
      <c r="AE32">
        <f>COUNTIF('CC Standings '!AE$3:AE$27,'CC Color Winners'!A32)</f>
        <v>0</v>
      </c>
      <c r="AF32">
        <f>COUNTIF('CC Standings '!AF$3:AF$27,'CC Color Winners'!A32)</f>
        <v>0</v>
      </c>
      <c r="AG32">
        <f>COUNTIF('CC Standings '!AG$3:AG$27,'CC Color Winners'!A32)</f>
        <v>0</v>
      </c>
      <c r="AH32">
        <f>COUNTIF('CC Standings '!AH$3:AH$27,'CC Color Winners'!A32)</f>
        <v>0</v>
      </c>
      <c r="AI32">
        <f>COUNTIF('CC Standings '!AI$3:AI$27,'CC Color Winners'!A32)</f>
        <v>0</v>
      </c>
      <c r="AJ32">
        <f>COUNTIF('CC Standings '!AJ$3:AJ$27,'CC Color Winners'!A32)</f>
        <v>0</v>
      </c>
      <c r="AK32">
        <f>COUNTIF('CC Standings '!AK$3:AK$27,'CC Color Winners'!A32)</f>
        <v>0</v>
      </c>
      <c r="AL32">
        <f>COUNTIF('CC Standings '!AL$3:AL$27,'CC Color Winners'!A32)</f>
        <v>0</v>
      </c>
      <c r="AM32">
        <f>COUNTIF('CC Standings '!AM$3:AM$27,'CC Color Winners'!A32)</f>
        <v>0</v>
      </c>
    </row>
    <row r="33" spans="1:39" x14ac:dyDescent="0.2">
      <c r="A33" t="s">
        <v>36</v>
      </c>
      <c r="B33">
        <f>COUNTIF('CC Standings '!B$3:B$27,'CC Color Winners'!A33)</f>
        <v>0</v>
      </c>
      <c r="C33">
        <f>COUNTIF('CC Standings '!C$3:C$27,'CC Color Winners'!A33)</f>
        <v>1</v>
      </c>
      <c r="D33">
        <f>COUNTIF('CC Standings '!D$3:D$27,'CC Color Winners'!A33)</f>
        <v>0</v>
      </c>
      <c r="E33">
        <f>COUNTIF('CC Standings '!E$3:E$27,'CC Color Winners'!A33)</f>
        <v>2</v>
      </c>
      <c r="F33">
        <f>COUNTIF('CC Standings '!F$3:F$27,'CC Color Winners'!A33)</f>
        <v>0</v>
      </c>
      <c r="G33">
        <f>COUNTIF('CC Standings '!G$3:G$27,'CC Color Winners'!A33)</f>
        <v>0</v>
      </c>
      <c r="H33">
        <f>COUNTIF('CC Standings '!H$3:H$27,'CC Color Winners'!A33)</f>
        <v>0</v>
      </c>
      <c r="I33">
        <f>COUNTIF('CC Standings '!I$3:I$27,'CC Color Winners'!A33)</f>
        <v>0</v>
      </c>
      <c r="J33">
        <f>COUNTIF('CC Standings '!J$3:J$27,'CC Color Winners'!A33)</f>
        <v>0</v>
      </c>
      <c r="K33">
        <f>COUNTIF('CC Standings '!K$3:K$27,'CC Color Winners'!A33)</f>
        <v>0</v>
      </c>
      <c r="L33">
        <f>COUNTIF('CC Standings '!L$3:L$27,'CC Color Winners'!A33)</f>
        <v>0</v>
      </c>
      <c r="M33">
        <f>COUNTIF('CC Standings '!M$3:M$27,'CC Color Winners'!A33)</f>
        <v>0</v>
      </c>
      <c r="N33">
        <f>COUNTIF('CC Standings '!N$3:N$27,'CC Color Winners'!A33)</f>
        <v>0</v>
      </c>
      <c r="O33">
        <f>COUNTIF('CC Standings '!O$3:O$27,'CC Color Winners'!A33)</f>
        <v>0</v>
      </c>
      <c r="P33">
        <f>COUNTIF('CC Standings '!P$3:P$27,'CC Color Winners'!A33)</f>
        <v>0</v>
      </c>
      <c r="Q33">
        <f>COUNTIF('CC Standings '!Q$3:Q$27,'CC Color Winners'!A33)</f>
        <v>0</v>
      </c>
      <c r="R33">
        <f>COUNTIF('CC Standings '!R$3:R$27,'CC Color Winners'!A33)</f>
        <v>0</v>
      </c>
      <c r="S33">
        <f>COUNTIF('CC Standings '!S$3:S$27,'CC Color Winners'!A33)</f>
        <v>0</v>
      </c>
      <c r="T33">
        <f>COUNTIF('CC Standings '!T$3:T$27,'CC Color Winners'!A33)</f>
        <v>0</v>
      </c>
      <c r="U33">
        <f>COUNTIF('CC Standings '!U$3:U$27,'CC Color Winners'!A33)</f>
        <v>2</v>
      </c>
      <c r="V33">
        <f>COUNTIF('CC Standings '!V$3:V$27,'CC Color Winners'!A33)</f>
        <v>0</v>
      </c>
      <c r="W33">
        <f>COUNTIF('CC Standings '!W$3:W$27,'CC Color Winners'!A33)</f>
        <v>1</v>
      </c>
      <c r="X33">
        <f>COUNTIF('CC Standings '!X$3:X$27,'CC Color Winners'!A33)</f>
        <v>0</v>
      </c>
      <c r="Y33">
        <f>COUNTIF('CC Standings '!Y$3:Y$27,'CC Color Winners'!A33)</f>
        <v>0</v>
      </c>
      <c r="Z33">
        <f>COUNTIF('CC Standings '!Z$3:Z$27,'CC Color Winners'!A33)</f>
        <v>0</v>
      </c>
      <c r="AA33">
        <f>COUNTIF('CC Standings '!AA$3:AA$27,'CC Color Winners'!A33)</f>
        <v>0</v>
      </c>
      <c r="AB33">
        <f>COUNTIF('CC Standings '!AB$3:AB$27,'CC Color Winners'!A33)</f>
        <v>0</v>
      </c>
      <c r="AC33">
        <f>COUNTIF('CC Standings '!AC$3:AC$27,'CC Color Winners'!A33)</f>
        <v>1</v>
      </c>
      <c r="AD33">
        <f>COUNTIF('CC Standings '!AD$3:AD$27,'CC Color Winners'!A33)</f>
        <v>0</v>
      </c>
      <c r="AE33">
        <f>COUNTIF('CC Standings '!AE$3:AE$27,'CC Color Winners'!A33)</f>
        <v>0</v>
      </c>
      <c r="AF33">
        <f>COUNTIF('CC Standings '!AF$3:AF$27,'CC Color Winners'!A33)</f>
        <v>0</v>
      </c>
      <c r="AG33">
        <f>COUNTIF('CC Standings '!AG$3:AG$27,'CC Color Winners'!A33)</f>
        <v>0</v>
      </c>
      <c r="AH33">
        <f>COUNTIF('CC Standings '!AH$3:AH$27,'CC Color Winners'!A33)</f>
        <v>0</v>
      </c>
      <c r="AI33">
        <f>COUNTIF('CC Standings '!AI$3:AI$27,'CC Color Winners'!A33)</f>
        <v>0</v>
      </c>
      <c r="AJ33">
        <f>COUNTIF('CC Standings '!AJ$3:AJ$27,'CC Color Winners'!A33)</f>
        <v>0</v>
      </c>
      <c r="AK33">
        <f>COUNTIF('CC Standings '!AK$3:AK$27,'CC Color Winners'!A33)</f>
        <v>0</v>
      </c>
      <c r="AL33">
        <f>COUNTIF('CC Standings '!AL$3:AL$27,'CC Color Winners'!A33)</f>
        <v>0</v>
      </c>
      <c r="AM33">
        <f>COUNTIF('CC Standings '!AM$3:AM$27,'CC Color Winners'!A33)</f>
        <v>0</v>
      </c>
    </row>
    <row r="34" spans="1:39" x14ac:dyDescent="0.2">
      <c r="A34" t="s">
        <v>68</v>
      </c>
      <c r="B34">
        <f>COUNTIF('CC Standings '!B$3:B$27,'CC Color Winners'!A34)</f>
        <v>0</v>
      </c>
      <c r="C34">
        <f>COUNTIF('CC Standings '!C$3:C$27,'CC Color Winners'!A34)</f>
        <v>0</v>
      </c>
      <c r="D34">
        <f>COUNTIF('CC Standings '!D$3:D$27,'CC Color Winners'!A34)</f>
        <v>0</v>
      </c>
      <c r="E34">
        <f>COUNTIF('CC Standings '!E$3:E$27,'CC Color Winners'!A34)</f>
        <v>0</v>
      </c>
      <c r="F34">
        <f>COUNTIF('CC Standings '!F$3:F$27,'CC Color Winners'!A34)</f>
        <v>0</v>
      </c>
      <c r="G34">
        <f>COUNTIF('CC Standings '!G$3:G$27,'CC Color Winners'!A34)</f>
        <v>0</v>
      </c>
      <c r="H34">
        <f>COUNTIF('CC Standings '!H$3:H$27,'CC Color Winners'!A34)</f>
        <v>0</v>
      </c>
      <c r="I34">
        <f>COUNTIF('CC Standings '!I$3:I$27,'CC Color Winners'!A34)</f>
        <v>0</v>
      </c>
      <c r="J34">
        <f>COUNTIF('CC Standings '!J$3:J$27,'CC Color Winners'!A34)</f>
        <v>0</v>
      </c>
      <c r="K34">
        <f>COUNTIF('CC Standings '!K$3:K$27,'CC Color Winners'!A34)</f>
        <v>0</v>
      </c>
      <c r="L34">
        <f>COUNTIF('CC Standings '!L$3:L$27,'CC Color Winners'!A34)</f>
        <v>0</v>
      </c>
      <c r="M34">
        <f>COUNTIF('CC Standings '!M$3:M$27,'CC Color Winners'!A34)</f>
        <v>0</v>
      </c>
      <c r="N34">
        <f>COUNTIF('CC Standings '!N$3:N$27,'CC Color Winners'!A34)</f>
        <v>0</v>
      </c>
      <c r="O34">
        <f>COUNTIF('CC Standings '!O$3:O$27,'CC Color Winners'!A34)</f>
        <v>0</v>
      </c>
      <c r="P34">
        <f>COUNTIF('CC Standings '!P$3:P$27,'CC Color Winners'!A34)</f>
        <v>0</v>
      </c>
      <c r="Q34">
        <f>COUNTIF('CC Standings '!Q$3:Q$27,'CC Color Winners'!A34)</f>
        <v>0</v>
      </c>
      <c r="R34">
        <f>COUNTIF('CC Standings '!R$3:R$27,'CC Color Winners'!A34)</f>
        <v>1</v>
      </c>
      <c r="S34">
        <f>COUNTIF('CC Standings '!S$3:S$27,'CC Color Winners'!A34)</f>
        <v>0</v>
      </c>
      <c r="T34">
        <f>COUNTIF('CC Standings '!T$3:T$27,'CC Color Winners'!A34)</f>
        <v>0</v>
      </c>
      <c r="U34">
        <f>COUNTIF('CC Standings '!U$3:U$27,'CC Color Winners'!A34)</f>
        <v>0</v>
      </c>
      <c r="V34">
        <f>COUNTIF('CC Standings '!V$3:V$27,'CC Color Winners'!A34)</f>
        <v>0</v>
      </c>
      <c r="W34">
        <f>COUNTIF('CC Standings '!W$3:W$27,'CC Color Winners'!A34)</f>
        <v>1</v>
      </c>
      <c r="X34">
        <f>COUNTIF('CC Standings '!X$3:X$27,'CC Color Winners'!A34)</f>
        <v>0</v>
      </c>
      <c r="Y34">
        <f>COUNTIF('CC Standings '!Y$3:Y$27,'CC Color Winners'!A34)</f>
        <v>0</v>
      </c>
      <c r="Z34">
        <f>COUNTIF('CC Standings '!Z$3:Z$27,'CC Color Winners'!A34)</f>
        <v>0</v>
      </c>
      <c r="AA34">
        <f>COUNTIF('CC Standings '!AA$3:AA$27,'CC Color Winners'!A34)</f>
        <v>0</v>
      </c>
      <c r="AB34">
        <f>COUNTIF('CC Standings '!AB$3:AB$27,'CC Color Winners'!A34)</f>
        <v>0</v>
      </c>
      <c r="AC34">
        <f>COUNTIF('CC Standings '!AC$3:AC$27,'CC Color Winners'!A34)</f>
        <v>0</v>
      </c>
      <c r="AD34">
        <f>COUNTIF('CC Standings '!AD$3:AD$27,'CC Color Winners'!A34)</f>
        <v>0</v>
      </c>
      <c r="AE34">
        <f>COUNTIF('CC Standings '!AE$3:AE$27,'CC Color Winners'!A34)</f>
        <v>0</v>
      </c>
      <c r="AF34">
        <f>COUNTIF('CC Standings '!AF$3:AF$27,'CC Color Winners'!A34)</f>
        <v>0</v>
      </c>
      <c r="AG34">
        <f>COUNTIF('CC Standings '!AG$3:AG$27,'CC Color Winners'!A34)</f>
        <v>0</v>
      </c>
      <c r="AH34">
        <f>COUNTIF('CC Standings '!AH$3:AH$27,'CC Color Winners'!A34)</f>
        <v>2</v>
      </c>
      <c r="AI34">
        <f>COUNTIF('CC Standings '!AI$3:AI$27,'CC Color Winners'!A34)</f>
        <v>1</v>
      </c>
      <c r="AJ34">
        <f>COUNTIF('CC Standings '!AJ$3:AJ$27,'CC Color Winners'!A34)</f>
        <v>0</v>
      </c>
      <c r="AK34">
        <f>COUNTIF('CC Standings '!AK$3:AK$27,'CC Color Winners'!A34)</f>
        <v>0</v>
      </c>
      <c r="AL34">
        <f>COUNTIF('CC Standings '!AL$3:AL$27,'CC Color Winners'!A34)</f>
        <v>0</v>
      </c>
      <c r="AM34">
        <f>COUNTIF('CC Standings '!AM$3:AM$27,'CC Color Winners'!A34)</f>
        <v>0</v>
      </c>
    </row>
    <row r="35" spans="1:39" x14ac:dyDescent="0.2">
      <c r="A35" t="s">
        <v>11</v>
      </c>
      <c r="B35">
        <f>COUNTIF('CC Standings '!B$3:B$27,'CC Color Winners'!A35)</f>
        <v>0</v>
      </c>
      <c r="C35">
        <f>COUNTIF('CC Standings '!C$3:C$27,'CC Color Winners'!A35)</f>
        <v>0</v>
      </c>
      <c r="D35">
        <f>COUNTIF('CC Standings '!D$3:D$27,'CC Color Winners'!A35)</f>
        <v>0</v>
      </c>
      <c r="E35">
        <f>COUNTIF('CC Standings '!E$3:E$27,'CC Color Winners'!A35)</f>
        <v>0</v>
      </c>
      <c r="F35">
        <f>COUNTIF('CC Standings '!F$3:F$27,'CC Color Winners'!A35)</f>
        <v>0</v>
      </c>
      <c r="G35">
        <f>COUNTIF('CC Standings '!G$3:G$27,'CC Color Winners'!A35)</f>
        <v>0</v>
      </c>
      <c r="H35">
        <f>COUNTIF('CC Standings '!H$3:H$27,'CC Color Winners'!A35)</f>
        <v>0</v>
      </c>
      <c r="I35">
        <f>COUNTIF('CC Standings '!I$3:I$27,'CC Color Winners'!A35)</f>
        <v>0</v>
      </c>
      <c r="J35">
        <f>COUNTIF('CC Standings '!J$3:J$27,'CC Color Winners'!A35)</f>
        <v>0</v>
      </c>
      <c r="K35">
        <f>COUNTIF('CC Standings '!K$3:K$27,'CC Color Winners'!A35)</f>
        <v>0</v>
      </c>
      <c r="L35">
        <f>COUNTIF('CC Standings '!L$3:L$27,'CC Color Winners'!A35)</f>
        <v>0</v>
      </c>
      <c r="M35">
        <f>COUNTIF('CC Standings '!M$3:M$27,'CC Color Winners'!A35)</f>
        <v>0</v>
      </c>
      <c r="N35">
        <f>COUNTIF('CC Standings '!N$3:N$27,'CC Color Winners'!A35)</f>
        <v>0</v>
      </c>
      <c r="O35">
        <f>COUNTIF('CC Standings '!O$3:O$27,'CC Color Winners'!A35)</f>
        <v>0</v>
      </c>
      <c r="P35">
        <f>COUNTIF('CC Standings '!P$3:P$27,'CC Color Winners'!A35)</f>
        <v>0</v>
      </c>
      <c r="Q35">
        <f>COUNTIF('CC Standings '!Q$3:Q$27,'CC Color Winners'!A35)</f>
        <v>0</v>
      </c>
      <c r="R35">
        <f>COUNTIF('CC Standings '!R$3:R$27,'CC Color Winners'!A35)</f>
        <v>0</v>
      </c>
      <c r="S35">
        <f>COUNTIF('CC Standings '!S$3:S$27,'CC Color Winners'!A35)</f>
        <v>0</v>
      </c>
      <c r="T35">
        <f>COUNTIF('CC Standings '!T$3:T$27,'CC Color Winners'!A35)</f>
        <v>0</v>
      </c>
      <c r="U35">
        <f>COUNTIF('CC Standings '!U$3:U$27,'CC Color Winners'!A35)</f>
        <v>0</v>
      </c>
      <c r="V35">
        <f>COUNTIF('CC Standings '!V$3:V$27,'CC Color Winners'!A35)</f>
        <v>0</v>
      </c>
      <c r="W35">
        <f>COUNTIF('CC Standings '!W$3:W$27,'CC Color Winners'!A35)</f>
        <v>0</v>
      </c>
      <c r="X35">
        <f>COUNTIF('CC Standings '!X$3:X$27,'CC Color Winners'!A35)</f>
        <v>0</v>
      </c>
      <c r="Y35">
        <f>COUNTIF('CC Standings '!Y$3:Y$27,'CC Color Winners'!A35)</f>
        <v>0</v>
      </c>
      <c r="Z35">
        <f>COUNTIF('CC Standings '!Z$3:Z$27,'CC Color Winners'!A35)</f>
        <v>0</v>
      </c>
      <c r="AA35">
        <f>COUNTIF('CC Standings '!AA$3:AA$27,'CC Color Winners'!A35)</f>
        <v>0</v>
      </c>
      <c r="AB35">
        <f>COUNTIF('CC Standings '!AB$3:AB$27,'CC Color Winners'!A35)</f>
        <v>0</v>
      </c>
      <c r="AC35">
        <f>COUNTIF('CC Standings '!AC$3:AC$27,'CC Color Winners'!A35)</f>
        <v>0</v>
      </c>
      <c r="AD35">
        <f>COUNTIF('CC Standings '!AD$3:AD$27,'CC Color Winners'!A35)</f>
        <v>0</v>
      </c>
      <c r="AE35">
        <f>COUNTIF('CC Standings '!AE$3:AE$27,'CC Color Winners'!A35)</f>
        <v>0</v>
      </c>
      <c r="AF35">
        <f>COUNTIF('CC Standings '!AF$3:AF$27,'CC Color Winners'!A35)</f>
        <v>0</v>
      </c>
      <c r="AG35">
        <f>COUNTIF('CC Standings '!AG$3:AG$27,'CC Color Winners'!A35)</f>
        <v>0</v>
      </c>
      <c r="AH35">
        <f>COUNTIF('CC Standings '!AH$3:AH$27,'CC Color Winners'!A35)</f>
        <v>0</v>
      </c>
      <c r="AI35">
        <f>COUNTIF('CC Standings '!AI$3:AI$27,'CC Color Winners'!A35)</f>
        <v>0</v>
      </c>
      <c r="AJ35">
        <f>COUNTIF('CC Standings '!AJ$3:AJ$27,'CC Color Winners'!A35)</f>
        <v>0</v>
      </c>
      <c r="AK35">
        <f>COUNTIF('CC Standings '!AK$3:AK$27,'CC Color Winners'!A35)</f>
        <v>0</v>
      </c>
      <c r="AL35">
        <f>COUNTIF('CC Standings '!AL$3:AL$27,'CC Color Winners'!A35)</f>
        <v>0</v>
      </c>
      <c r="AM35">
        <f>COUNTIF('CC Standings '!AM$3:AM$27,'CC Color Winners'!A35)</f>
        <v>0</v>
      </c>
    </row>
    <row r="36" spans="1:39" x14ac:dyDescent="0.2">
      <c r="A36" t="s">
        <v>22</v>
      </c>
      <c r="B36">
        <f>COUNTIF('CC Standings '!B$3:B$27,'CC Color Winners'!A36)</f>
        <v>0</v>
      </c>
      <c r="C36">
        <f>COUNTIF('CC Standings '!C$3:C$27,'CC Color Winners'!A36)</f>
        <v>0</v>
      </c>
      <c r="D36">
        <f>COUNTIF('CC Standings '!D$3:D$27,'CC Color Winners'!A36)</f>
        <v>0</v>
      </c>
      <c r="E36">
        <f>COUNTIF('CC Standings '!E$3:E$27,'CC Color Winners'!A36)</f>
        <v>0</v>
      </c>
      <c r="F36">
        <f>COUNTIF('CC Standings '!F$3:F$27,'CC Color Winners'!A36)</f>
        <v>0</v>
      </c>
      <c r="G36">
        <f>COUNTIF('CC Standings '!G$3:G$27,'CC Color Winners'!A36)</f>
        <v>0</v>
      </c>
      <c r="H36">
        <f>COUNTIF('CC Standings '!H$3:H$27,'CC Color Winners'!A36)</f>
        <v>0</v>
      </c>
      <c r="I36">
        <f>COUNTIF('CC Standings '!I$3:I$27,'CC Color Winners'!A36)</f>
        <v>0</v>
      </c>
      <c r="J36">
        <f>COUNTIF('CC Standings '!J$3:J$27,'CC Color Winners'!A36)</f>
        <v>2</v>
      </c>
      <c r="K36">
        <f>COUNTIF('CC Standings '!K$3:K$27,'CC Color Winners'!A36)</f>
        <v>0</v>
      </c>
      <c r="L36">
        <f>COUNTIF('CC Standings '!L$3:L$27,'CC Color Winners'!A36)</f>
        <v>0</v>
      </c>
      <c r="M36">
        <f>COUNTIF('CC Standings '!M$3:M$27,'CC Color Winners'!A36)</f>
        <v>0</v>
      </c>
      <c r="N36">
        <f>COUNTIF('CC Standings '!N$3:N$27,'CC Color Winners'!A36)</f>
        <v>0</v>
      </c>
      <c r="O36">
        <f>COUNTIF('CC Standings '!O$3:O$27,'CC Color Winners'!A36)</f>
        <v>0</v>
      </c>
      <c r="P36">
        <f>COUNTIF('CC Standings '!P$3:P$27,'CC Color Winners'!A36)</f>
        <v>0</v>
      </c>
      <c r="Q36">
        <f>COUNTIF('CC Standings '!Q$3:Q$27,'CC Color Winners'!A36)</f>
        <v>0</v>
      </c>
      <c r="R36">
        <f>COUNTIF('CC Standings '!R$3:R$27,'CC Color Winners'!A36)</f>
        <v>0</v>
      </c>
      <c r="S36">
        <f>COUNTIF('CC Standings '!S$3:S$27,'CC Color Winners'!A36)</f>
        <v>0</v>
      </c>
      <c r="T36">
        <f>COUNTIF('CC Standings '!T$3:T$27,'CC Color Winners'!A36)</f>
        <v>0</v>
      </c>
      <c r="U36">
        <f>COUNTIF('CC Standings '!U$3:U$27,'CC Color Winners'!A36)</f>
        <v>0</v>
      </c>
      <c r="V36">
        <f>COUNTIF('CC Standings '!V$3:V$27,'CC Color Winners'!A36)</f>
        <v>0</v>
      </c>
      <c r="W36">
        <f>COUNTIF('CC Standings '!W$3:W$27,'CC Color Winners'!A36)</f>
        <v>0</v>
      </c>
      <c r="X36">
        <f>COUNTIF('CC Standings '!X$3:X$27,'CC Color Winners'!A36)</f>
        <v>0</v>
      </c>
      <c r="Y36">
        <f>COUNTIF('CC Standings '!Y$3:Y$27,'CC Color Winners'!A36)</f>
        <v>0</v>
      </c>
      <c r="Z36">
        <f>COUNTIF('CC Standings '!Z$3:Z$27,'CC Color Winners'!A36)</f>
        <v>0</v>
      </c>
      <c r="AA36">
        <f>COUNTIF('CC Standings '!AA$3:AA$27,'CC Color Winners'!A36)</f>
        <v>0</v>
      </c>
      <c r="AB36">
        <f>COUNTIF('CC Standings '!AB$3:AB$27,'CC Color Winners'!A36)</f>
        <v>0</v>
      </c>
      <c r="AC36">
        <f>COUNTIF('CC Standings '!AC$3:AC$27,'CC Color Winners'!A36)</f>
        <v>2</v>
      </c>
      <c r="AD36">
        <f>COUNTIF('CC Standings '!AD$3:AD$27,'CC Color Winners'!A36)</f>
        <v>0</v>
      </c>
      <c r="AE36">
        <f>COUNTIF('CC Standings '!AE$3:AE$27,'CC Color Winners'!A36)</f>
        <v>0</v>
      </c>
      <c r="AF36">
        <f>COUNTIF('CC Standings '!AF$3:AF$27,'CC Color Winners'!A36)</f>
        <v>0</v>
      </c>
      <c r="AG36">
        <f>COUNTIF('CC Standings '!AG$3:AG$27,'CC Color Winners'!A36)</f>
        <v>1</v>
      </c>
      <c r="AH36">
        <f>COUNTIF('CC Standings '!AH$3:AH$27,'CC Color Winners'!A36)</f>
        <v>0</v>
      </c>
      <c r="AI36">
        <f>COUNTIF('CC Standings '!AI$3:AI$27,'CC Color Winners'!A36)</f>
        <v>0</v>
      </c>
      <c r="AJ36">
        <f>COUNTIF('CC Standings '!AJ$3:AJ$27,'CC Color Winners'!A36)</f>
        <v>0</v>
      </c>
      <c r="AK36">
        <f>COUNTIF('CC Standings '!AK$3:AK$27,'CC Color Winners'!A36)</f>
        <v>0</v>
      </c>
      <c r="AL36">
        <f>COUNTIF('CC Standings '!AL$3:AL$27,'CC Color Winners'!A36)</f>
        <v>1</v>
      </c>
      <c r="AM36">
        <f>COUNTIF('CC Standings '!AM$3:AM$27,'CC Color Winners'!A36)</f>
        <v>0</v>
      </c>
    </row>
    <row r="37" spans="1:39" x14ac:dyDescent="0.2">
      <c r="A37" t="s">
        <v>177</v>
      </c>
      <c r="B37">
        <f>COUNTIF('CC Standings '!B$3:B$27,'CC Color Winners'!A37)</f>
        <v>0</v>
      </c>
      <c r="C37">
        <f>COUNTIF('CC Standings '!C$3:C$27,'CC Color Winners'!A37)</f>
        <v>1</v>
      </c>
      <c r="D37">
        <f>COUNTIF('CC Standings '!D$3:D$27,'CC Color Winners'!A37)</f>
        <v>0</v>
      </c>
      <c r="E37">
        <f>COUNTIF('CC Standings '!E$3:E$27,'CC Color Winners'!A37)</f>
        <v>0</v>
      </c>
      <c r="F37">
        <f>COUNTIF('CC Standings '!F$3:F$27,'CC Color Winners'!A37)</f>
        <v>0</v>
      </c>
      <c r="G37">
        <f>COUNTIF('CC Standings '!G$3:G$27,'CC Color Winners'!A37)</f>
        <v>0</v>
      </c>
      <c r="H37">
        <f>COUNTIF('CC Standings '!H$3:H$27,'CC Color Winners'!A37)</f>
        <v>1</v>
      </c>
      <c r="I37">
        <f>COUNTIF('CC Standings '!I$3:I$27,'CC Color Winners'!A37)</f>
        <v>0</v>
      </c>
      <c r="J37">
        <f>COUNTIF('CC Standings '!J$3:J$27,'CC Color Winners'!A37)</f>
        <v>0</v>
      </c>
      <c r="K37">
        <f>COUNTIF('CC Standings '!K$3:K$27,'CC Color Winners'!A37)</f>
        <v>0</v>
      </c>
      <c r="L37">
        <f>COUNTIF('CC Standings '!L$3:L$27,'CC Color Winners'!A37)</f>
        <v>1</v>
      </c>
      <c r="M37">
        <f>COUNTIF('CC Standings '!M$3:M$27,'CC Color Winners'!A37)</f>
        <v>0</v>
      </c>
      <c r="N37">
        <f>COUNTIF('CC Standings '!N$3:N$27,'CC Color Winners'!A37)</f>
        <v>0</v>
      </c>
      <c r="O37">
        <f>COUNTIF('CC Standings '!O$3:O$27,'CC Color Winners'!A37)</f>
        <v>0</v>
      </c>
      <c r="P37">
        <f>COUNTIF('CC Standings '!P$3:P$27,'CC Color Winners'!A37)</f>
        <v>0</v>
      </c>
      <c r="Q37">
        <f>COUNTIF('CC Standings '!Q$3:Q$27,'CC Color Winners'!A37)</f>
        <v>0</v>
      </c>
      <c r="R37">
        <f>COUNTIF('CC Standings '!R$3:R$27,'CC Color Winners'!A37)</f>
        <v>0</v>
      </c>
      <c r="S37">
        <f>COUNTIF('CC Standings '!S$3:S$27,'CC Color Winners'!A37)</f>
        <v>0</v>
      </c>
      <c r="T37">
        <f>COUNTIF('CC Standings '!T$3:T$27,'CC Color Winners'!A37)</f>
        <v>0</v>
      </c>
      <c r="U37">
        <f>COUNTIF('CC Standings '!U$3:U$27,'CC Color Winners'!A37)</f>
        <v>0</v>
      </c>
      <c r="V37">
        <f>COUNTIF('CC Standings '!V$3:V$27,'CC Color Winners'!A37)</f>
        <v>0</v>
      </c>
      <c r="W37">
        <f>COUNTIF('CC Standings '!W$3:W$27,'CC Color Winners'!A37)</f>
        <v>0</v>
      </c>
      <c r="X37">
        <f>COUNTIF('CC Standings '!X$3:X$27,'CC Color Winners'!A37)</f>
        <v>0</v>
      </c>
      <c r="Y37">
        <f>COUNTIF('CC Standings '!Y$3:Y$27,'CC Color Winners'!A37)</f>
        <v>0</v>
      </c>
      <c r="Z37">
        <f>COUNTIF('CC Standings '!Z$3:Z$27,'CC Color Winners'!A37)</f>
        <v>0</v>
      </c>
      <c r="AA37">
        <f>COUNTIF('CC Standings '!AA$3:AA$27,'CC Color Winners'!A37)</f>
        <v>0</v>
      </c>
      <c r="AB37">
        <f>COUNTIF('CC Standings '!AB$3:AB$27,'CC Color Winners'!A37)</f>
        <v>0</v>
      </c>
      <c r="AC37">
        <f>COUNTIF('CC Standings '!AC$3:AC$27,'CC Color Winners'!A37)</f>
        <v>0</v>
      </c>
      <c r="AD37">
        <f>COUNTIF('CC Standings '!AD$3:AD$27,'CC Color Winners'!A37)</f>
        <v>0</v>
      </c>
      <c r="AE37">
        <f>COUNTIF('CC Standings '!AE$3:AE$27,'CC Color Winners'!A37)</f>
        <v>0</v>
      </c>
      <c r="AF37">
        <f>COUNTIF('CC Standings '!AF$3:AF$27,'CC Color Winners'!A37)</f>
        <v>0</v>
      </c>
      <c r="AG37">
        <f>COUNTIF('CC Standings '!AG$3:AG$27,'CC Color Winners'!A37)</f>
        <v>0</v>
      </c>
      <c r="AH37">
        <f>COUNTIF('CC Standings '!AH$3:AH$27,'CC Color Winners'!A37)</f>
        <v>0</v>
      </c>
      <c r="AI37">
        <f>COUNTIF('CC Standings '!AI$3:AI$27,'CC Color Winners'!A37)</f>
        <v>0</v>
      </c>
      <c r="AJ37">
        <f>COUNTIF('CC Standings '!AJ$3:AJ$27,'CC Color Winners'!A37)</f>
        <v>0</v>
      </c>
      <c r="AK37">
        <f>COUNTIF('CC Standings '!AK$3:AK$27,'CC Color Winners'!A37)</f>
        <v>0</v>
      </c>
      <c r="AL37">
        <f>COUNTIF('CC Standings '!AL$3:AL$27,'CC Color Winners'!A37)</f>
        <v>0</v>
      </c>
      <c r="AM37">
        <f>COUNTIF('CC Standings '!AM$3:AM$27,'CC Color Winners'!A37)</f>
        <v>0</v>
      </c>
    </row>
    <row r="38" spans="1:39" x14ac:dyDescent="0.2">
      <c r="A38" t="s">
        <v>96</v>
      </c>
      <c r="B38">
        <f>COUNTIF('CC Standings '!B$3:B$27,'CC Color Winners'!A38)</f>
        <v>0</v>
      </c>
      <c r="C38">
        <f>COUNTIF('CC Standings '!C$3:C$27,'CC Color Winners'!A38)</f>
        <v>0</v>
      </c>
      <c r="D38">
        <f>COUNTIF('CC Standings '!D$3:D$27,'CC Color Winners'!A38)</f>
        <v>1</v>
      </c>
      <c r="E38">
        <f>COUNTIF('CC Standings '!E$3:E$27,'CC Color Winners'!A38)</f>
        <v>0</v>
      </c>
      <c r="F38">
        <f>COUNTIF('CC Standings '!F$3:F$27,'CC Color Winners'!A38)</f>
        <v>0</v>
      </c>
      <c r="G38">
        <f>COUNTIF('CC Standings '!G$3:G$27,'CC Color Winners'!A38)</f>
        <v>0</v>
      </c>
      <c r="H38">
        <f>COUNTIF('CC Standings '!H$3:H$27,'CC Color Winners'!A38)</f>
        <v>0</v>
      </c>
      <c r="I38">
        <f>COUNTIF('CC Standings '!I$3:I$27,'CC Color Winners'!A38)</f>
        <v>0</v>
      </c>
      <c r="J38">
        <f>COUNTIF('CC Standings '!J$3:J$27,'CC Color Winners'!A38)</f>
        <v>0</v>
      </c>
      <c r="K38">
        <f>COUNTIF('CC Standings '!K$3:K$27,'CC Color Winners'!A38)</f>
        <v>1</v>
      </c>
      <c r="L38">
        <f>COUNTIF('CC Standings '!L$3:L$27,'CC Color Winners'!A38)</f>
        <v>0</v>
      </c>
      <c r="M38">
        <f>COUNTIF('CC Standings '!M$3:M$27,'CC Color Winners'!A38)</f>
        <v>0</v>
      </c>
      <c r="N38">
        <f>COUNTIF('CC Standings '!N$3:N$27,'CC Color Winners'!A38)</f>
        <v>0</v>
      </c>
      <c r="O38">
        <f>COUNTIF('CC Standings '!O$3:O$27,'CC Color Winners'!A38)</f>
        <v>0</v>
      </c>
      <c r="P38">
        <f>COUNTIF('CC Standings '!P$3:P$27,'CC Color Winners'!A38)</f>
        <v>0</v>
      </c>
      <c r="Q38">
        <f>COUNTIF('CC Standings '!Q$3:Q$27,'CC Color Winners'!A38)</f>
        <v>0</v>
      </c>
      <c r="R38">
        <f>COUNTIF('CC Standings '!R$3:R$27,'CC Color Winners'!A38)</f>
        <v>0</v>
      </c>
      <c r="S38">
        <f>COUNTIF('CC Standings '!S$3:S$27,'CC Color Winners'!A38)</f>
        <v>0</v>
      </c>
      <c r="T38">
        <f>COUNTIF('CC Standings '!T$3:T$27,'CC Color Winners'!A38)</f>
        <v>0</v>
      </c>
      <c r="U38">
        <f>COUNTIF('CC Standings '!U$3:U$27,'CC Color Winners'!A38)</f>
        <v>0</v>
      </c>
      <c r="V38">
        <f>COUNTIF('CC Standings '!V$3:V$27,'CC Color Winners'!A38)</f>
        <v>0</v>
      </c>
      <c r="W38">
        <f>COUNTIF('CC Standings '!W$3:W$27,'CC Color Winners'!A38)</f>
        <v>1</v>
      </c>
      <c r="X38">
        <f>COUNTIF('CC Standings '!X$3:X$27,'CC Color Winners'!A38)</f>
        <v>0</v>
      </c>
      <c r="Y38">
        <f>COUNTIF('CC Standings '!Y$3:Y$27,'CC Color Winners'!A38)</f>
        <v>0</v>
      </c>
      <c r="Z38">
        <f>COUNTIF('CC Standings '!Z$3:Z$27,'CC Color Winners'!A38)</f>
        <v>0</v>
      </c>
      <c r="AA38">
        <f>COUNTIF('CC Standings '!AA$3:AA$27,'CC Color Winners'!A38)</f>
        <v>0</v>
      </c>
      <c r="AB38">
        <f>COUNTIF('CC Standings '!AB$3:AB$27,'CC Color Winners'!A38)</f>
        <v>0</v>
      </c>
      <c r="AC38">
        <f>COUNTIF('CC Standings '!AC$3:AC$27,'CC Color Winners'!A38)</f>
        <v>0</v>
      </c>
      <c r="AD38">
        <f>COUNTIF('CC Standings '!AD$3:AD$27,'CC Color Winners'!A38)</f>
        <v>0</v>
      </c>
      <c r="AE38">
        <f>COUNTIF('CC Standings '!AE$3:AE$27,'CC Color Winners'!A38)</f>
        <v>0</v>
      </c>
      <c r="AF38">
        <f>COUNTIF('CC Standings '!AF$3:AF$27,'CC Color Winners'!A38)</f>
        <v>0</v>
      </c>
      <c r="AG38">
        <f>COUNTIF('CC Standings '!AG$3:AG$27,'CC Color Winners'!A38)</f>
        <v>0</v>
      </c>
      <c r="AH38">
        <f>COUNTIF('CC Standings '!AH$3:AH$27,'CC Color Winners'!A38)</f>
        <v>0</v>
      </c>
      <c r="AI38">
        <f>COUNTIF('CC Standings '!AI$3:AI$27,'CC Color Winners'!A38)</f>
        <v>0</v>
      </c>
      <c r="AJ38">
        <f>COUNTIF('CC Standings '!AJ$3:AJ$27,'CC Color Winners'!A38)</f>
        <v>0</v>
      </c>
      <c r="AK38">
        <f>COUNTIF('CC Standings '!AK$3:AK$27,'CC Color Winners'!A38)</f>
        <v>0</v>
      </c>
      <c r="AL38">
        <f>COUNTIF('CC Standings '!AL$3:AL$27,'CC Color Winners'!A38)</f>
        <v>0</v>
      </c>
      <c r="AM38">
        <f>COUNTIF('CC Standings '!AM$3:AM$27,'CC Color Winners'!A38)</f>
        <v>0</v>
      </c>
    </row>
    <row r="39" spans="1:39" x14ac:dyDescent="0.2">
      <c r="A39" t="s">
        <v>52</v>
      </c>
      <c r="B39">
        <f>COUNTIF('CC Standings '!B$3:B$27,'CC Color Winners'!A39)</f>
        <v>0</v>
      </c>
      <c r="C39">
        <f>COUNTIF('CC Standings '!C$3:C$27,'CC Color Winners'!A39)</f>
        <v>1</v>
      </c>
      <c r="D39">
        <f>COUNTIF('CC Standings '!D$3:D$27,'CC Color Winners'!A39)</f>
        <v>0</v>
      </c>
      <c r="E39">
        <f>COUNTIF('CC Standings '!E$3:E$27,'CC Color Winners'!A39)</f>
        <v>0</v>
      </c>
      <c r="F39">
        <f>COUNTIF('CC Standings '!F$3:F$27,'CC Color Winners'!A39)</f>
        <v>0</v>
      </c>
      <c r="G39">
        <f>COUNTIF('CC Standings '!G$3:G$27,'CC Color Winners'!A39)</f>
        <v>0</v>
      </c>
      <c r="H39">
        <f>COUNTIF('CC Standings '!H$3:H$27,'CC Color Winners'!A39)</f>
        <v>0</v>
      </c>
      <c r="I39">
        <f>COUNTIF('CC Standings '!I$3:I$27,'CC Color Winners'!A39)</f>
        <v>2</v>
      </c>
      <c r="J39">
        <f>COUNTIF('CC Standings '!J$3:J$27,'CC Color Winners'!A39)</f>
        <v>1</v>
      </c>
      <c r="K39">
        <f>COUNTIF('CC Standings '!K$3:K$27,'CC Color Winners'!A39)</f>
        <v>0</v>
      </c>
      <c r="L39">
        <f>COUNTIF('CC Standings '!L$3:L$27,'CC Color Winners'!A39)</f>
        <v>0</v>
      </c>
      <c r="M39">
        <f>COUNTIF('CC Standings '!M$3:M$27,'CC Color Winners'!A39)</f>
        <v>0</v>
      </c>
      <c r="N39">
        <f>COUNTIF('CC Standings '!N$3:N$27,'CC Color Winners'!A39)</f>
        <v>0</v>
      </c>
      <c r="O39">
        <f>COUNTIF('CC Standings '!O$3:O$27,'CC Color Winners'!A39)</f>
        <v>0</v>
      </c>
      <c r="P39">
        <f>COUNTIF('CC Standings '!P$3:P$27,'CC Color Winners'!A39)</f>
        <v>0</v>
      </c>
      <c r="Q39">
        <f>COUNTIF('CC Standings '!Q$3:Q$27,'CC Color Winners'!A39)</f>
        <v>2</v>
      </c>
      <c r="R39">
        <f>COUNTIF('CC Standings '!R$3:R$27,'CC Color Winners'!A39)</f>
        <v>0</v>
      </c>
      <c r="S39">
        <f>COUNTIF('CC Standings '!S$3:S$27,'CC Color Winners'!A39)</f>
        <v>0</v>
      </c>
      <c r="T39">
        <f>COUNTIF('CC Standings '!T$3:T$27,'CC Color Winners'!A39)</f>
        <v>0</v>
      </c>
      <c r="U39">
        <f>COUNTIF('CC Standings '!U$3:U$27,'CC Color Winners'!A39)</f>
        <v>0</v>
      </c>
      <c r="V39">
        <f>COUNTIF('CC Standings '!V$3:V$27,'CC Color Winners'!A39)</f>
        <v>0</v>
      </c>
      <c r="W39">
        <f>COUNTIF('CC Standings '!W$3:W$27,'CC Color Winners'!A39)</f>
        <v>0</v>
      </c>
      <c r="X39">
        <f>COUNTIF('CC Standings '!X$3:X$27,'CC Color Winners'!A39)</f>
        <v>0</v>
      </c>
      <c r="Y39">
        <f>COUNTIF('CC Standings '!Y$3:Y$27,'CC Color Winners'!A39)</f>
        <v>0</v>
      </c>
      <c r="Z39">
        <f>COUNTIF('CC Standings '!Z$3:Z$27,'CC Color Winners'!A39)</f>
        <v>0</v>
      </c>
      <c r="AA39">
        <f>COUNTIF('CC Standings '!AA$3:AA$27,'CC Color Winners'!A39)</f>
        <v>0</v>
      </c>
      <c r="AB39">
        <f>COUNTIF('CC Standings '!AB$3:AB$27,'CC Color Winners'!A39)</f>
        <v>0</v>
      </c>
      <c r="AC39">
        <f>COUNTIF('CC Standings '!AC$3:AC$27,'CC Color Winners'!A39)</f>
        <v>0</v>
      </c>
      <c r="AD39">
        <f>COUNTIF('CC Standings '!AD$3:AD$27,'CC Color Winners'!A39)</f>
        <v>0</v>
      </c>
      <c r="AE39">
        <f>COUNTIF('CC Standings '!AE$3:AE$27,'CC Color Winners'!A39)</f>
        <v>0</v>
      </c>
      <c r="AF39">
        <f>COUNTIF('CC Standings '!AF$3:AF$27,'CC Color Winners'!A39)</f>
        <v>0</v>
      </c>
      <c r="AG39">
        <f>COUNTIF('CC Standings '!AG$3:AG$27,'CC Color Winners'!A39)</f>
        <v>0</v>
      </c>
      <c r="AH39">
        <f>COUNTIF('CC Standings '!AH$3:AH$27,'CC Color Winners'!A39)</f>
        <v>0</v>
      </c>
      <c r="AI39">
        <f>COUNTIF('CC Standings '!AI$3:AI$27,'CC Color Winners'!A39)</f>
        <v>0</v>
      </c>
      <c r="AJ39">
        <f>COUNTIF('CC Standings '!AJ$3:AJ$27,'CC Color Winners'!A39)</f>
        <v>0</v>
      </c>
      <c r="AK39">
        <f>COUNTIF('CC Standings '!AK$3:AK$27,'CC Color Winners'!A39)</f>
        <v>0</v>
      </c>
      <c r="AL39">
        <f>COUNTIF('CC Standings '!AL$3:AL$27,'CC Color Winners'!A39)</f>
        <v>0</v>
      </c>
      <c r="AM39">
        <f>COUNTIF('CC Standings '!AM$3:AM$27,'CC Color Winners'!A39)</f>
        <v>0</v>
      </c>
    </row>
    <row r="40" spans="1:39" x14ac:dyDescent="0.2">
      <c r="A40" t="s">
        <v>120</v>
      </c>
      <c r="B40">
        <f>COUNTIF('CC Standings '!B$3:B$27,'CC Color Winners'!A40)</f>
        <v>0</v>
      </c>
      <c r="C40">
        <f>COUNTIF('CC Standings '!C$3:C$27,'CC Color Winners'!A40)</f>
        <v>0</v>
      </c>
      <c r="D40">
        <f>COUNTIF('CC Standings '!D$3:D$27,'CC Color Winners'!A40)</f>
        <v>0</v>
      </c>
      <c r="E40">
        <f>COUNTIF('CC Standings '!E$3:E$27,'CC Color Winners'!A40)</f>
        <v>0</v>
      </c>
      <c r="F40">
        <f>COUNTIF('CC Standings '!F$3:F$27,'CC Color Winners'!A40)</f>
        <v>0</v>
      </c>
      <c r="G40">
        <f>COUNTIF('CC Standings '!G$3:G$27,'CC Color Winners'!A40)</f>
        <v>0</v>
      </c>
      <c r="H40">
        <f>COUNTIF('CC Standings '!H$3:H$27,'CC Color Winners'!A40)</f>
        <v>0</v>
      </c>
      <c r="I40">
        <f>COUNTIF('CC Standings '!I$3:I$27,'CC Color Winners'!A40)</f>
        <v>0</v>
      </c>
      <c r="J40">
        <f>COUNTIF('CC Standings '!J$3:J$27,'CC Color Winners'!A40)</f>
        <v>0</v>
      </c>
      <c r="K40">
        <f>COUNTIF('CC Standings '!K$3:K$27,'CC Color Winners'!A40)</f>
        <v>0</v>
      </c>
      <c r="L40">
        <f>COUNTIF('CC Standings '!L$3:L$27,'CC Color Winners'!A40)</f>
        <v>0</v>
      </c>
      <c r="M40">
        <f>COUNTIF('CC Standings '!M$3:M$27,'CC Color Winners'!A40)</f>
        <v>0</v>
      </c>
      <c r="N40">
        <f>COUNTIF('CC Standings '!N$3:N$27,'CC Color Winners'!A40)</f>
        <v>0</v>
      </c>
      <c r="O40">
        <f>COUNTIF('CC Standings '!O$3:O$27,'CC Color Winners'!A40)</f>
        <v>0</v>
      </c>
      <c r="P40">
        <f>COUNTIF('CC Standings '!P$3:P$27,'CC Color Winners'!A40)</f>
        <v>0</v>
      </c>
      <c r="Q40">
        <f>COUNTIF('CC Standings '!Q$3:Q$27,'CC Color Winners'!A40)</f>
        <v>0</v>
      </c>
      <c r="R40">
        <f>COUNTIF('CC Standings '!R$3:R$27,'CC Color Winners'!A40)</f>
        <v>0</v>
      </c>
      <c r="S40">
        <f>COUNTIF('CC Standings '!S$3:S$27,'CC Color Winners'!A40)</f>
        <v>0</v>
      </c>
      <c r="T40">
        <f>COUNTIF('CC Standings '!T$3:T$27,'CC Color Winners'!A40)</f>
        <v>0</v>
      </c>
      <c r="U40">
        <f>COUNTIF('CC Standings '!U$3:U$27,'CC Color Winners'!A40)</f>
        <v>0</v>
      </c>
      <c r="V40">
        <f>COUNTIF('CC Standings '!V$3:V$27,'CC Color Winners'!A40)</f>
        <v>0</v>
      </c>
      <c r="W40">
        <f>COUNTIF('CC Standings '!W$3:W$27,'CC Color Winners'!A40)</f>
        <v>0</v>
      </c>
      <c r="X40">
        <f>COUNTIF('CC Standings '!X$3:X$27,'CC Color Winners'!A40)</f>
        <v>0</v>
      </c>
      <c r="Y40">
        <f>COUNTIF('CC Standings '!Y$3:Y$27,'CC Color Winners'!A40)</f>
        <v>0</v>
      </c>
      <c r="Z40">
        <f>COUNTIF('CC Standings '!Z$3:Z$27,'CC Color Winners'!A40)</f>
        <v>0</v>
      </c>
      <c r="AA40">
        <f>COUNTIF('CC Standings '!AA$3:AA$27,'CC Color Winners'!A40)</f>
        <v>0</v>
      </c>
      <c r="AB40">
        <f>COUNTIF('CC Standings '!AB$3:AB$27,'CC Color Winners'!A40)</f>
        <v>0</v>
      </c>
      <c r="AC40">
        <f>COUNTIF('CC Standings '!AC$3:AC$27,'CC Color Winners'!A40)</f>
        <v>0</v>
      </c>
      <c r="AD40">
        <f>COUNTIF('CC Standings '!AD$3:AD$27,'CC Color Winners'!A40)</f>
        <v>0</v>
      </c>
      <c r="AE40">
        <f>COUNTIF('CC Standings '!AE$3:AE$27,'CC Color Winners'!A40)</f>
        <v>0</v>
      </c>
      <c r="AF40">
        <f>COUNTIF('CC Standings '!AF$3:AF$27,'CC Color Winners'!A40)</f>
        <v>0</v>
      </c>
      <c r="AG40">
        <f>COUNTIF('CC Standings '!AG$3:AG$27,'CC Color Winners'!A40)</f>
        <v>0</v>
      </c>
      <c r="AH40">
        <f>COUNTIF('CC Standings '!AH$3:AH$27,'CC Color Winners'!A40)</f>
        <v>0</v>
      </c>
      <c r="AI40">
        <f>COUNTIF('CC Standings '!AI$3:AI$27,'CC Color Winners'!A40)</f>
        <v>0</v>
      </c>
      <c r="AJ40">
        <f>COUNTIF('CC Standings '!AJ$3:AJ$27,'CC Color Winners'!A40)</f>
        <v>0</v>
      </c>
      <c r="AK40">
        <f>COUNTIF('CC Standings '!AK$3:AK$27,'CC Color Winners'!A40)</f>
        <v>0</v>
      </c>
      <c r="AL40">
        <f>COUNTIF('CC Standings '!AL$3:AL$27,'CC Color Winners'!A40)</f>
        <v>0</v>
      </c>
      <c r="AM40">
        <f>COUNTIF('CC Standings '!AM$3:AM$27,'CC Color Winners'!A40)</f>
        <v>0</v>
      </c>
    </row>
    <row r="41" spans="1:39" x14ac:dyDescent="0.2">
      <c r="A41" t="s">
        <v>101</v>
      </c>
      <c r="B41">
        <f>COUNTIF('CC Standings '!B$3:B$27,'CC Color Winners'!A41)</f>
        <v>0</v>
      </c>
      <c r="C41">
        <f>COUNTIF('CC Standings '!C$3:C$27,'CC Color Winners'!A41)</f>
        <v>0</v>
      </c>
      <c r="D41">
        <f>COUNTIF('CC Standings '!D$3:D$27,'CC Color Winners'!A41)</f>
        <v>0</v>
      </c>
      <c r="E41">
        <f>COUNTIF('CC Standings '!E$3:E$27,'CC Color Winners'!A41)</f>
        <v>0</v>
      </c>
      <c r="F41">
        <f>COUNTIF('CC Standings '!F$3:F$27,'CC Color Winners'!A41)</f>
        <v>0</v>
      </c>
      <c r="G41">
        <f>COUNTIF('CC Standings '!G$3:G$27,'CC Color Winners'!A41)</f>
        <v>0</v>
      </c>
      <c r="H41">
        <f>COUNTIF('CC Standings '!H$3:H$27,'CC Color Winners'!A41)</f>
        <v>0</v>
      </c>
      <c r="I41">
        <f>COUNTIF('CC Standings '!I$3:I$27,'CC Color Winners'!A41)</f>
        <v>0</v>
      </c>
      <c r="J41">
        <f>COUNTIF('CC Standings '!J$3:J$27,'CC Color Winners'!A41)</f>
        <v>0</v>
      </c>
      <c r="K41">
        <f>COUNTIF('CC Standings '!K$3:K$27,'CC Color Winners'!A41)</f>
        <v>0</v>
      </c>
      <c r="L41">
        <f>COUNTIF('CC Standings '!L$3:L$27,'CC Color Winners'!A41)</f>
        <v>0</v>
      </c>
      <c r="M41">
        <f>COUNTIF('CC Standings '!M$3:M$27,'CC Color Winners'!A41)</f>
        <v>0</v>
      </c>
      <c r="N41">
        <f>COUNTIF('CC Standings '!N$3:N$27,'CC Color Winners'!A41)</f>
        <v>0</v>
      </c>
      <c r="O41">
        <f>COUNTIF('CC Standings '!O$3:O$27,'CC Color Winners'!A41)</f>
        <v>0</v>
      </c>
      <c r="P41">
        <f>COUNTIF('CC Standings '!P$3:P$27,'CC Color Winners'!A41)</f>
        <v>0</v>
      </c>
      <c r="Q41">
        <f>COUNTIF('CC Standings '!Q$3:Q$27,'CC Color Winners'!A41)</f>
        <v>0</v>
      </c>
      <c r="R41">
        <f>COUNTIF('CC Standings '!R$3:R$27,'CC Color Winners'!A41)</f>
        <v>0</v>
      </c>
      <c r="S41">
        <f>COUNTIF('CC Standings '!S$3:S$27,'CC Color Winners'!A41)</f>
        <v>0</v>
      </c>
      <c r="T41">
        <f>COUNTIF('CC Standings '!T$3:T$27,'CC Color Winners'!A41)</f>
        <v>0</v>
      </c>
      <c r="U41">
        <f>COUNTIF('CC Standings '!U$3:U$27,'CC Color Winners'!A41)</f>
        <v>0</v>
      </c>
      <c r="V41">
        <f>COUNTIF('CC Standings '!V$3:V$27,'CC Color Winners'!A41)</f>
        <v>0</v>
      </c>
      <c r="W41">
        <f>COUNTIF('CC Standings '!W$3:W$27,'CC Color Winners'!A41)</f>
        <v>0</v>
      </c>
      <c r="X41">
        <f>COUNTIF('CC Standings '!X$3:X$27,'CC Color Winners'!A41)</f>
        <v>0</v>
      </c>
      <c r="Y41">
        <f>COUNTIF('CC Standings '!Y$3:Y$27,'CC Color Winners'!A41)</f>
        <v>0</v>
      </c>
      <c r="Z41">
        <f>COUNTIF('CC Standings '!Z$3:Z$27,'CC Color Winners'!A41)</f>
        <v>0</v>
      </c>
      <c r="AA41">
        <f>COUNTIF('CC Standings '!AA$3:AA$27,'CC Color Winners'!A41)</f>
        <v>0</v>
      </c>
      <c r="AB41">
        <f>COUNTIF('CC Standings '!AB$3:AB$27,'CC Color Winners'!A41)</f>
        <v>0</v>
      </c>
      <c r="AC41">
        <f>COUNTIF('CC Standings '!AC$3:AC$27,'CC Color Winners'!A41)</f>
        <v>0</v>
      </c>
      <c r="AD41">
        <f>COUNTIF('CC Standings '!AD$3:AD$27,'CC Color Winners'!A41)</f>
        <v>0</v>
      </c>
      <c r="AE41">
        <f>COUNTIF('CC Standings '!AE$3:AE$27,'CC Color Winners'!A41)</f>
        <v>0</v>
      </c>
      <c r="AF41">
        <f>COUNTIF('CC Standings '!AF$3:AF$27,'CC Color Winners'!A41)</f>
        <v>0</v>
      </c>
      <c r="AG41">
        <f>COUNTIF('CC Standings '!AG$3:AG$27,'CC Color Winners'!A41)</f>
        <v>0</v>
      </c>
      <c r="AH41">
        <f>COUNTIF('CC Standings '!AH$3:AH$27,'CC Color Winners'!A41)</f>
        <v>0</v>
      </c>
      <c r="AI41">
        <f>COUNTIF('CC Standings '!AI$3:AI$27,'CC Color Winners'!A41)</f>
        <v>0</v>
      </c>
      <c r="AJ41">
        <f>COUNTIF('CC Standings '!AJ$3:AJ$27,'CC Color Winners'!A41)</f>
        <v>0</v>
      </c>
      <c r="AK41">
        <f>COUNTIF('CC Standings '!AK$3:AK$27,'CC Color Winners'!A41)</f>
        <v>0</v>
      </c>
      <c r="AL41">
        <f>COUNTIF('CC Standings '!AL$3:AL$27,'CC Color Winners'!A41)</f>
        <v>0</v>
      </c>
      <c r="AM41">
        <f>COUNTIF('CC Standings '!AM$3:AM$27,'CC Color Winners'!A41)</f>
        <v>0</v>
      </c>
    </row>
    <row r="42" spans="1:39" x14ac:dyDescent="0.2">
      <c r="A42" t="s">
        <v>108</v>
      </c>
      <c r="B42">
        <f>COUNTIF('CC Standings '!B$3:B$27,'CC Color Winners'!A42)</f>
        <v>1</v>
      </c>
      <c r="C42">
        <f>COUNTIF('CC Standings '!C$3:C$27,'CC Color Winners'!A42)</f>
        <v>0</v>
      </c>
      <c r="D42">
        <f>COUNTIF('CC Standings '!D$3:D$27,'CC Color Winners'!A42)</f>
        <v>0</v>
      </c>
      <c r="E42">
        <f>COUNTIF('CC Standings '!E$3:E$27,'CC Color Winners'!A42)</f>
        <v>0</v>
      </c>
      <c r="F42">
        <f>COUNTIF('CC Standings '!F$3:F$27,'CC Color Winners'!A42)</f>
        <v>0</v>
      </c>
      <c r="G42">
        <f>COUNTIF('CC Standings '!G$3:G$27,'CC Color Winners'!A42)</f>
        <v>0</v>
      </c>
      <c r="H42">
        <f>COUNTIF('CC Standings '!H$3:H$27,'CC Color Winners'!A42)</f>
        <v>0</v>
      </c>
      <c r="I42">
        <f>COUNTIF('CC Standings '!I$3:I$27,'CC Color Winners'!A42)</f>
        <v>0</v>
      </c>
      <c r="J42">
        <f>COUNTIF('CC Standings '!J$3:J$27,'CC Color Winners'!A42)</f>
        <v>0</v>
      </c>
      <c r="K42">
        <f>COUNTIF('CC Standings '!K$3:K$27,'CC Color Winners'!A42)</f>
        <v>0</v>
      </c>
      <c r="L42">
        <f>COUNTIF('CC Standings '!L$3:L$27,'CC Color Winners'!A42)</f>
        <v>0</v>
      </c>
      <c r="M42">
        <f>COUNTIF('CC Standings '!M$3:M$27,'CC Color Winners'!A42)</f>
        <v>0</v>
      </c>
      <c r="N42">
        <f>COUNTIF('CC Standings '!N$3:N$27,'CC Color Winners'!A42)</f>
        <v>0</v>
      </c>
      <c r="O42">
        <f>COUNTIF('CC Standings '!O$3:O$27,'CC Color Winners'!A42)</f>
        <v>1</v>
      </c>
      <c r="P42">
        <f>COUNTIF('CC Standings '!P$3:P$27,'CC Color Winners'!A42)</f>
        <v>0</v>
      </c>
      <c r="Q42">
        <f>COUNTIF('CC Standings '!Q$3:Q$27,'CC Color Winners'!A42)</f>
        <v>0</v>
      </c>
      <c r="R42">
        <f>COUNTIF('CC Standings '!R$3:R$27,'CC Color Winners'!A42)</f>
        <v>0</v>
      </c>
      <c r="S42">
        <f>COUNTIF('CC Standings '!S$3:S$27,'CC Color Winners'!A42)</f>
        <v>0</v>
      </c>
      <c r="T42">
        <f>COUNTIF('CC Standings '!T$3:T$27,'CC Color Winners'!A42)</f>
        <v>0</v>
      </c>
      <c r="U42">
        <f>COUNTIF('CC Standings '!U$3:U$27,'CC Color Winners'!A42)</f>
        <v>0</v>
      </c>
      <c r="V42">
        <f>COUNTIF('CC Standings '!V$3:V$27,'CC Color Winners'!A42)</f>
        <v>0</v>
      </c>
      <c r="W42">
        <f>COUNTIF('CC Standings '!W$3:W$27,'CC Color Winners'!A42)</f>
        <v>0</v>
      </c>
      <c r="X42">
        <f>COUNTIF('CC Standings '!X$3:X$27,'CC Color Winners'!A42)</f>
        <v>0</v>
      </c>
      <c r="Y42">
        <f>COUNTIF('CC Standings '!Y$3:Y$27,'CC Color Winners'!A42)</f>
        <v>0</v>
      </c>
      <c r="Z42">
        <f>COUNTIF('CC Standings '!Z$3:Z$27,'CC Color Winners'!A42)</f>
        <v>0</v>
      </c>
      <c r="AA42">
        <f>COUNTIF('CC Standings '!AA$3:AA$27,'CC Color Winners'!A42)</f>
        <v>0</v>
      </c>
      <c r="AB42">
        <f>COUNTIF('CC Standings '!AB$3:AB$27,'CC Color Winners'!A42)</f>
        <v>0</v>
      </c>
      <c r="AC42">
        <f>COUNTIF('CC Standings '!AC$3:AC$27,'CC Color Winners'!A42)</f>
        <v>0</v>
      </c>
      <c r="AD42">
        <f>COUNTIF('CC Standings '!AD$3:AD$27,'CC Color Winners'!A42)</f>
        <v>0</v>
      </c>
      <c r="AE42">
        <f>COUNTIF('CC Standings '!AE$3:AE$27,'CC Color Winners'!A42)</f>
        <v>0</v>
      </c>
      <c r="AF42">
        <f>COUNTIF('CC Standings '!AF$3:AF$27,'CC Color Winners'!A42)</f>
        <v>0</v>
      </c>
      <c r="AG42">
        <f>COUNTIF('CC Standings '!AG$3:AG$27,'CC Color Winners'!A42)</f>
        <v>0</v>
      </c>
      <c r="AH42">
        <f>COUNTIF('CC Standings '!AH$3:AH$27,'CC Color Winners'!A42)</f>
        <v>0</v>
      </c>
      <c r="AI42">
        <f>COUNTIF('CC Standings '!AI$3:AI$27,'CC Color Winners'!A42)</f>
        <v>0</v>
      </c>
      <c r="AJ42">
        <f>COUNTIF('CC Standings '!AJ$3:AJ$27,'CC Color Winners'!A42)</f>
        <v>0</v>
      </c>
      <c r="AK42">
        <f>COUNTIF('CC Standings '!AK$3:AK$27,'CC Color Winners'!A42)</f>
        <v>0</v>
      </c>
      <c r="AL42">
        <f>COUNTIF('CC Standings '!AL$3:AL$27,'CC Color Winners'!A42)</f>
        <v>0</v>
      </c>
      <c r="AM42">
        <f>COUNTIF('CC Standings '!AM$3:AM$27,'CC Color Winners'!A42)</f>
        <v>0</v>
      </c>
    </row>
    <row r="43" spans="1:39" x14ac:dyDescent="0.2">
      <c r="A43" t="s">
        <v>99</v>
      </c>
      <c r="B43">
        <f>COUNTIF('CC Standings '!B$3:B$27,'CC Color Winners'!A43)</f>
        <v>0</v>
      </c>
      <c r="C43">
        <f>COUNTIF('CC Standings '!C$3:C$27,'CC Color Winners'!A43)</f>
        <v>0</v>
      </c>
      <c r="D43">
        <f>COUNTIF('CC Standings '!D$3:D$27,'CC Color Winners'!A43)</f>
        <v>0</v>
      </c>
      <c r="E43">
        <f>COUNTIF('CC Standings '!E$3:E$27,'CC Color Winners'!A43)</f>
        <v>0</v>
      </c>
      <c r="F43">
        <f>COUNTIF('CC Standings '!F$3:F$27,'CC Color Winners'!A43)</f>
        <v>0</v>
      </c>
      <c r="G43">
        <f>COUNTIF('CC Standings '!G$3:G$27,'CC Color Winners'!A43)</f>
        <v>0</v>
      </c>
      <c r="H43">
        <f>COUNTIF('CC Standings '!H$3:H$27,'CC Color Winners'!A43)</f>
        <v>0</v>
      </c>
      <c r="I43">
        <f>COUNTIF('CC Standings '!I$3:I$27,'CC Color Winners'!A43)</f>
        <v>0</v>
      </c>
      <c r="J43">
        <f>COUNTIF('CC Standings '!J$3:J$27,'CC Color Winners'!A43)</f>
        <v>0</v>
      </c>
      <c r="K43">
        <f>COUNTIF('CC Standings '!K$3:K$27,'CC Color Winners'!A43)</f>
        <v>0</v>
      </c>
      <c r="L43">
        <f>COUNTIF('CC Standings '!L$3:L$27,'CC Color Winners'!A43)</f>
        <v>0</v>
      </c>
      <c r="M43">
        <f>COUNTIF('CC Standings '!M$3:M$27,'CC Color Winners'!A43)</f>
        <v>0</v>
      </c>
      <c r="N43">
        <f>COUNTIF('CC Standings '!N$3:N$27,'CC Color Winners'!A43)</f>
        <v>0</v>
      </c>
      <c r="O43">
        <f>COUNTIF('CC Standings '!O$3:O$27,'CC Color Winners'!A43)</f>
        <v>0</v>
      </c>
      <c r="P43">
        <f>COUNTIF('CC Standings '!P$3:P$27,'CC Color Winners'!A43)</f>
        <v>0</v>
      </c>
      <c r="Q43">
        <f>COUNTIF('CC Standings '!Q$3:Q$27,'CC Color Winners'!A43)</f>
        <v>0</v>
      </c>
      <c r="R43">
        <f>COUNTIF('CC Standings '!R$3:R$27,'CC Color Winners'!A43)</f>
        <v>0</v>
      </c>
      <c r="S43">
        <f>COUNTIF('CC Standings '!S$3:S$27,'CC Color Winners'!A43)</f>
        <v>0</v>
      </c>
      <c r="T43">
        <f>COUNTIF('CC Standings '!T$3:T$27,'CC Color Winners'!A43)</f>
        <v>0</v>
      </c>
      <c r="U43">
        <f>COUNTIF('CC Standings '!U$3:U$27,'CC Color Winners'!A43)</f>
        <v>0</v>
      </c>
      <c r="V43">
        <f>COUNTIF('CC Standings '!V$3:V$27,'CC Color Winners'!A43)</f>
        <v>0</v>
      </c>
      <c r="W43">
        <f>COUNTIF('CC Standings '!W$3:W$27,'CC Color Winners'!A43)</f>
        <v>0</v>
      </c>
      <c r="X43">
        <f>COUNTIF('CC Standings '!X$3:X$27,'CC Color Winners'!A43)</f>
        <v>0</v>
      </c>
      <c r="Y43">
        <f>COUNTIF('CC Standings '!Y$3:Y$27,'CC Color Winners'!A43)</f>
        <v>0</v>
      </c>
      <c r="Z43">
        <f>COUNTIF('CC Standings '!Z$3:Z$27,'CC Color Winners'!A43)</f>
        <v>0</v>
      </c>
      <c r="AA43">
        <f>COUNTIF('CC Standings '!AA$3:AA$27,'CC Color Winners'!A43)</f>
        <v>0</v>
      </c>
      <c r="AB43">
        <f>COUNTIF('CC Standings '!AB$3:AB$27,'CC Color Winners'!A43)</f>
        <v>0</v>
      </c>
      <c r="AC43">
        <f>COUNTIF('CC Standings '!AC$3:AC$27,'CC Color Winners'!A43)</f>
        <v>0</v>
      </c>
      <c r="AD43">
        <f>COUNTIF('CC Standings '!AD$3:AD$27,'CC Color Winners'!A43)</f>
        <v>0</v>
      </c>
      <c r="AE43">
        <f>COUNTIF('CC Standings '!AE$3:AE$27,'CC Color Winners'!A43)</f>
        <v>0</v>
      </c>
      <c r="AF43">
        <f>COUNTIF('CC Standings '!AF$3:AF$27,'CC Color Winners'!A43)</f>
        <v>0</v>
      </c>
      <c r="AG43">
        <f>COUNTIF('CC Standings '!AG$3:AG$27,'CC Color Winners'!A43)</f>
        <v>0</v>
      </c>
      <c r="AH43">
        <f>COUNTIF('CC Standings '!AH$3:AH$27,'CC Color Winners'!A43)</f>
        <v>0</v>
      </c>
      <c r="AI43">
        <f>COUNTIF('CC Standings '!AI$3:AI$27,'CC Color Winners'!A43)</f>
        <v>2</v>
      </c>
      <c r="AJ43">
        <f>COUNTIF('CC Standings '!AJ$3:AJ$27,'CC Color Winners'!A43)</f>
        <v>0</v>
      </c>
      <c r="AK43">
        <f>COUNTIF('CC Standings '!AK$3:AK$27,'CC Color Winners'!A43)</f>
        <v>0</v>
      </c>
      <c r="AL43">
        <f>COUNTIF('CC Standings '!AL$3:AL$27,'CC Color Winners'!A43)</f>
        <v>0</v>
      </c>
      <c r="AM43">
        <f>COUNTIF('CC Standings '!AM$3:AM$27,'CC Color Winners'!A43)</f>
        <v>0</v>
      </c>
    </row>
    <row r="44" spans="1:39" x14ac:dyDescent="0.2">
      <c r="A44" t="s">
        <v>116</v>
      </c>
      <c r="B44">
        <f>COUNTIF('CC Standings '!B$3:B$27,'CC Color Winners'!A44)</f>
        <v>0</v>
      </c>
      <c r="C44">
        <f>COUNTIF('CC Standings '!C$3:C$27,'CC Color Winners'!A44)</f>
        <v>0</v>
      </c>
      <c r="D44">
        <f>COUNTIF('CC Standings '!D$3:D$27,'CC Color Winners'!A44)</f>
        <v>0</v>
      </c>
      <c r="E44">
        <f>COUNTIF('CC Standings '!E$3:E$27,'CC Color Winners'!A44)</f>
        <v>0</v>
      </c>
      <c r="F44">
        <f>COUNTIF('CC Standings '!F$3:F$27,'CC Color Winners'!A44)</f>
        <v>0</v>
      </c>
      <c r="G44">
        <f>COUNTIF('CC Standings '!G$3:G$27,'CC Color Winners'!A44)</f>
        <v>0</v>
      </c>
      <c r="H44">
        <f>COUNTIF('CC Standings '!H$3:H$27,'CC Color Winners'!A44)</f>
        <v>0</v>
      </c>
      <c r="I44">
        <f>COUNTIF('CC Standings '!I$3:I$27,'CC Color Winners'!A44)</f>
        <v>0</v>
      </c>
      <c r="J44">
        <f>COUNTIF('CC Standings '!J$3:J$27,'CC Color Winners'!A44)</f>
        <v>0</v>
      </c>
      <c r="K44">
        <f>COUNTIF('CC Standings '!K$3:K$27,'CC Color Winners'!A44)</f>
        <v>0</v>
      </c>
      <c r="L44">
        <f>COUNTIF('CC Standings '!L$3:L$27,'CC Color Winners'!A44)</f>
        <v>0</v>
      </c>
      <c r="M44">
        <f>COUNTIF('CC Standings '!M$3:M$27,'CC Color Winners'!A44)</f>
        <v>0</v>
      </c>
      <c r="N44">
        <f>COUNTIF('CC Standings '!N$3:N$27,'CC Color Winners'!A44)</f>
        <v>0</v>
      </c>
      <c r="O44">
        <f>COUNTIF('CC Standings '!O$3:O$27,'CC Color Winners'!A44)</f>
        <v>0</v>
      </c>
      <c r="P44">
        <f>COUNTIF('CC Standings '!P$3:P$27,'CC Color Winners'!A44)</f>
        <v>0</v>
      </c>
      <c r="Q44">
        <f>COUNTIF('CC Standings '!Q$3:Q$27,'CC Color Winners'!A44)</f>
        <v>0</v>
      </c>
      <c r="R44">
        <f>COUNTIF('CC Standings '!R$3:R$27,'CC Color Winners'!A44)</f>
        <v>0</v>
      </c>
      <c r="S44">
        <f>COUNTIF('CC Standings '!S$3:S$27,'CC Color Winners'!A44)</f>
        <v>0</v>
      </c>
      <c r="T44">
        <f>COUNTIF('CC Standings '!T$3:T$27,'CC Color Winners'!A44)</f>
        <v>0</v>
      </c>
      <c r="U44">
        <f>COUNTIF('CC Standings '!U$3:U$27,'CC Color Winners'!A44)</f>
        <v>0</v>
      </c>
      <c r="V44">
        <f>COUNTIF('CC Standings '!V$3:V$27,'CC Color Winners'!A44)</f>
        <v>0</v>
      </c>
      <c r="W44">
        <f>COUNTIF('CC Standings '!W$3:W$27,'CC Color Winners'!A44)</f>
        <v>0</v>
      </c>
      <c r="X44">
        <f>COUNTIF('CC Standings '!X$3:X$27,'CC Color Winners'!A44)</f>
        <v>0</v>
      </c>
      <c r="Y44">
        <f>COUNTIF('CC Standings '!Y$3:Y$27,'CC Color Winners'!A44)</f>
        <v>0</v>
      </c>
      <c r="Z44">
        <f>COUNTIF('CC Standings '!Z$3:Z$27,'CC Color Winners'!A44)</f>
        <v>0</v>
      </c>
      <c r="AA44">
        <f>COUNTIF('CC Standings '!AA$3:AA$27,'CC Color Winners'!A44)</f>
        <v>0</v>
      </c>
      <c r="AB44">
        <f>COUNTIF('CC Standings '!AB$3:AB$27,'CC Color Winners'!A44)</f>
        <v>0</v>
      </c>
      <c r="AC44">
        <f>COUNTIF('CC Standings '!AC$3:AC$27,'CC Color Winners'!A44)</f>
        <v>0</v>
      </c>
      <c r="AD44">
        <f>COUNTIF('CC Standings '!AD$3:AD$27,'CC Color Winners'!A44)</f>
        <v>0</v>
      </c>
      <c r="AE44">
        <f>COUNTIF('CC Standings '!AE$3:AE$27,'CC Color Winners'!A44)</f>
        <v>0</v>
      </c>
      <c r="AF44">
        <f>COUNTIF('CC Standings '!AF$3:AF$27,'CC Color Winners'!A44)</f>
        <v>0</v>
      </c>
      <c r="AG44">
        <f>COUNTIF('CC Standings '!AG$3:AG$27,'CC Color Winners'!A44)</f>
        <v>0</v>
      </c>
      <c r="AH44">
        <f>COUNTIF('CC Standings '!AH$3:AH$27,'CC Color Winners'!A44)</f>
        <v>0</v>
      </c>
      <c r="AI44">
        <f>COUNTIF('CC Standings '!AI$3:AI$27,'CC Color Winners'!A44)</f>
        <v>0</v>
      </c>
      <c r="AJ44">
        <f>COUNTIF('CC Standings '!AJ$3:AJ$27,'CC Color Winners'!A44)</f>
        <v>0</v>
      </c>
      <c r="AK44">
        <f>COUNTIF('CC Standings '!AK$3:AK$27,'CC Color Winners'!A44)</f>
        <v>0</v>
      </c>
      <c r="AL44">
        <f>COUNTIF('CC Standings '!AL$3:AL$27,'CC Color Winners'!A44)</f>
        <v>0</v>
      </c>
      <c r="AM44">
        <f>COUNTIF('CC Standings '!AM$3:AM$27,'CC Color Winners'!A44)</f>
        <v>0</v>
      </c>
    </row>
    <row r="45" spans="1:39" x14ac:dyDescent="0.2">
      <c r="A45" t="s">
        <v>171</v>
      </c>
      <c r="B45">
        <f>COUNTIF('CC Standings '!B$3:B$27,'CC Color Winners'!A45)</f>
        <v>0</v>
      </c>
      <c r="C45">
        <f>COUNTIF('CC Standings '!C$3:C$27,'CC Color Winners'!A45)</f>
        <v>0</v>
      </c>
      <c r="D45">
        <f>COUNTIF('CC Standings '!D$3:D$27,'CC Color Winners'!A45)</f>
        <v>0</v>
      </c>
      <c r="E45">
        <f>COUNTIF('CC Standings '!E$3:E$27,'CC Color Winners'!A45)</f>
        <v>0</v>
      </c>
      <c r="F45">
        <f>COUNTIF('CC Standings '!F$3:F$27,'CC Color Winners'!A45)</f>
        <v>0</v>
      </c>
      <c r="G45">
        <f>COUNTIF('CC Standings '!G$3:G$27,'CC Color Winners'!A45)</f>
        <v>0</v>
      </c>
      <c r="H45">
        <f>COUNTIF('CC Standings '!H$3:H$27,'CC Color Winners'!A45)</f>
        <v>0</v>
      </c>
      <c r="I45">
        <f>COUNTIF('CC Standings '!I$3:I$27,'CC Color Winners'!A45)</f>
        <v>0</v>
      </c>
      <c r="J45">
        <f>COUNTIF('CC Standings '!J$3:J$27,'CC Color Winners'!A45)</f>
        <v>0</v>
      </c>
      <c r="K45">
        <f>COUNTIF('CC Standings '!K$3:K$27,'CC Color Winners'!A45)</f>
        <v>0</v>
      </c>
      <c r="L45">
        <f>COUNTIF('CC Standings '!L$3:L$27,'CC Color Winners'!A45)</f>
        <v>0</v>
      </c>
      <c r="M45">
        <f>COUNTIF('CC Standings '!M$3:M$27,'CC Color Winners'!A45)</f>
        <v>0</v>
      </c>
      <c r="N45">
        <f>COUNTIF('CC Standings '!N$3:N$27,'CC Color Winners'!A45)</f>
        <v>0</v>
      </c>
      <c r="O45">
        <f>COUNTIF('CC Standings '!O$3:O$27,'CC Color Winners'!A45)</f>
        <v>0</v>
      </c>
      <c r="P45">
        <f>COUNTIF('CC Standings '!P$3:P$27,'CC Color Winners'!A45)</f>
        <v>0</v>
      </c>
      <c r="Q45">
        <f>COUNTIF('CC Standings '!Q$3:Q$27,'CC Color Winners'!A45)</f>
        <v>0</v>
      </c>
      <c r="R45">
        <f>COUNTIF('CC Standings '!R$3:R$27,'CC Color Winners'!A45)</f>
        <v>0</v>
      </c>
      <c r="S45">
        <f>COUNTIF('CC Standings '!S$3:S$27,'CC Color Winners'!A45)</f>
        <v>0</v>
      </c>
      <c r="T45">
        <f>COUNTIF('CC Standings '!T$3:T$27,'CC Color Winners'!A45)</f>
        <v>0</v>
      </c>
      <c r="U45">
        <f>COUNTIF('CC Standings '!U$3:U$27,'CC Color Winners'!A45)</f>
        <v>0</v>
      </c>
      <c r="V45">
        <f>COUNTIF('CC Standings '!V$3:V$27,'CC Color Winners'!A45)</f>
        <v>0</v>
      </c>
      <c r="W45">
        <f>COUNTIF('CC Standings '!W$3:W$27,'CC Color Winners'!A45)</f>
        <v>0</v>
      </c>
      <c r="X45">
        <f>COUNTIF('CC Standings '!X$3:X$27,'CC Color Winners'!A45)</f>
        <v>0</v>
      </c>
      <c r="Y45">
        <f>COUNTIF('CC Standings '!Y$3:Y$27,'CC Color Winners'!A45)</f>
        <v>0</v>
      </c>
      <c r="Z45">
        <f>COUNTIF('CC Standings '!Z$3:Z$27,'CC Color Winners'!A45)</f>
        <v>0</v>
      </c>
      <c r="AA45">
        <f>COUNTIF('CC Standings '!AA$3:AA$27,'CC Color Winners'!A45)</f>
        <v>0</v>
      </c>
      <c r="AB45">
        <f>COUNTIF('CC Standings '!AB$3:AB$27,'CC Color Winners'!A45)</f>
        <v>0</v>
      </c>
      <c r="AC45">
        <f>COUNTIF('CC Standings '!AC$3:AC$27,'CC Color Winners'!A45)</f>
        <v>0</v>
      </c>
      <c r="AD45">
        <f>COUNTIF('CC Standings '!AD$3:AD$27,'CC Color Winners'!A45)</f>
        <v>0</v>
      </c>
      <c r="AE45">
        <f>COUNTIF('CC Standings '!AE$3:AE$27,'CC Color Winners'!A45)</f>
        <v>0</v>
      </c>
      <c r="AF45">
        <f>COUNTIF('CC Standings '!AF$3:AF$27,'CC Color Winners'!A45)</f>
        <v>0</v>
      </c>
      <c r="AG45">
        <f>COUNTIF('CC Standings '!AG$3:AG$27,'CC Color Winners'!A45)</f>
        <v>0</v>
      </c>
      <c r="AH45">
        <f>COUNTIF('CC Standings '!AH$3:AH$27,'CC Color Winners'!A45)</f>
        <v>0</v>
      </c>
      <c r="AI45">
        <f>COUNTIF('CC Standings '!AI$3:AI$27,'CC Color Winners'!A45)</f>
        <v>0</v>
      </c>
      <c r="AJ45">
        <f>COUNTIF('CC Standings '!AJ$3:AJ$27,'CC Color Winners'!A45)</f>
        <v>0</v>
      </c>
      <c r="AK45">
        <f>COUNTIF('CC Standings '!AK$3:AK$27,'CC Color Winners'!A45)</f>
        <v>0</v>
      </c>
      <c r="AL45">
        <f>COUNTIF('CC Standings '!AL$3:AL$27,'CC Color Winners'!A45)</f>
        <v>0</v>
      </c>
      <c r="AM45">
        <f>COUNTIF('CC Standings '!AM$3:AM$27,'CC Color Winners'!A45)</f>
        <v>0</v>
      </c>
    </row>
    <row r="46" spans="1:39" x14ac:dyDescent="0.2">
      <c r="A46" t="s">
        <v>160</v>
      </c>
      <c r="B46">
        <f>COUNTIF('CC Standings '!B$3:B$27,'CC Color Winners'!A46)</f>
        <v>0</v>
      </c>
      <c r="C46">
        <f>COUNTIF('CC Standings '!C$3:C$27,'CC Color Winners'!A46)</f>
        <v>0</v>
      </c>
      <c r="D46">
        <f>COUNTIF('CC Standings '!D$3:D$27,'CC Color Winners'!A46)</f>
        <v>0</v>
      </c>
      <c r="E46">
        <f>COUNTIF('CC Standings '!E$3:E$27,'CC Color Winners'!A46)</f>
        <v>0</v>
      </c>
      <c r="F46">
        <f>COUNTIF('CC Standings '!F$3:F$27,'CC Color Winners'!A46)</f>
        <v>0</v>
      </c>
      <c r="G46">
        <f>COUNTIF('CC Standings '!G$3:G$27,'CC Color Winners'!A46)</f>
        <v>0</v>
      </c>
      <c r="H46">
        <f>COUNTIF('CC Standings '!H$3:H$27,'CC Color Winners'!A46)</f>
        <v>0</v>
      </c>
      <c r="I46">
        <f>COUNTIF('CC Standings '!I$3:I$27,'CC Color Winners'!A46)</f>
        <v>0</v>
      </c>
      <c r="J46">
        <f>COUNTIF('CC Standings '!J$3:J$27,'CC Color Winners'!A46)</f>
        <v>0</v>
      </c>
      <c r="K46">
        <f>COUNTIF('CC Standings '!K$3:K$27,'CC Color Winners'!A46)</f>
        <v>0</v>
      </c>
      <c r="L46">
        <f>COUNTIF('CC Standings '!L$3:L$27,'CC Color Winners'!A46)</f>
        <v>0</v>
      </c>
      <c r="M46">
        <f>COUNTIF('CC Standings '!M$3:M$27,'CC Color Winners'!A46)</f>
        <v>0</v>
      </c>
      <c r="N46">
        <f>COUNTIF('CC Standings '!N$3:N$27,'CC Color Winners'!A46)</f>
        <v>0</v>
      </c>
      <c r="O46">
        <f>COUNTIF('CC Standings '!O$3:O$27,'CC Color Winners'!A46)</f>
        <v>0</v>
      </c>
      <c r="P46">
        <f>COUNTIF('CC Standings '!P$3:P$27,'CC Color Winners'!A46)</f>
        <v>0</v>
      </c>
      <c r="Q46">
        <f>COUNTIF('CC Standings '!Q$3:Q$27,'CC Color Winners'!A46)</f>
        <v>0</v>
      </c>
      <c r="R46">
        <f>COUNTIF('CC Standings '!R$3:R$27,'CC Color Winners'!A46)</f>
        <v>2</v>
      </c>
      <c r="S46">
        <f>COUNTIF('CC Standings '!S$3:S$27,'CC Color Winners'!A46)</f>
        <v>0</v>
      </c>
      <c r="T46">
        <f>COUNTIF('CC Standings '!T$3:T$27,'CC Color Winners'!A46)</f>
        <v>0</v>
      </c>
      <c r="U46">
        <f>COUNTIF('CC Standings '!U$3:U$27,'CC Color Winners'!A46)</f>
        <v>0</v>
      </c>
      <c r="V46">
        <f>COUNTIF('CC Standings '!V$3:V$27,'CC Color Winners'!A46)</f>
        <v>0</v>
      </c>
      <c r="W46">
        <f>COUNTIF('CC Standings '!W$3:W$27,'CC Color Winners'!A46)</f>
        <v>0</v>
      </c>
      <c r="X46">
        <f>COUNTIF('CC Standings '!X$3:X$27,'CC Color Winners'!A46)</f>
        <v>0</v>
      </c>
      <c r="Y46">
        <f>COUNTIF('CC Standings '!Y$3:Y$27,'CC Color Winners'!A46)</f>
        <v>0</v>
      </c>
      <c r="Z46">
        <f>COUNTIF('CC Standings '!Z$3:Z$27,'CC Color Winners'!A46)</f>
        <v>0</v>
      </c>
      <c r="AA46">
        <f>COUNTIF('CC Standings '!AA$3:AA$27,'CC Color Winners'!A46)</f>
        <v>0</v>
      </c>
      <c r="AB46">
        <f>COUNTIF('CC Standings '!AB$3:AB$27,'CC Color Winners'!A46)</f>
        <v>0</v>
      </c>
      <c r="AC46">
        <f>COUNTIF('CC Standings '!AC$3:AC$27,'CC Color Winners'!A46)</f>
        <v>0</v>
      </c>
      <c r="AD46">
        <f>COUNTIF('CC Standings '!AD$3:AD$27,'CC Color Winners'!A46)</f>
        <v>0</v>
      </c>
      <c r="AE46">
        <f>COUNTIF('CC Standings '!AE$3:AE$27,'CC Color Winners'!A46)</f>
        <v>0</v>
      </c>
      <c r="AF46">
        <f>COUNTIF('CC Standings '!AF$3:AF$27,'CC Color Winners'!A46)</f>
        <v>0</v>
      </c>
      <c r="AG46">
        <f>COUNTIF('CC Standings '!AG$3:AG$27,'CC Color Winners'!A46)</f>
        <v>0</v>
      </c>
      <c r="AH46">
        <f>COUNTIF('CC Standings '!AH$3:AH$27,'CC Color Winners'!A46)</f>
        <v>0</v>
      </c>
      <c r="AI46">
        <f>COUNTIF('CC Standings '!AI$3:AI$27,'CC Color Winners'!A46)</f>
        <v>0</v>
      </c>
      <c r="AJ46">
        <f>COUNTIF('CC Standings '!AJ$3:AJ$27,'CC Color Winners'!A46)</f>
        <v>0</v>
      </c>
      <c r="AK46">
        <f>COUNTIF('CC Standings '!AK$3:AK$27,'CC Color Winners'!A46)</f>
        <v>0</v>
      </c>
      <c r="AL46">
        <f>COUNTIF('CC Standings '!AL$3:AL$27,'CC Color Winners'!A46)</f>
        <v>0</v>
      </c>
      <c r="AM46">
        <f>COUNTIF('CC Standings '!AM$3:AM$27,'CC Color Winners'!A46)</f>
        <v>0</v>
      </c>
    </row>
    <row r="47" spans="1:39" x14ac:dyDescent="0.2">
      <c r="A47" t="s">
        <v>48</v>
      </c>
      <c r="B47">
        <f>COUNTIF('CC Standings '!B$3:B$27,'CC Color Winners'!A47)</f>
        <v>0</v>
      </c>
      <c r="C47">
        <f>COUNTIF('CC Standings '!C$3:C$27,'CC Color Winners'!A47)</f>
        <v>0</v>
      </c>
      <c r="D47">
        <f>COUNTIF('CC Standings '!D$3:D$27,'CC Color Winners'!A47)</f>
        <v>0</v>
      </c>
      <c r="E47">
        <f>COUNTIF('CC Standings '!E$3:E$27,'CC Color Winners'!A47)</f>
        <v>0</v>
      </c>
      <c r="F47">
        <f>COUNTIF('CC Standings '!F$3:F$27,'CC Color Winners'!A47)</f>
        <v>0</v>
      </c>
      <c r="G47">
        <f>COUNTIF('CC Standings '!G$3:G$27,'CC Color Winners'!A47)</f>
        <v>0</v>
      </c>
      <c r="H47">
        <f>COUNTIF('CC Standings '!H$3:H$27,'CC Color Winners'!A47)</f>
        <v>0</v>
      </c>
      <c r="I47">
        <f>COUNTIF('CC Standings '!I$3:I$27,'CC Color Winners'!A47)</f>
        <v>0</v>
      </c>
      <c r="J47">
        <f>COUNTIF('CC Standings '!J$3:J$27,'CC Color Winners'!A47)</f>
        <v>0</v>
      </c>
      <c r="K47">
        <f>COUNTIF('CC Standings '!K$3:K$27,'CC Color Winners'!A47)</f>
        <v>0</v>
      </c>
      <c r="L47">
        <f>COUNTIF('CC Standings '!L$3:L$27,'CC Color Winners'!A47)</f>
        <v>0</v>
      </c>
      <c r="M47">
        <f>COUNTIF('CC Standings '!M$3:M$27,'CC Color Winners'!A47)</f>
        <v>0</v>
      </c>
      <c r="N47">
        <f>COUNTIF('CC Standings '!N$3:N$27,'CC Color Winners'!A47)</f>
        <v>0</v>
      </c>
      <c r="O47">
        <f>COUNTIF('CC Standings '!O$3:O$27,'CC Color Winners'!A47)</f>
        <v>2</v>
      </c>
      <c r="P47">
        <f>COUNTIF('CC Standings '!P$3:P$27,'CC Color Winners'!A47)</f>
        <v>0</v>
      </c>
      <c r="Q47">
        <f>COUNTIF('CC Standings '!Q$3:Q$27,'CC Color Winners'!A47)</f>
        <v>0</v>
      </c>
      <c r="R47">
        <f>COUNTIF('CC Standings '!R$3:R$27,'CC Color Winners'!A47)</f>
        <v>0</v>
      </c>
      <c r="S47">
        <f>COUNTIF('CC Standings '!S$3:S$27,'CC Color Winners'!A47)</f>
        <v>0</v>
      </c>
      <c r="T47">
        <f>COUNTIF('CC Standings '!T$3:T$27,'CC Color Winners'!A47)</f>
        <v>0</v>
      </c>
      <c r="U47">
        <f>COUNTIF('CC Standings '!U$3:U$27,'CC Color Winners'!A47)</f>
        <v>0</v>
      </c>
      <c r="V47">
        <f>COUNTIF('CC Standings '!V$3:V$27,'CC Color Winners'!A47)</f>
        <v>0</v>
      </c>
      <c r="W47">
        <f>COUNTIF('CC Standings '!W$3:W$27,'CC Color Winners'!A47)</f>
        <v>0</v>
      </c>
      <c r="X47">
        <f>COUNTIF('CC Standings '!X$3:X$27,'CC Color Winners'!A47)</f>
        <v>0</v>
      </c>
      <c r="Y47">
        <f>COUNTIF('CC Standings '!Y$3:Y$27,'CC Color Winners'!A47)</f>
        <v>0</v>
      </c>
      <c r="Z47">
        <f>COUNTIF('CC Standings '!Z$3:Z$27,'CC Color Winners'!A47)</f>
        <v>0</v>
      </c>
      <c r="AA47">
        <f>COUNTIF('CC Standings '!AA$3:AA$27,'CC Color Winners'!A47)</f>
        <v>0</v>
      </c>
      <c r="AB47">
        <f>COUNTIF('CC Standings '!AB$3:AB$27,'CC Color Winners'!A47)</f>
        <v>0</v>
      </c>
      <c r="AC47">
        <f>COUNTIF('CC Standings '!AC$3:AC$27,'CC Color Winners'!A47)</f>
        <v>0</v>
      </c>
      <c r="AD47">
        <f>COUNTIF('CC Standings '!AD$3:AD$27,'CC Color Winners'!A47)</f>
        <v>0</v>
      </c>
      <c r="AE47">
        <f>COUNTIF('CC Standings '!AE$3:AE$27,'CC Color Winners'!A47)</f>
        <v>0</v>
      </c>
      <c r="AF47">
        <f>COUNTIF('CC Standings '!AF$3:AF$27,'CC Color Winners'!A47)</f>
        <v>0</v>
      </c>
      <c r="AG47">
        <f>COUNTIF('CC Standings '!AG$3:AG$27,'CC Color Winners'!A47)</f>
        <v>0</v>
      </c>
      <c r="AH47">
        <f>COUNTIF('CC Standings '!AH$3:AH$27,'CC Color Winners'!A47)</f>
        <v>0</v>
      </c>
      <c r="AI47">
        <f>COUNTIF('CC Standings '!AI$3:AI$27,'CC Color Winners'!A47)</f>
        <v>0</v>
      </c>
      <c r="AJ47">
        <f>COUNTIF('CC Standings '!AJ$3:AJ$27,'CC Color Winners'!A47)</f>
        <v>0</v>
      </c>
      <c r="AK47">
        <f>COUNTIF('CC Standings '!AK$3:AK$27,'CC Color Winners'!A47)</f>
        <v>0</v>
      </c>
      <c r="AL47">
        <f>COUNTIF('CC Standings '!AL$3:AL$27,'CC Color Winners'!A47)</f>
        <v>0</v>
      </c>
      <c r="AM47">
        <f>COUNTIF('CC Standings '!AM$3:AM$27,'CC Color Winners'!A47)</f>
        <v>0</v>
      </c>
    </row>
    <row r="48" spans="1:39" x14ac:dyDescent="0.2">
      <c r="A48" t="s">
        <v>200</v>
      </c>
      <c r="B48">
        <f>COUNTIF('CC Standings '!B$3:B$27,'CC Color Winners'!A48)</f>
        <v>0</v>
      </c>
      <c r="C48">
        <f>COUNTIF('CC Standings '!C$3:C$27,'CC Color Winners'!A48)</f>
        <v>0</v>
      </c>
      <c r="D48">
        <f>COUNTIF('CC Standings '!D$3:D$27,'CC Color Winners'!A48)</f>
        <v>0</v>
      </c>
      <c r="E48">
        <f>COUNTIF('CC Standings '!E$3:E$27,'CC Color Winners'!A48)</f>
        <v>0</v>
      </c>
      <c r="F48">
        <f>COUNTIF('CC Standings '!F$3:F$27,'CC Color Winners'!A48)</f>
        <v>0</v>
      </c>
      <c r="G48">
        <f>COUNTIF('CC Standings '!G$3:G$27,'CC Color Winners'!A48)</f>
        <v>0</v>
      </c>
      <c r="H48">
        <f>COUNTIF('CC Standings '!H$3:H$27,'CC Color Winners'!A48)</f>
        <v>0</v>
      </c>
      <c r="I48">
        <f>COUNTIF('CC Standings '!I$3:I$27,'CC Color Winners'!A48)</f>
        <v>0</v>
      </c>
      <c r="J48">
        <f>COUNTIF('CC Standings '!J$3:J$27,'CC Color Winners'!A48)</f>
        <v>0</v>
      </c>
      <c r="K48">
        <f>COUNTIF('CC Standings '!K$3:K$27,'CC Color Winners'!A48)</f>
        <v>0</v>
      </c>
      <c r="L48">
        <f>COUNTIF('CC Standings '!L$3:L$27,'CC Color Winners'!A48)</f>
        <v>0</v>
      </c>
      <c r="M48">
        <f>COUNTIF('CC Standings '!M$3:M$27,'CC Color Winners'!A48)</f>
        <v>0</v>
      </c>
      <c r="N48">
        <f>COUNTIF('CC Standings '!N$3:N$27,'CC Color Winners'!A48)</f>
        <v>0</v>
      </c>
      <c r="O48">
        <f>COUNTIF('CC Standings '!O$3:O$27,'CC Color Winners'!A48)</f>
        <v>0</v>
      </c>
      <c r="P48">
        <f>COUNTIF('CC Standings '!P$3:P$27,'CC Color Winners'!A48)</f>
        <v>0</v>
      </c>
      <c r="Q48">
        <f>COUNTIF('CC Standings '!Q$3:Q$27,'CC Color Winners'!A48)</f>
        <v>0</v>
      </c>
      <c r="R48">
        <f>COUNTIF('CC Standings '!R$3:R$27,'CC Color Winners'!A48)</f>
        <v>0</v>
      </c>
      <c r="S48">
        <f>COUNTIF('CC Standings '!S$3:S$27,'CC Color Winners'!A48)</f>
        <v>0</v>
      </c>
      <c r="T48">
        <f>COUNTIF('CC Standings '!T$3:T$27,'CC Color Winners'!A48)</f>
        <v>0</v>
      </c>
      <c r="U48">
        <f>COUNTIF('CC Standings '!U$3:U$27,'CC Color Winners'!A48)</f>
        <v>0</v>
      </c>
      <c r="V48">
        <f>COUNTIF('CC Standings '!V$3:V$27,'CC Color Winners'!A48)</f>
        <v>0</v>
      </c>
      <c r="W48">
        <f>COUNTIF('CC Standings '!W$3:W$27,'CC Color Winners'!A48)</f>
        <v>0</v>
      </c>
      <c r="X48">
        <f>COUNTIF('CC Standings '!X$3:X$27,'CC Color Winners'!A48)</f>
        <v>0</v>
      </c>
      <c r="Y48">
        <f>COUNTIF('CC Standings '!Y$3:Y$27,'CC Color Winners'!A48)</f>
        <v>0</v>
      </c>
      <c r="Z48">
        <f>COUNTIF('CC Standings '!Z$3:Z$27,'CC Color Winners'!A48)</f>
        <v>0</v>
      </c>
      <c r="AA48">
        <f>COUNTIF('CC Standings '!AA$3:AA$27,'CC Color Winners'!A48)</f>
        <v>0</v>
      </c>
      <c r="AB48">
        <f>COUNTIF('CC Standings '!AB$3:AB$27,'CC Color Winners'!A48)</f>
        <v>0</v>
      </c>
      <c r="AC48">
        <f>COUNTIF('CC Standings '!AC$3:AC$27,'CC Color Winners'!A48)</f>
        <v>0</v>
      </c>
      <c r="AD48">
        <f>COUNTIF('CC Standings '!AD$3:AD$27,'CC Color Winners'!A48)</f>
        <v>0</v>
      </c>
      <c r="AE48">
        <f>COUNTIF('CC Standings '!AE$3:AE$27,'CC Color Winners'!A48)</f>
        <v>0</v>
      </c>
      <c r="AF48">
        <f>COUNTIF('CC Standings '!AF$3:AF$27,'CC Color Winners'!A48)</f>
        <v>0</v>
      </c>
      <c r="AG48">
        <f>COUNTIF('CC Standings '!AG$3:AG$27,'CC Color Winners'!A48)</f>
        <v>0</v>
      </c>
      <c r="AH48">
        <f>COUNTIF('CC Standings '!AH$3:AH$27,'CC Color Winners'!A48)</f>
        <v>0</v>
      </c>
      <c r="AI48">
        <f>COUNTIF('CC Standings '!AI$3:AI$27,'CC Color Winners'!A48)</f>
        <v>0</v>
      </c>
      <c r="AJ48">
        <f>COUNTIF('CC Standings '!AJ$3:AJ$27,'CC Color Winners'!A48)</f>
        <v>0</v>
      </c>
      <c r="AK48">
        <f>COUNTIF('CC Standings '!AK$3:AK$27,'CC Color Winners'!A48)</f>
        <v>0</v>
      </c>
      <c r="AL48">
        <f>COUNTIF('CC Standings '!AL$3:AL$27,'CC Color Winners'!A48)</f>
        <v>0</v>
      </c>
      <c r="AM48">
        <f>COUNTIF('CC Standings '!AM$3:AM$27,'CC Color Winners'!A48)</f>
        <v>0</v>
      </c>
    </row>
    <row r="49" spans="1:39" x14ac:dyDescent="0.2">
      <c r="A49" t="s">
        <v>27</v>
      </c>
      <c r="B49">
        <f>COUNTIF('CC Standings '!B$3:B$27,'CC Color Winners'!A49)</f>
        <v>1</v>
      </c>
      <c r="C49">
        <f>COUNTIF('CC Standings '!C$3:C$27,'CC Color Winners'!A49)</f>
        <v>0</v>
      </c>
      <c r="D49">
        <f>COUNTIF('CC Standings '!D$3:D$27,'CC Color Winners'!A49)</f>
        <v>0</v>
      </c>
      <c r="E49">
        <f>COUNTIF('CC Standings '!E$3:E$27,'CC Color Winners'!A49)</f>
        <v>2</v>
      </c>
      <c r="F49">
        <f>COUNTIF('CC Standings '!F$3:F$27,'CC Color Winners'!A49)</f>
        <v>1</v>
      </c>
      <c r="G49">
        <f>COUNTIF('CC Standings '!G$3:G$27,'CC Color Winners'!A49)</f>
        <v>0</v>
      </c>
      <c r="H49">
        <f>COUNTIF('CC Standings '!H$3:H$27,'CC Color Winners'!A49)</f>
        <v>0</v>
      </c>
      <c r="I49">
        <f>COUNTIF('CC Standings '!I$3:I$27,'CC Color Winners'!A49)</f>
        <v>0</v>
      </c>
      <c r="J49">
        <f>COUNTIF('CC Standings '!J$3:J$27,'CC Color Winners'!A49)</f>
        <v>0</v>
      </c>
      <c r="K49">
        <f>COUNTIF('CC Standings '!K$3:K$27,'CC Color Winners'!A49)</f>
        <v>2</v>
      </c>
      <c r="L49">
        <f>COUNTIF('CC Standings '!L$3:L$27,'CC Color Winners'!A49)</f>
        <v>0</v>
      </c>
      <c r="M49">
        <f>COUNTIF('CC Standings '!M$3:M$27,'CC Color Winners'!A49)</f>
        <v>0</v>
      </c>
      <c r="N49">
        <f>COUNTIF('CC Standings '!N$3:N$27,'CC Color Winners'!A49)</f>
        <v>0</v>
      </c>
      <c r="O49">
        <f>COUNTIF('CC Standings '!O$3:O$27,'CC Color Winners'!A49)</f>
        <v>0</v>
      </c>
      <c r="P49">
        <f>COUNTIF('CC Standings '!P$3:P$27,'CC Color Winners'!A49)</f>
        <v>0</v>
      </c>
      <c r="Q49">
        <f>COUNTIF('CC Standings '!Q$3:Q$27,'CC Color Winners'!A49)</f>
        <v>0</v>
      </c>
      <c r="R49">
        <f>COUNTIF('CC Standings '!R$3:R$27,'CC Color Winners'!A49)</f>
        <v>2</v>
      </c>
      <c r="S49">
        <f>COUNTIF('CC Standings '!S$3:S$27,'CC Color Winners'!A49)</f>
        <v>0</v>
      </c>
      <c r="T49">
        <f>COUNTIF('CC Standings '!T$3:T$27,'CC Color Winners'!A49)</f>
        <v>0</v>
      </c>
      <c r="U49">
        <f>COUNTIF('CC Standings '!U$3:U$27,'CC Color Winners'!A49)</f>
        <v>2</v>
      </c>
      <c r="V49">
        <f>COUNTIF('CC Standings '!V$3:V$27,'CC Color Winners'!A49)</f>
        <v>0</v>
      </c>
      <c r="W49">
        <f>COUNTIF('CC Standings '!W$3:W$27,'CC Color Winners'!A49)</f>
        <v>0</v>
      </c>
      <c r="X49">
        <f>COUNTIF('CC Standings '!X$3:X$27,'CC Color Winners'!A49)</f>
        <v>0</v>
      </c>
      <c r="Y49">
        <f>COUNTIF('CC Standings '!Y$3:Y$27,'CC Color Winners'!A49)</f>
        <v>0</v>
      </c>
      <c r="Z49">
        <f>COUNTIF('CC Standings '!Z$3:Z$27,'CC Color Winners'!A49)</f>
        <v>0</v>
      </c>
      <c r="AA49">
        <f>COUNTIF('CC Standings '!AA$3:AA$27,'CC Color Winners'!A49)</f>
        <v>0</v>
      </c>
      <c r="AB49">
        <f>COUNTIF('CC Standings '!AB$3:AB$27,'CC Color Winners'!A49)</f>
        <v>0</v>
      </c>
      <c r="AC49">
        <f>COUNTIF('CC Standings '!AC$3:AC$27,'CC Color Winners'!A49)</f>
        <v>0</v>
      </c>
      <c r="AD49">
        <f>COUNTIF('CC Standings '!AD$3:AD$27,'CC Color Winners'!A49)</f>
        <v>0</v>
      </c>
      <c r="AE49">
        <f>COUNTIF('CC Standings '!AE$3:AE$27,'CC Color Winners'!A49)</f>
        <v>0</v>
      </c>
      <c r="AF49">
        <f>COUNTIF('CC Standings '!AF$3:AF$27,'CC Color Winners'!A49)</f>
        <v>0</v>
      </c>
      <c r="AG49">
        <f>COUNTIF('CC Standings '!AG$3:AG$27,'CC Color Winners'!A49)</f>
        <v>0</v>
      </c>
      <c r="AH49">
        <f>COUNTIF('CC Standings '!AH$3:AH$27,'CC Color Winners'!A49)</f>
        <v>0</v>
      </c>
      <c r="AI49">
        <f>COUNTIF('CC Standings '!AI$3:AI$27,'CC Color Winners'!A49)</f>
        <v>0</v>
      </c>
      <c r="AJ49">
        <f>COUNTIF('CC Standings '!AJ$3:AJ$27,'CC Color Winners'!A49)</f>
        <v>0</v>
      </c>
      <c r="AK49">
        <f>COUNTIF('CC Standings '!AK$3:AK$27,'CC Color Winners'!A49)</f>
        <v>0</v>
      </c>
      <c r="AL49">
        <f>COUNTIF('CC Standings '!AL$3:AL$27,'CC Color Winners'!A49)</f>
        <v>0</v>
      </c>
      <c r="AM49">
        <f>COUNTIF('CC Standings '!AM$3:AM$27,'CC Color Winners'!A49)</f>
        <v>0</v>
      </c>
    </row>
    <row r="50" spans="1:39" x14ac:dyDescent="0.2">
      <c r="A50" t="s">
        <v>15</v>
      </c>
      <c r="B50">
        <f>COUNTIF('CC Standings '!B$3:B$27,'CC Color Winners'!A50)</f>
        <v>0</v>
      </c>
      <c r="C50">
        <f>COUNTIF('CC Standings '!C$3:C$27,'CC Color Winners'!A50)</f>
        <v>0</v>
      </c>
      <c r="D50">
        <f>COUNTIF('CC Standings '!D$3:D$27,'CC Color Winners'!A50)</f>
        <v>0</v>
      </c>
      <c r="E50">
        <f>COUNTIF('CC Standings '!E$3:E$27,'CC Color Winners'!A50)</f>
        <v>0</v>
      </c>
      <c r="F50">
        <f>COUNTIF('CC Standings '!F$3:F$27,'CC Color Winners'!A50)</f>
        <v>0</v>
      </c>
      <c r="G50">
        <f>COUNTIF('CC Standings '!G$3:G$27,'CC Color Winners'!A50)</f>
        <v>0</v>
      </c>
      <c r="H50">
        <f>COUNTIF('CC Standings '!H$3:H$27,'CC Color Winners'!A50)</f>
        <v>0</v>
      </c>
      <c r="I50">
        <f>COUNTIF('CC Standings '!I$3:I$27,'CC Color Winners'!A50)</f>
        <v>0</v>
      </c>
      <c r="J50">
        <f>COUNTIF('CC Standings '!J$3:J$27,'CC Color Winners'!A50)</f>
        <v>0</v>
      </c>
      <c r="K50">
        <f>COUNTIF('CC Standings '!K$3:K$27,'CC Color Winners'!A50)</f>
        <v>0</v>
      </c>
      <c r="L50">
        <f>COUNTIF('CC Standings '!L$3:L$27,'CC Color Winners'!A50)</f>
        <v>0</v>
      </c>
      <c r="M50">
        <f>COUNTIF('CC Standings '!M$3:M$27,'CC Color Winners'!A50)</f>
        <v>0</v>
      </c>
      <c r="N50">
        <f>COUNTIF('CC Standings '!N$3:N$27,'CC Color Winners'!A50)</f>
        <v>0</v>
      </c>
      <c r="O50">
        <f>COUNTIF('CC Standings '!O$3:O$27,'CC Color Winners'!A50)</f>
        <v>0</v>
      </c>
      <c r="P50">
        <f>COUNTIF('CC Standings '!P$3:P$27,'CC Color Winners'!A50)</f>
        <v>0</v>
      </c>
      <c r="Q50">
        <f>COUNTIF('CC Standings '!Q$3:Q$27,'CC Color Winners'!A50)</f>
        <v>0</v>
      </c>
      <c r="R50">
        <f>COUNTIF('CC Standings '!R$3:R$27,'CC Color Winners'!A50)</f>
        <v>0</v>
      </c>
      <c r="S50">
        <f>COUNTIF('CC Standings '!S$3:S$27,'CC Color Winners'!A50)</f>
        <v>0</v>
      </c>
      <c r="T50">
        <f>COUNTIF('CC Standings '!T$3:T$27,'CC Color Winners'!A50)</f>
        <v>0</v>
      </c>
      <c r="U50">
        <f>COUNTIF('CC Standings '!U$3:U$27,'CC Color Winners'!A50)</f>
        <v>0</v>
      </c>
      <c r="V50">
        <f>COUNTIF('CC Standings '!V$3:V$27,'CC Color Winners'!A50)</f>
        <v>0</v>
      </c>
      <c r="W50">
        <f>COUNTIF('CC Standings '!W$3:W$27,'CC Color Winners'!A50)</f>
        <v>0</v>
      </c>
      <c r="X50">
        <f>COUNTIF('CC Standings '!X$3:X$27,'CC Color Winners'!A50)</f>
        <v>0</v>
      </c>
      <c r="Y50">
        <f>COUNTIF('CC Standings '!Y$3:Y$27,'CC Color Winners'!A50)</f>
        <v>0</v>
      </c>
      <c r="Z50">
        <f>COUNTIF('CC Standings '!Z$3:Z$27,'CC Color Winners'!A50)</f>
        <v>0</v>
      </c>
      <c r="AA50">
        <f>COUNTIF('CC Standings '!AA$3:AA$27,'CC Color Winners'!A50)</f>
        <v>0</v>
      </c>
      <c r="AB50">
        <f>COUNTIF('CC Standings '!AB$3:AB$27,'CC Color Winners'!A50)</f>
        <v>0</v>
      </c>
      <c r="AC50">
        <f>COUNTIF('CC Standings '!AC$3:AC$27,'CC Color Winners'!A50)</f>
        <v>0</v>
      </c>
      <c r="AD50">
        <f>COUNTIF('CC Standings '!AD$3:AD$27,'CC Color Winners'!A50)</f>
        <v>0</v>
      </c>
      <c r="AE50">
        <f>COUNTIF('CC Standings '!AE$3:AE$27,'CC Color Winners'!A50)</f>
        <v>0</v>
      </c>
      <c r="AF50">
        <f>COUNTIF('CC Standings '!AF$3:AF$27,'CC Color Winners'!A50)</f>
        <v>0</v>
      </c>
      <c r="AG50">
        <f>COUNTIF('CC Standings '!AG$3:AG$27,'CC Color Winners'!A50)</f>
        <v>0</v>
      </c>
      <c r="AH50">
        <f>COUNTIF('CC Standings '!AH$3:AH$27,'CC Color Winners'!A50)</f>
        <v>0</v>
      </c>
      <c r="AI50">
        <f>COUNTIF('CC Standings '!AI$3:AI$27,'CC Color Winners'!A50)</f>
        <v>0</v>
      </c>
      <c r="AJ50">
        <f>COUNTIF('CC Standings '!AJ$3:AJ$27,'CC Color Winners'!A50)</f>
        <v>0</v>
      </c>
      <c r="AK50">
        <f>COUNTIF('CC Standings '!AK$3:AK$27,'CC Color Winners'!A50)</f>
        <v>0</v>
      </c>
      <c r="AL50">
        <f>COUNTIF('CC Standings '!AL$3:AL$27,'CC Color Winners'!A50)</f>
        <v>0</v>
      </c>
      <c r="AM50">
        <f>COUNTIF('CC Standings '!AM$3:AM$27,'CC Color Winners'!A50)</f>
        <v>0</v>
      </c>
    </row>
    <row r="51" spans="1:39" x14ac:dyDescent="0.2">
      <c r="A51" t="s">
        <v>69</v>
      </c>
      <c r="B51">
        <f>COUNTIF('CC Standings '!B$3:B$27,'CC Color Winners'!A51)</f>
        <v>0</v>
      </c>
      <c r="C51">
        <f>COUNTIF('CC Standings '!C$3:C$27,'CC Color Winners'!A51)</f>
        <v>0</v>
      </c>
      <c r="D51">
        <f>COUNTIF('CC Standings '!D$3:D$27,'CC Color Winners'!A51)</f>
        <v>0</v>
      </c>
      <c r="E51">
        <f>COUNTIF('CC Standings '!E$3:E$27,'CC Color Winners'!A51)</f>
        <v>0</v>
      </c>
      <c r="F51">
        <f>COUNTIF('CC Standings '!F$3:F$27,'CC Color Winners'!A51)</f>
        <v>0</v>
      </c>
      <c r="G51">
        <f>COUNTIF('CC Standings '!G$3:G$27,'CC Color Winners'!A51)</f>
        <v>0</v>
      </c>
      <c r="H51">
        <f>COUNTIF('CC Standings '!H$3:H$27,'CC Color Winners'!A51)</f>
        <v>0</v>
      </c>
      <c r="I51">
        <f>COUNTIF('CC Standings '!I$3:I$27,'CC Color Winners'!A51)</f>
        <v>0</v>
      </c>
      <c r="J51">
        <f>COUNTIF('CC Standings '!J$3:J$27,'CC Color Winners'!A51)</f>
        <v>0</v>
      </c>
      <c r="K51">
        <f>COUNTIF('CC Standings '!K$3:K$27,'CC Color Winners'!A51)</f>
        <v>0</v>
      </c>
      <c r="L51">
        <f>COUNTIF('CC Standings '!L$3:L$27,'CC Color Winners'!A51)</f>
        <v>0</v>
      </c>
      <c r="M51">
        <f>COUNTIF('CC Standings '!M$3:M$27,'CC Color Winners'!A51)</f>
        <v>0</v>
      </c>
      <c r="N51">
        <f>COUNTIF('CC Standings '!N$3:N$27,'CC Color Winners'!A51)</f>
        <v>0</v>
      </c>
      <c r="O51">
        <f>COUNTIF('CC Standings '!O$3:O$27,'CC Color Winners'!A51)</f>
        <v>0</v>
      </c>
      <c r="P51">
        <f>COUNTIF('CC Standings '!P$3:P$27,'CC Color Winners'!A51)</f>
        <v>0</v>
      </c>
      <c r="Q51">
        <f>COUNTIF('CC Standings '!Q$3:Q$27,'CC Color Winners'!A51)</f>
        <v>0</v>
      </c>
      <c r="R51">
        <f>COUNTIF('CC Standings '!R$3:R$27,'CC Color Winners'!A51)</f>
        <v>0</v>
      </c>
      <c r="S51">
        <f>COUNTIF('CC Standings '!S$3:S$27,'CC Color Winners'!A51)</f>
        <v>0</v>
      </c>
      <c r="T51">
        <f>COUNTIF('CC Standings '!T$3:T$27,'CC Color Winners'!A51)</f>
        <v>0</v>
      </c>
      <c r="U51">
        <f>COUNTIF('CC Standings '!U$3:U$27,'CC Color Winners'!A51)</f>
        <v>0</v>
      </c>
      <c r="V51">
        <f>COUNTIF('CC Standings '!V$3:V$27,'CC Color Winners'!A51)</f>
        <v>0</v>
      </c>
      <c r="W51">
        <f>COUNTIF('CC Standings '!W$3:W$27,'CC Color Winners'!A51)</f>
        <v>0</v>
      </c>
      <c r="X51">
        <f>COUNTIF('CC Standings '!X$3:X$27,'CC Color Winners'!A51)</f>
        <v>0</v>
      </c>
      <c r="Y51">
        <f>COUNTIF('CC Standings '!Y$3:Y$27,'CC Color Winners'!A51)</f>
        <v>0</v>
      </c>
      <c r="Z51">
        <f>COUNTIF('CC Standings '!Z$3:Z$27,'CC Color Winners'!A51)</f>
        <v>0</v>
      </c>
      <c r="AA51">
        <f>COUNTIF('CC Standings '!AA$3:AA$27,'CC Color Winners'!A51)</f>
        <v>0</v>
      </c>
      <c r="AB51">
        <f>COUNTIF('CC Standings '!AB$3:AB$27,'CC Color Winners'!A51)</f>
        <v>0</v>
      </c>
      <c r="AC51">
        <f>COUNTIF('CC Standings '!AC$3:AC$27,'CC Color Winners'!A51)</f>
        <v>0</v>
      </c>
      <c r="AD51">
        <f>COUNTIF('CC Standings '!AD$3:AD$27,'CC Color Winners'!A51)</f>
        <v>0</v>
      </c>
      <c r="AE51">
        <f>COUNTIF('CC Standings '!AE$3:AE$27,'CC Color Winners'!A51)</f>
        <v>0</v>
      </c>
      <c r="AF51">
        <f>COUNTIF('CC Standings '!AF$3:AF$27,'CC Color Winners'!A51)</f>
        <v>0</v>
      </c>
      <c r="AG51">
        <f>COUNTIF('CC Standings '!AG$3:AG$27,'CC Color Winners'!A51)</f>
        <v>0</v>
      </c>
      <c r="AH51">
        <f>COUNTIF('CC Standings '!AH$3:AH$27,'CC Color Winners'!A51)</f>
        <v>0</v>
      </c>
      <c r="AI51">
        <f>COUNTIF('CC Standings '!AI$3:AI$27,'CC Color Winners'!A51)</f>
        <v>0</v>
      </c>
      <c r="AJ51">
        <f>COUNTIF('CC Standings '!AJ$3:AJ$27,'CC Color Winners'!A51)</f>
        <v>0</v>
      </c>
      <c r="AK51">
        <f>COUNTIF('CC Standings '!AK$3:AK$27,'CC Color Winners'!A51)</f>
        <v>0</v>
      </c>
      <c r="AL51">
        <f>COUNTIF('CC Standings '!AL$3:AL$27,'CC Color Winners'!A51)</f>
        <v>0</v>
      </c>
      <c r="AM51">
        <f>COUNTIF('CC Standings '!AM$3:AM$27,'CC Color Winners'!A51)</f>
        <v>0</v>
      </c>
    </row>
    <row r="52" spans="1:39" x14ac:dyDescent="0.2">
      <c r="A52" t="s">
        <v>182</v>
      </c>
      <c r="B52">
        <f>COUNTIF('CC Standings '!B$3:B$27,'CC Color Winners'!A52)</f>
        <v>0</v>
      </c>
      <c r="C52">
        <f>COUNTIF('CC Standings '!C$3:C$27,'CC Color Winners'!A52)</f>
        <v>0</v>
      </c>
      <c r="D52">
        <f>COUNTIF('CC Standings '!D$3:D$27,'CC Color Winners'!A52)</f>
        <v>0</v>
      </c>
      <c r="E52">
        <f>COUNTIF('CC Standings '!E$3:E$27,'CC Color Winners'!A52)</f>
        <v>0</v>
      </c>
      <c r="F52">
        <f>COUNTIF('CC Standings '!F$3:F$27,'CC Color Winners'!A52)</f>
        <v>0</v>
      </c>
      <c r="G52">
        <f>COUNTIF('CC Standings '!G$3:G$27,'CC Color Winners'!A52)</f>
        <v>0</v>
      </c>
      <c r="H52">
        <f>COUNTIF('CC Standings '!H$3:H$27,'CC Color Winners'!A52)</f>
        <v>0</v>
      </c>
      <c r="I52">
        <f>COUNTIF('CC Standings '!I$3:I$27,'CC Color Winners'!A52)</f>
        <v>0</v>
      </c>
      <c r="J52">
        <f>COUNTIF('CC Standings '!J$3:J$27,'CC Color Winners'!A52)</f>
        <v>0</v>
      </c>
      <c r="K52">
        <f>COUNTIF('CC Standings '!K$3:K$27,'CC Color Winners'!A52)</f>
        <v>0</v>
      </c>
      <c r="L52">
        <f>COUNTIF('CC Standings '!L$3:L$27,'CC Color Winners'!A52)</f>
        <v>0</v>
      </c>
      <c r="M52">
        <f>COUNTIF('CC Standings '!M$3:M$27,'CC Color Winners'!A52)</f>
        <v>0</v>
      </c>
      <c r="N52">
        <f>COUNTIF('CC Standings '!N$3:N$27,'CC Color Winners'!A52)</f>
        <v>0</v>
      </c>
      <c r="O52">
        <f>COUNTIF('CC Standings '!O$3:O$27,'CC Color Winners'!A52)</f>
        <v>0</v>
      </c>
      <c r="P52">
        <f>COUNTIF('CC Standings '!P$3:P$27,'CC Color Winners'!A52)</f>
        <v>0</v>
      </c>
      <c r="Q52">
        <f>COUNTIF('CC Standings '!Q$3:Q$27,'CC Color Winners'!A52)</f>
        <v>0</v>
      </c>
      <c r="R52">
        <f>COUNTIF('CC Standings '!R$3:R$27,'CC Color Winners'!A52)</f>
        <v>0</v>
      </c>
      <c r="S52">
        <f>COUNTIF('CC Standings '!S$3:S$27,'CC Color Winners'!A52)</f>
        <v>0</v>
      </c>
      <c r="T52">
        <f>COUNTIF('CC Standings '!T$3:T$27,'CC Color Winners'!A52)</f>
        <v>0</v>
      </c>
      <c r="U52">
        <f>COUNTIF('CC Standings '!U$3:U$27,'CC Color Winners'!A52)</f>
        <v>0</v>
      </c>
      <c r="V52">
        <f>COUNTIF('CC Standings '!V$3:V$27,'CC Color Winners'!A52)</f>
        <v>0</v>
      </c>
      <c r="W52">
        <f>COUNTIF('CC Standings '!W$3:W$27,'CC Color Winners'!A52)</f>
        <v>0</v>
      </c>
      <c r="X52">
        <f>COUNTIF('CC Standings '!X$3:X$27,'CC Color Winners'!A52)</f>
        <v>0</v>
      </c>
      <c r="Y52">
        <f>COUNTIF('CC Standings '!Y$3:Y$27,'CC Color Winners'!A52)</f>
        <v>0</v>
      </c>
      <c r="Z52">
        <f>COUNTIF('CC Standings '!Z$3:Z$27,'CC Color Winners'!A52)</f>
        <v>0</v>
      </c>
      <c r="AA52">
        <f>COUNTIF('CC Standings '!AA$3:AA$27,'CC Color Winners'!A52)</f>
        <v>0</v>
      </c>
      <c r="AB52">
        <f>COUNTIF('CC Standings '!AB$3:AB$27,'CC Color Winners'!A52)</f>
        <v>0</v>
      </c>
      <c r="AC52">
        <f>COUNTIF('CC Standings '!AC$3:AC$27,'CC Color Winners'!A52)</f>
        <v>0</v>
      </c>
      <c r="AD52">
        <f>COUNTIF('CC Standings '!AD$3:AD$27,'CC Color Winners'!A52)</f>
        <v>0</v>
      </c>
      <c r="AE52">
        <f>COUNTIF('CC Standings '!AE$3:AE$27,'CC Color Winners'!A52)</f>
        <v>0</v>
      </c>
      <c r="AF52">
        <f>COUNTIF('CC Standings '!AF$3:AF$27,'CC Color Winners'!A52)</f>
        <v>0</v>
      </c>
      <c r="AG52">
        <f>COUNTIF('CC Standings '!AG$3:AG$27,'CC Color Winners'!A52)</f>
        <v>0</v>
      </c>
      <c r="AH52">
        <f>COUNTIF('CC Standings '!AH$3:AH$27,'CC Color Winners'!A52)</f>
        <v>0</v>
      </c>
      <c r="AI52">
        <f>COUNTIF('CC Standings '!AI$3:AI$27,'CC Color Winners'!A52)</f>
        <v>0</v>
      </c>
      <c r="AJ52">
        <f>COUNTIF('CC Standings '!AJ$3:AJ$27,'CC Color Winners'!A52)</f>
        <v>0</v>
      </c>
      <c r="AK52">
        <f>COUNTIF('CC Standings '!AK$3:AK$27,'CC Color Winners'!A52)</f>
        <v>0</v>
      </c>
      <c r="AL52">
        <f>COUNTIF('CC Standings '!AL$3:AL$27,'CC Color Winners'!A52)</f>
        <v>0</v>
      </c>
      <c r="AM52">
        <f>COUNTIF('CC Standings '!AM$3:AM$27,'CC Color Winners'!A52)</f>
        <v>0</v>
      </c>
    </row>
    <row r="53" spans="1:39" x14ac:dyDescent="0.2">
      <c r="A53" t="s">
        <v>92</v>
      </c>
      <c r="B53">
        <f>COUNTIF('CC Standings '!B$3:B$27,'CC Color Winners'!A53)</f>
        <v>0</v>
      </c>
      <c r="C53">
        <f>COUNTIF('CC Standings '!C$3:C$27,'CC Color Winners'!A53)</f>
        <v>0</v>
      </c>
      <c r="D53">
        <f>COUNTIF('CC Standings '!D$3:D$27,'CC Color Winners'!A53)</f>
        <v>0</v>
      </c>
      <c r="E53">
        <f>COUNTIF('CC Standings '!E$3:E$27,'CC Color Winners'!A53)</f>
        <v>0</v>
      </c>
      <c r="F53">
        <f>COUNTIF('CC Standings '!F$3:F$27,'CC Color Winners'!A53)</f>
        <v>0</v>
      </c>
      <c r="G53">
        <f>COUNTIF('CC Standings '!G$3:G$27,'CC Color Winners'!A53)</f>
        <v>0</v>
      </c>
      <c r="H53">
        <f>COUNTIF('CC Standings '!H$3:H$27,'CC Color Winners'!A53)</f>
        <v>0</v>
      </c>
      <c r="I53">
        <f>COUNTIF('CC Standings '!I$3:I$27,'CC Color Winners'!A53)</f>
        <v>0</v>
      </c>
      <c r="J53">
        <f>COUNTIF('CC Standings '!J$3:J$27,'CC Color Winners'!A53)</f>
        <v>0</v>
      </c>
      <c r="K53">
        <f>COUNTIF('CC Standings '!K$3:K$27,'CC Color Winners'!A53)</f>
        <v>0</v>
      </c>
      <c r="L53">
        <f>COUNTIF('CC Standings '!L$3:L$27,'CC Color Winners'!A53)</f>
        <v>0</v>
      </c>
      <c r="M53">
        <f>COUNTIF('CC Standings '!M$3:M$27,'CC Color Winners'!A53)</f>
        <v>0</v>
      </c>
      <c r="N53">
        <f>COUNTIF('CC Standings '!N$3:N$27,'CC Color Winners'!A53)</f>
        <v>0</v>
      </c>
      <c r="O53">
        <f>COUNTIF('CC Standings '!O$3:O$27,'CC Color Winners'!A53)</f>
        <v>0</v>
      </c>
      <c r="P53">
        <f>COUNTIF('CC Standings '!P$3:P$27,'CC Color Winners'!A53)</f>
        <v>0</v>
      </c>
      <c r="Q53">
        <f>COUNTIF('CC Standings '!Q$3:Q$27,'CC Color Winners'!A53)</f>
        <v>0</v>
      </c>
      <c r="R53">
        <f>COUNTIF('CC Standings '!R$3:R$27,'CC Color Winners'!A53)</f>
        <v>0</v>
      </c>
      <c r="S53">
        <f>COUNTIF('CC Standings '!S$3:S$27,'CC Color Winners'!A53)</f>
        <v>0</v>
      </c>
      <c r="T53">
        <f>COUNTIF('CC Standings '!T$3:T$27,'CC Color Winners'!A53)</f>
        <v>0</v>
      </c>
      <c r="U53">
        <f>COUNTIF('CC Standings '!U$3:U$27,'CC Color Winners'!A53)</f>
        <v>0</v>
      </c>
      <c r="V53">
        <f>COUNTIF('CC Standings '!V$3:V$27,'CC Color Winners'!A53)</f>
        <v>0</v>
      </c>
      <c r="W53">
        <f>COUNTIF('CC Standings '!W$3:W$27,'CC Color Winners'!A53)</f>
        <v>0</v>
      </c>
      <c r="X53">
        <f>COUNTIF('CC Standings '!X$3:X$27,'CC Color Winners'!A53)</f>
        <v>0</v>
      </c>
      <c r="Y53">
        <f>COUNTIF('CC Standings '!Y$3:Y$27,'CC Color Winners'!A53)</f>
        <v>0</v>
      </c>
      <c r="Z53">
        <f>COUNTIF('CC Standings '!Z$3:Z$27,'CC Color Winners'!A53)</f>
        <v>0</v>
      </c>
      <c r="AA53">
        <f>COUNTIF('CC Standings '!AA$3:AA$27,'CC Color Winners'!A53)</f>
        <v>0</v>
      </c>
      <c r="AB53">
        <f>COUNTIF('CC Standings '!AB$3:AB$27,'CC Color Winners'!A53)</f>
        <v>0</v>
      </c>
      <c r="AC53">
        <f>COUNTIF('CC Standings '!AC$3:AC$27,'CC Color Winners'!A53)</f>
        <v>0</v>
      </c>
      <c r="AD53">
        <f>COUNTIF('CC Standings '!AD$3:AD$27,'CC Color Winners'!A53)</f>
        <v>0</v>
      </c>
      <c r="AE53">
        <f>COUNTIF('CC Standings '!AE$3:AE$27,'CC Color Winners'!A53)</f>
        <v>0</v>
      </c>
      <c r="AF53">
        <f>COUNTIF('CC Standings '!AF$3:AF$27,'CC Color Winners'!A53)</f>
        <v>0</v>
      </c>
      <c r="AG53">
        <f>COUNTIF('CC Standings '!AG$3:AG$27,'CC Color Winners'!A53)</f>
        <v>0</v>
      </c>
      <c r="AH53">
        <f>COUNTIF('CC Standings '!AH$3:AH$27,'CC Color Winners'!A53)</f>
        <v>0</v>
      </c>
      <c r="AI53">
        <f>COUNTIF('CC Standings '!AI$3:AI$27,'CC Color Winners'!A53)</f>
        <v>0</v>
      </c>
      <c r="AJ53">
        <f>COUNTIF('CC Standings '!AJ$3:AJ$27,'CC Color Winners'!A53)</f>
        <v>0</v>
      </c>
      <c r="AK53">
        <f>COUNTIF('CC Standings '!AK$3:AK$27,'CC Color Winners'!A53)</f>
        <v>0</v>
      </c>
      <c r="AL53">
        <f>COUNTIF('CC Standings '!AL$3:AL$27,'CC Color Winners'!A53)</f>
        <v>0</v>
      </c>
      <c r="AM53">
        <f>COUNTIF('CC Standings '!AM$3:AM$27,'CC Color Winners'!A53)</f>
        <v>0</v>
      </c>
    </row>
    <row r="54" spans="1:39" x14ac:dyDescent="0.2">
      <c r="A54" t="s">
        <v>70</v>
      </c>
      <c r="B54">
        <f>COUNTIF('CC Standings '!B$3:B$27,'CC Color Winners'!A54)</f>
        <v>0</v>
      </c>
      <c r="C54">
        <f>COUNTIF('CC Standings '!C$3:C$27,'CC Color Winners'!A54)</f>
        <v>0</v>
      </c>
      <c r="D54">
        <f>COUNTIF('CC Standings '!D$3:D$27,'CC Color Winners'!A54)</f>
        <v>0</v>
      </c>
      <c r="E54">
        <f>COUNTIF('CC Standings '!E$3:E$27,'CC Color Winners'!A54)</f>
        <v>0</v>
      </c>
      <c r="F54">
        <f>COUNTIF('CC Standings '!F$3:F$27,'CC Color Winners'!A54)</f>
        <v>0</v>
      </c>
      <c r="G54">
        <f>COUNTIF('CC Standings '!G$3:G$27,'CC Color Winners'!A54)</f>
        <v>0</v>
      </c>
      <c r="H54">
        <f>COUNTIF('CC Standings '!H$3:H$27,'CC Color Winners'!A54)</f>
        <v>0</v>
      </c>
      <c r="I54">
        <f>COUNTIF('CC Standings '!I$3:I$27,'CC Color Winners'!A54)</f>
        <v>0</v>
      </c>
      <c r="J54">
        <f>COUNTIF('CC Standings '!J$3:J$27,'CC Color Winners'!A54)</f>
        <v>0</v>
      </c>
      <c r="K54">
        <f>COUNTIF('CC Standings '!K$3:K$27,'CC Color Winners'!A54)</f>
        <v>0</v>
      </c>
      <c r="L54">
        <f>COUNTIF('CC Standings '!L$3:L$27,'CC Color Winners'!A54)</f>
        <v>0</v>
      </c>
      <c r="M54">
        <f>COUNTIF('CC Standings '!M$3:M$27,'CC Color Winners'!A54)</f>
        <v>0</v>
      </c>
      <c r="N54">
        <f>COUNTIF('CC Standings '!N$3:N$27,'CC Color Winners'!A54)</f>
        <v>0</v>
      </c>
      <c r="O54">
        <f>COUNTIF('CC Standings '!O$3:O$27,'CC Color Winners'!A54)</f>
        <v>0</v>
      </c>
      <c r="P54">
        <f>COUNTIF('CC Standings '!P$3:P$27,'CC Color Winners'!A54)</f>
        <v>0</v>
      </c>
      <c r="Q54">
        <f>COUNTIF('CC Standings '!Q$3:Q$27,'CC Color Winners'!A54)</f>
        <v>0</v>
      </c>
      <c r="R54">
        <f>COUNTIF('CC Standings '!R$3:R$27,'CC Color Winners'!A54)</f>
        <v>0</v>
      </c>
      <c r="S54">
        <f>COUNTIF('CC Standings '!S$3:S$27,'CC Color Winners'!A54)</f>
        <v>0</v>
      </c>
      <c r="T54">
        <f>COUNTIF('CC Standings '!T$3:T$27,'CC Color Winners'!A54)</f>
        <v>0</v>
      </c>
      <c r="U54">
        <f>COUNTIF('CC Standings '!U$3:U$27,'CC Color Winners'!A54)</f>
        <v>0</v>
      </c>
      <c r="V54">
        <f>COUNTIF('CC Standings '!V$3:V$27,'CC Color Winners'!A54)</f>
        <v>0</v>
      </c>
      <c r="W54">
        <f>COUNTIF('CC Standings '!W$3:W$27,'CC Color Winners'!A54)</f>
        <v>0</v>
      </c>
      <c r="X54">
        <f>COUNTIF('CC Standings '!X$3:X$27,'CC Color Winners'!A54)</f>
        <v>0</v>
      </c>
      <c r="Y54">
        <f>COUNTIF('CC Standings '!Y$3:Y$27,'CC Color Winners'!A54)</f>
        <v>0</v>
      </c>
      <c r="Z54">
        <f>COUNTIF('CC Standings '!Z$3:Z$27,'CC Color Winners'!A54)</f>
        <v>0</v>
      </c>
      <c r="AA54">
        <f>COUNTIF('CC Standings '!AA$3:AA$27,'CC Color Winners'!A54)</f>
        <v>0</v>
      </c>
      <c r="AB54">
        <f>COUNTIF('CC Standings '!AB$3:AB$27,'CC Color Winners'!A54)</f>
        <v>0</v>
      </c>
      <c r="AC54">
        <f>COUNTIF('CC Standings '!AC$3:AC$27,'CC Color Winners'!A54)</f>
        <v>0</v>
      </c>
      <c r="AD54">
        <f>COUNTIF('CC Standings '!AD$3:AD$27,'CC Color Winners'!A54)</f>
        <v>0</v>
      </c>
      <c r="AE54">
        <f>COUNTIF('CC Standings '!AE$3:AE$27,'CC Color Winners'!A54)</f>
        <v>0</v>
      </c>
      <c r="AF54">
        <f>COUNTIF('CC Standings '!AF$3:AF$27,'CC Color Winners'!A54)</f>
        <v>0</v>
      </c>
      <c r="AG54">
        <f>COUNTIF('CC Standings '!AG$3:AG$27,'CC Color Winners'!A54)</f>
        <v>0</v>
      </c>
      <c r="AH54">
        <f>COUNTIF('CC Standings '!AH$3:AH$27,'CC Color Winners'!A54)</f>
        <v>0</v>
      </c>
      <c r="AI54">
        <f>COUNTIF('CC Standings '!AI$3:AI$27,'CC Color Winners'!A54)</f>
        <v>0</v>
      </c>
      <c r="AJ54">
        <f>COUNTIF('CC Standings '!AJ$3:AJ$27,'CC Color Winners'!A54)</f>
        <v>0</v>
      </c>
      <c r="AK54">
        <f>COUNTIF('CC Standings '!AK$3:AK$27,'CC Color Winners'!A54)</f>
        <v>0</v>
      </c>
      <c r="AL54">
        <f>COUNTIF('CC Standings '!AL$3:AL$27,'CC Color Winners'!A54)</f>
        <v>0</v>
      </c>
      <c r="AM54">
        <f>COUNTIF('CC Standings '!AM$3:AM$27,'CC Color Winners'!A54)</f>
        <v>0</v>
      </c>
    </row>
    <row r="55" spans="1:39" x14ac:dyDescent="0.2">
      <c r="A55" t="s">
        <v>113</v>
      </c>
      <c r="B55">
        <f>COUNTIF('CC Standings '!B$3:B$27,'CC Color Winners'!A55)</f>
        <v>0</v>
      </c>
      <c r="C55">
        <f>COUNTIF('CC Standings '!C$3:C$27,'CC Color Winners'!A55)</f>
        <v>0</v>
      </c>
      <c r="D55">
        <f>COUNTIF('CC Standings '!D$3:D$27,'CC Color Winners'!A55)</f>
        <v>0</v>
      </c>
      <c r="E55">
        <f>COUNTIF('CC Standings '!E$3:E$27,'CC Color Winners'!A55)</f>
        <v>0</v>
      </c>
      <c r="F55">
        <f>COUNTIF('CC Standings '!F$3:F$27,'CC Color Winners'!A55)</f>
        <v>0</v>
      </c>
      <c r="G55">
        <f>COUNTIF('CC Standings '!G$3:G$27,'CC Color Winners'!A55)</f>
        <v>1</v>
      </c>
      <c r="H55">
        <f>COUNTIF('CC Standings '!H$3:H$27,'CC Color Winners'!A55)</f>
        <v>0</v>
      </c>
      <c r="I55">
        <f>COUNTIF('CC Standings '!I$3:I$27,'CC Color Winners'!A55)</f>
        <v>0</v>
      </c>
      <c r="J55">
        <f>COUNTIF('CC Standings '!J$3:J$27,'CC Color Winners'!A55)</f>
        <v>0</v>
      </c>
      <c r="K55">
        <f>COUNTIF('CC Standings '!K$3:K$27,'CC Color Winners'!A55)</f>
        <v>0</v>
      </c>
      <c r="L55">
        <f>COUNTIF('CC Standings '!L$3:L$27,'CC Color Winners'!A55)</f>
        <v>0</v>
      </c>
      <c r="M55">
        <f>COUNTIF('CC Standings '!M$3:M$27,'CC Color Winners'!A55)</f>
        <v>0</v>
      </c>
      <c r="N55">
        <f>COUNTIF('CC Standings '!N$3:N$27,'CC Color Winners'!A55)</f>
        <v>0</v>
      </c>
      <c r="O55">
        <f>COUNTIF('CC Standings '!O$3:O$27,'CC Color Winners'!A55)</f>
        <v>0</v>
      </c>
      <c r="P55">
        <f>COUNTIF('CC Standings '!P$3:P$27,'CC Color Winners'!A55)</f>
        <v>0</v>
      </c>
      <c r="Q55">
        <f>COUNTIF('CC Standings '!Q$3:Q$27,'CC Color Winners'!A55)</f>
        <v>0</v>
      </c>
      <c r="R55">
        <f>COUNTIF('CC Standings '!R$3:R$27,'CC Color Winners'!A55)</f>
        <v>0</v>
      </c>
      <c r="S55">
        <f>COUNTIF('CC Standings '!S$3:S$27,'CC Color Winners'!A55)</f>
        <v>0</v>
      </c>
      <c r="T55">
        <f>COUNTIF('CC Standings '!T$3:T$27,'CC Color Winners'!A55)</f>
        <v>0</v>
      </c>
      <c r="U55">
        <f>COUNTIF('CC Standings '!U$3:U$27,'CC Color Winners'!A55)</f>
        <v>0</v>
      </c>
      <c r="V55">
        <f>COUNTIF('CC Standings '!V$3:V$27,'CC Color Winners'!A55)</f>
        <v>0</v>
      </c>
      <c r="W55">
        <f>COUNTIF('CC Standings '!W$3:W$27,'CC Color Winners'!A55)</f>
        <v>1</v>
      </c>
      <c r="X55">
        <f>COUNTIF('CC Standings '!X$3:X$27,'CC Color Winners'!A55)</f>
        <v>0</v>
      </c>
      <c r="Y55">
        <f>COUNTIF('CC Standings '!Y$3:Y$27,'CC Color Winners'!A55)</f>
        <v>0</v>
      </c>
      <c r="Z55">
        <f>COUNTIF('CC Standings '!Z$3:Z$27,'CC Color Winners'!A55)</f>
        <v>0</v>
      </c>
      <c r="AA55">
        <f>COUNTIF('CC Standings '!AA$3:AA$27,'CC Color Winners'!A55)</f>
        <v>0</v>
      </c>
      <c r="AB55">
        <f>COUNTIF('CC Standings '!AB$3:AB$27,'CC Color Winners'!A55)</f>
        <v>0</v>
      </c>
      <c r="AC55">
        <f>COUNTIF('CC Standings '!AC$3:AC$27,'CC Color Winners'!A55)</f>
        <v>0</v>
      </c>
      <c r="AD55">
        <f>COUNTIF('CC Standings '!AD$3:AD$27,'CC Color Winners'!A55)</f>
        <v>0</v>
      </c>
      <c r="AE55">
        <f>COUNTIF('CC Standings '!AE$3:AE$27,'CC Color Winners'!A55)</f>
        <v>0</v>
      </c>
      <c r="AF55">
        <f>COUNTIF('CC Standings '!AF$3:AF$27,'CC Color Winners'!A55)</f>
        <v>0</v>
      </c>
      <c r="AG55">
        <f>COUNTIF('CC Standings '!AG$3:AG$27,'CC Color Winners'!A55)</f>
        <v>0</v>
      </c>
      <c r="AH55">
        <f>COUNTIF('CC Standings '!AH$3:AH$27,'CC Color Winners'!A55)</f>
        <v>0</v>
      </c>
      <c r="AI55">
        <f>COUNTIF('CC Standings '!AI$3:AI$27,'CC Color Winners'!A55)</f>
        <v>0</v>
      </c>
      <c r="AJ55">
        <f>COUNTIF('CC Standings '!AJ$3:AJ$27,'CC Color Winners'!A55)</f>
        <v>0</v>
      </c>
      <c r="AK55">
        <f>COUNTIF('CC Standings '!AK$3:AK$27,'CC Color Winners'!A55)</f>
        <v>0</v>
      </c>
      <c r="AL55">
        <f>COUNTIF('CC Standings '!AL$3:AL$27,'CC Color Winners'!A55)</f>
        <v>0</v>
      </c>
      <c r="AM55">
        <f>COUNTIF('CC Standings '!AM$3:AM$27,'CC Color Winners'!A55)</f>
        <v>0</v>
      </c>
    </row>
    <row r="56" spans="1:39" x14ac:dyDescent="0.2">
      <c r="A56" t="s">
        <v>95</v>
      </c>
      <c r="B56">
        <f>COUNTIF('CC Standings '!B$3:B$27,'CC Color Winners'!A56)</f>
        <v>0</v>
      </c>
      <c r="C56">
        <f>COUNTIF('CC Standings '!C$3:C$27,'CC Color Winners'!A56)</f>
        <v>0</v>
      </c>
      <c r="D56">
        <f>COUNTIF('CC Standings '!D$3:D$27,'CC Color Winners'!A56)</f>
        <v>0</v>
      </c>
      <c r="E56">
        <f>COUNTIF('CC Standings '!E$3:E$27,'CC Color Winners'!A56)</f>
        <v>0</v>
      </c>
      <c r="F56">
        <f>COUNTIF('CC Standings '!F$3:F$27,'CC Color Winners'!A56)</f>
        <v>0</v>
      </c>
      <c r="G56">
        <f>COUNTIF('CC Standings '!G$3:G$27,'CC Color Winners'!A56)</f>
        <v>0</v>
      </c>
      <c r="H56">
        <f>COUNTIF('CC Standings '!H$3:H$27,'CC Color Winners'!A56)</f>
        <v>0</v>
      </c>
      <c r="I56">
        <f>COUNTIF('CC Standings '!I$3:I$27,'CC Color Winners'!A56)</f>
        <v>0</v>
      </c>
      <c r="J56">
        <f>COUNTIF('CC Standings '!J$3:J$27,'CC Color Winners'!A56)</f>
        <v>0</v>
      </c>
      <c r="K56">
        <f>COUNTIF('CC Standings '!K$3:K$27,'CC Color Winners'!A56)</f>
        <v>0</v>
      </c>
      <c r="L56">
        <f>COUNTIF('CC Standings '!L$3:L$27,'CC Color Winners'!A56)</f>
        <v>0</v>
      </c>
      <c r="M56">
        <f>COUNTIF('CC Standings '!M$3:M$27,'CC Color Winners'!A56)</f>
        <v>0</v>
      </c>
      <c r="N56">
        <f>COUNTIF('CC Standings '!N$3:N$27,'CC Color Winners'!A56)</f>
        <v>0</v>
      </c>
      <c r="O56">
        <f>COUNTIF('CC Standings '!O$3:O$27,'CC Color Winners'!A56)</f>
        <v>0</v>
      </c>
      <c r="P56">
        <f>COUNTIF('CC Standings '!P$3:P$27,'CC Color Winners'!A56)</f>
        <v>0</v>
      </c>
      <c r="Q56">
        <f>COUNTIF('CC Standings '!Q$3:Q$27,'CC Color Winners'!A56)</f>
        <v>0</v>
      </c>
      <c r="R56">
        <f>COUNTIF('CC Standings '!R$3:R$27,'CC Color Winners'!A56)</f>
        <v>0</v>
      </c>
      <c r="S56">
        <f>COUNTIF('CC Standings '!S$3:S$27,'CC Color Winners'!A56)</f>
        <v>0</v>
      </c>
      <c r="T56">
        <f>COUNTIF('CC Standings '!T$3:T$27,'CC Color Winners'!A56)</f>
        <v>0</v>
      </c>
      <c r="U56">
        <f>COUNTIF('CC Standings '!U$3:U$27,'CC Color Winners'!A56)</f>
        <v>0</v>
      </c>
      <c r="V56">
        <f>COUNTIF('CC Standings '!V$3:V$27,'CC Color Winners'!A56)</f>
        <v>0</v>
      </c>
      <c r="W56">
        <f>COUNTIF('CC Standings '!W$3:W$27,'CC Color Winners'!A56)</f>
        <v>0</v>
      </c>
      <c r="X56">
        <f>COUNTIF('CC Standings '!X$3:X$27,'CC Color Winners'!A56)</f>
        <v>0</v>
      </c>
      <c r="Y56">
        <f>COUNTIF('CC Standings '!Y$3:Y$27,'CC Color Winners'!A56)</f>
        <v>0</v>
      </c>
      <c r="Z56">
        <f>COUNTIF('CC Standings '!Z$3:Z$27,'CC Color Winners'!A56)</f>
        <v>0</v>
      </c>
      <c r="AA56">
        <f>COUNTIF('CC Standings '!AA$3:AA$27,'CC Color Winners'!A56)</f>
        <v>0</v>
      </c>
      <c r="AB56">
        <f>COUNTIF('CC Standings '!AB$3:AB$27,'CC Color Winners'!A56)</f>
        <v>0</v>
      </c>
      <c r="AC56">
        <f>COUNTIF('CC Standings '!AC$3:AC$27,'CC Color Winners'!A56)</f>
        <v>0</v>
      </c>
      <c r="AD56">
        <f>COUNTIF('CC Standings '!AD$3:AD$27,'CC Color Winners'!A56)</f>
        <v>0</v>
      </c>
      <c r="AE56">
        <f>COUNTIF('CC Standings '!AE$3:AE$27,'CC Color Winners'!A56)</f>
        <v>0</v>
      </c>
      <c r="AF56">
        <f>COUNTIF('CC Standings '!AF$3:AF$27,'CC Color Winners'!A56)</f>
        <v>0</v>
      </c>
      <c r="AG56">
        <f>COUNTIF('CC Standings '!AG$3:AG$27,'CC Color Winners'!A56)</f>
        <v>0</v>
      </c>
      <c r="AH56">
        <f>COUNTIF('CC Standings '!AH$3:AH$27,'CC Color Winners'!A56)</f>
        <v>0</v>
      </c>
      <c r="AI56">
        <f>COUNTIF('CC Standings '!AI$3:AI$27,'CC Color Winners'!A56)</f>
        <v>0</v>
      </c>
      <c r="AJ56">
        <f>COUNTIF('CC Standings '!AJ$3:AJ$27,'CC Color Winners'!A56)</f>
        <v>0</v>
      </c>
      <c r="AK56">
        <f>COUNTIF('CC Standings '!AK$3:AK$27,'CC Color Winners'!A56)</f>
        <v>0</v>
      </c>
      <c r="AL56">
        <f>COUNTIF('CC Standings '!AL$3:AL$27,'CC Color Winners'!A56)</f>
        <v>0</v>
      </c>
      <c r="AM56">
        <f>COUNTIF('CC Standings '!AM$3:AM$27,'CC Color Winners'!A56)</f>
        <v>0</v>
      </c>
    </row>
    <row r="57" spans="1:39" x14ac:dyDescent="0.2">
      <c r="A57" t="s">
        <v>83</v>
      </c>
      <c r="B57">
        <f>COUNTIF('CC Standings '!B$3:B$27,'CC Color Winners'!A57)</f>
        <v>0</v>
      </c>
      <c r="C57">
        <f>COUNTIF('CC Standings '!C$3:C$27,'CC Color Winners'!A57)</f>
        <v>0</v>
      </c>
      <c r="D57">
        <f>COUNTIF('CC Standings '!D$3:D$27,'CC Color Winners'!A57)</f>
        <v>0</v>
      </c>
      <c r="E57">
        <f>COUNTIF('CC Standings '!E$3:E$27,'CC Color Winners'!A57)</f>
        <v>0</v>
      </c>
      <c r="F57">
        <f>COUNTIF('CC Standings '!F$3:F$27,'CC Color Winners'!A57)</f>
        <v>1</v>
      </c>
      <c r="G57">
        <f>COUNTIF('CC Standings '!G$3:G$27,'CC Color Winners'!A57)</f>
        <v>0</v>
      </c>
      <c r="H57">
        <f>COUNTIF('CC Standings '!H$3:H$27,'CC Color Winners'!A57)</f>
        <v>0</v>
      </c>
      <c r="I57">
        <f>COUNTIF('CC Standings '!I$3:I$27,'CC Color Winners'!A57)</f>
        <v>0</v>
      </c>
      <c r="J57">
        <f>COUNTIF('CC Standings '!J$3:J$27,'CC Color Winners'!A57)</f>
        <v>0</v>
      </c>
      <c r="K57">
        <f>COUNTIF('CC Standings '!K$3:K$27,'CC Color Winners'!A57)</f>
        <v>0</v>
      </c>
      <c r="L57">
        <f>COUNTIF('CC Standings '!L$3:L$27,'CC Color Winners'!A57)</f>
        <v>0</v>
      </c>
      <c r="M57">
        <f>COUNTIF('CC Standings '!M$3:M$27,'CC Color Winners'!A57)</f>
        <v>0</v>
      </c>
      <c r="N57">
        <f>COUNTIF('CC Standings '!N$3:N$27,'CC Color Winners'!A57)</f>
        <v>0</v>
      </c>
      <c r="O57">
        <f>COUNTIF('CC Standings '!O$3:O$27,'CC Color Winners'!A57)</f>
        <v>0</v>
      </c>
      <c r="P57">
        <f>COUNTIF('CC Standings '!P$3:P$27,'CC Color Winners'!A57)</f>
        <v>0</v>
      </c>
      <c r="Q57">
        <f>COUNTIF('CC Standings '!Q$3:Q$27,'CC Color Winners'!A57)</f>
        <v>0</v>
      </c>
      <c r="R57">
        <f>COUNTIF('CC Standings '!R$3:R$27,'CC Color Winners'!A57)</f>
        <v>0</v>
      </c>
      <c r="S57">
        <f>COUNTIF('CC Standings '!S$3:S$27,'CC Color Winners'!A57)</f>
        <v>0</v>
      </c>
      <c r="T57">
        <f>COUNTIF('CC Standings '!T$3:T$27,'CC Color Winners'!A57)</f>
        <v>0</v>
      </c>
      <c r="U57">
        <f>COUNTIF('CC Standings '!U$3:U$27,'CC Color Winners'!A57)</f>
        <v>0</v>
      </c>
      <c r="V57">
        <f>COUNTIF('CC Standings '!V$3:V$27,'CC Color Winners'!A57)</f>
        <v>0</v>
      </c>
      <c r="W57">
        <f>COUNTIF('CC Standings '!W$3:W$27,'CC Color Winners'!A57)</f>
        <v>0</v>
      </c>
      <c r="X57">
        <f>COUNTIF('CC Standings '!X$3:X$27,'CC Color Winners'!A57)</f>
        <v>0</v>
      </c>
      <c r="Y57">
        <f>COUNTIF('CC Standings '!Y$3:Y$27,'CC Color Winners'!A57)</f>
        <v>0</v>
      </c>
      <c r="Z57">
        <f>COUNTIF('CC Standings '!Z$3:Z$27,'CC Color Winners'!A57)</f>
        <v>0</v>
      </c>
      <c r="AA57">
        <f>COUNTIF('CC Standings '!AA$3:AA$27,'CC Color Winners'!A57)</f>
        <v>0</v>
      </c>
      <c r="AB57">
        <f>COUNTIF('CC Standings '!AB$3:AB$27,'CC Color Winners'!A57)</f>
        <v>0</v>
      </c>
      <c r="AC57">
        <f>COUNTIF('CC Standings '!AC$3:AC$27,'CC Color Winners'!A57)</f>
        <v>0</v>
      </c>
      <c r="AD57">
        <f>COUNTIF('CC Standings '!AD$3:AD$27,'CC Color Winners'!A57)</f>
        <v>0</v>
      </c>
      <c r="AE57">
        <f>COUNTIF('CC Standings '!AE$3:AE$27,'CC Color Winners'!A57)</f>
        <v>0</v>
      </c>
      <c r="AF57">
        <f>COUNTIF('CC Standings '!AF$3:AF$27,'CC Color Winners'!A57)</f>
        <v>0</v>
      </c>
      <c r="AG57">
        <f>COUNTIF('CC Standings '!AG$3:AG$27,'CC Color Winners'!A57)</f>
        <v>0</v>
      </c>
      <c r="AH57">
        <f>COUNTIF('CC Standings '!AH$3:AH$27,'CC Color Winners'!A57)</f>
        <v>0</v>
      </c>
      <c r="AI57">
        <f>COUNTIF('CC Standings '!AI$3:AI$27,'CC Color Winners'!A57)</f>
        <v>0</v>
      </c>
      <c r="AJ57">
        <f>COUNTIF('CC Standings '!AJ$3:AJ$27,'CC Color Winners'!A57)</f>
        <v>0</v>
      </c>
      <c r="AK57">
        <f>COUNTIF('CC Standings '!AK$3:AK$27,'CC Color Winners'!A57)</f>
        <v>0</v>
      </c>
      <c r="AL57">
        <f>COUNTIF('CC Standings '!AL$3:AL$27,'CC Color Winners'!A57)</f>
        <v>0</v>
      </c>
      <c r="AM57">
        <f>COUNTIF('CC Standings '!AM$3:AM$27,'CC Color Winners'!A57)</f>
        <v>0</v>
      </c>
    </row>
    <row r="58" spans="1:39" x14ac:dyDescent="0.2">
      <c r="A58" t="s">
        <v>53</v>
      </c>
      <c r="B58">
        <f>COUNTIF('CC Standings '!B$3:B$27,'CC Color Winners'!A58)</f>
        <v>0</v>
      </c>
      <c r="C58">
        <f>COUNTIF('CC Standings '!C$3:C$27,'CC Color Winners'!A58)</f>
        <v>0</v>
      </c>
      <c r="D58">
        <f>COUNTIF('CC Standings '!D$3:D$27,'CC Color Winners'!A58)</f>
        <v>0</v>
      </c>
      <c r="E58">
        <f>COUNTIF('CC Standings '!E$3:E$27,'CC Color Winners'!A58)</f>
        <v>0</v>
      </c>
      <c r="F58">
        <f>COUNTIF('CC Standings '!F$3:F$27,'CC Color Winners'!A58)</f>
        <v>0</v>
      </c>
      <c r="G58">
        <f>COUNTIF('CC Standings '!G$3:G$27,'CC Color Winners'!A58)</f>
        <v>0</v>
      </c>
      <c r="H58">
        <f>COUNTIF('CC Standings '!H$3:H$27,'CC Color Winners'!A58)</f>
        <v>0</v>
      </c>
      <c r="I58">
        <f>COUNTIF('CC Standings '!I$3:I$27,'CC Color Winners'!A58)</f>
        <v>0</v>
      </c>
      <c r="J58">
        <f>COUNTIF('CC Standings '!J$3:J$27,'CC Color Winners'!A58)</f>
        <v>0</v>
      </c>
      <c r="K58">
        <f>COUNTIF('CC Standings '!K$3:K$27,'CC Color Winners'!A58)</f>
        <v>0</v>
      </c>
      <c r="L58">
        <f>COUNTIF('CC Standings '!L$3:L$27,'CC Color Winners'!A58)</f>
        <v>0</v>
      </c>
      <c r="M58">
        <f>COUNTIF('CC Standings '!M$3:M$27,'CC Color Winners'!A58)</f>
        <v>0</v>
      </c>
      <c r="N58">
        <f>COUNTIF('CC Standings '!N$3:N$27,'CC Color Winners'!A58)</f>
        <v>0</v>
      </c>
      <c r="O58">
        <f>COUNTIF('CC Standings '!O$3:O$27,'CC Color Winners'!A58)</f>
        <v>0</v>
      </c>
      <c r="P58">
        <f>COUNTIF('CC Standings '!P$3:P$27,'CC Color Winners'!A58)</f>
        <v>0</v>
      </c>
      <c r="Q58">
        <f>COUNTIF('CC Standings '!Q$3:Q$27,'CC Color Winners'!A58)</f>
        <v>0</v>
      </c>
      <c r="R58">
        <f>COUNTIF('CC Standings '!R$3:R$27,'CC Color Winners'!A58)</f>
        <v>0</v>
      </c>
      <c r="S58">
        <f>COUNTIF('CC Standings '!S$3:S$27,'CC Color Winners'!A58)</f>
        <v>0</v>
      </c>
      <c r="T58">
        <f>COUNTIF('CC Standings '!T$3:T$27,'CC Color Winners'!A58)</f>
        <v>0</v>
      </c>
      <c r="U58">
        <f>COUNTIF('CC Standings '!U$3:U$27,'CC Color Winners'!A58)</f>
        <v>0</v>
      </c>
      <c r="V58">
        <f>COUNTIF('CC Standings '!V$3:V$27,'CC Color Winners'!A58)</f>
        <v>0</v>
      </c>
      <c r="W58">
        <f>COUNTIF('CC Standings '!W$3:W$27,'CC Color Winners'!A58)</f>
        <v>0</v>
      </c>
      <c r="X58">
        <f>COUNTIF('CC Standings '!X$3:X$27,'CC Color Winners'!A58)</f>
        <v>0</v>
      </c>
      <c r="Y58">
        <f>COUNTIF('CC Standings '!Y$3:Y$27,'CC Color Winners'!A58)</f>
        <v>0</v>
      </c>
      <c r="Z58">
        <f>COUNTIF('CC Standings '!Z$3:Z$27,'CC Color Winners'!A58)</f>
        <v>0</v>
      </c>
      <c r="AA58">
        <f>COUNTIF('CC Standings '!AA$3:AA$27,'CC Color Winners'!A58)</f>
        <v>0</v>
      </c>
      <c r="AB58">
        <f>COUNTIF('CC Standings '!AB$3:AB$27,'CC Color Winners'!A58)</f>
        <v>0</v>
      </c>
      <c r="AC58">
        <f>COUNTIF('CC Standings '!AC$3:AC$27,'CC Color Winners'!A58)</f>
        <v>0</v>
      </c>
      <c r="AD58">
        <f>COUNTIF('CC Standings '!AD$3:AD$27,'CC Color Winners'!A58)</f>
        <v>0</v>
      </c>
      <c r="AE58">
        <f>COUNTIF('CC Standings '!AE$3:AE$27,'CC Color Winners'!A58)</f>
        <v>0</v>
      </c>
      <c r="AF58">
        <f>COUNTIF('CC Standings '!AF$3:AF$27,'CC Color Winners'!A58)</f>
        <v>0</v>
      </c>
      <c r="AG58">
        <f>COUNTIF('CC Standings '!AG$3:AG$27,'CC Color Winners'!A58)</f>
        <v>0</v>
      </c>
      <c r="AH58">
        <f>COUNTIF('CC Standings '!AH$3:AH$27,'CC Color Winners'!A58)</f>
        <v>0</v>
      </c>
      <c r="AI58">
        <f>COUNTIF('CC Standings '!AI$3:AI$27,'CC Color Winners'!A58)</f>
        <v>0</v>
      </c>
      <c r="AJ58">
        <f>COUNTIF('CC Standings '!AJ$3:AJ$27,'CC Color Winners'!A58)</f>
        <v>0</v>
      </c>
      <c r="AK58">
        <f>COUNTIF('CC Standings '!AK$3:AK$27,'CC Color Winners'!A58)</f>
        <v>0</v>
      </c>
      <c r="AL58">
        <f>COUNTIF('CC Standings '!AL$3:AL$27,'CC Color Winners'!A58)</f>
        <v>0</v>
      </c>
      <c r="AM58">
        <f>COUNTIF('CC Standings '!AM$3:AM$27,'CC Color Winners'!A58)</f>
        <v>0</v>
      </c>
    </row>
    <row r="59" spans="1:39" x14ac:dyDescent="0.2">
      <c r="A59" t="s">
        <v>50</v>
      </c>
      <c r="B59">
        <f>COUNTIF('CC Standings '!B$3:B$27,'CC Color Winners'!A59)</f>
        <v>0</v>
      </c>
      <c r="C59">
        <f>COUNTIF('CC Standings '!C$3:C$27,'CC Color Winners'!A59)</f>
        <v>0</v>
      </c>
      <c r="D59">
        <f>COUNTIF('CC Standings '!D$3:D$27,'CC Color Winners'!A59)</f>
        <v>1</v>
      </c>
      <c r="E59">
        <f>COUNTIF('CC Standings '!E$3:E$27,'CC Color Winners'!A59)</f>
        <v>0</v>
      </c>
      <c r="F59">
        <f>COUNTIF('CC Standings '!F$3:F$27,'CC Color Winners'!A59)</f>
        <v>0</v>
      </c>
      <c r="G59">
        <f>COUNTIF('CC Standings '!G$3:G$27,'CC Color Winners'!A59)</f>
        <v>0</v>
      </c>
      <c r="H59">
        <f>COUNTIF('CC Standings '!H$3:H$27,'CC Color Winners'!A59)</f>
        <v>0</v>
      </c>
      <c r="I59">
        <f>COUNTIF('CC Standings '!I$3:I$27,'CC Color Winners'!A59)</f>
        <v>0</v>
      </c>
      <c r="J59">
        <f>COUNTIF('CC Standings '!J$3:J$27,'CC Color Winners'!A59)</f>
        <v>0</v>
      </c>
      <c r="K59">
        <f>COUNTIF('CC Standings '!K$3:K$27,'CC Color Winners'!A59)</f>
        <v>0</v>
      </c>
      <c r="L59">
        <f>COUNTIF('CC Standings '!L$3:L$27,'CC Color Winners'!A59)</f>
        <v>0</v>
      </c>
      <c r="M59">
        <f>COUNTIF('CC Standings '!M$3:M$27,'CC Color Winners'!A59)</f>
        <v>0</v>
      </c>
      <c r="N59">
        <f>COUNTIF('CC Standings '!N$3:N$27,'CC Color Winners'!A59)</f>
        <v>0</v>
      </c>
      <c r="O59">
        <f>COUNTIF('CC Standings '!O$3:O$27,'CC Color Winners'!A59)</f>
        <v>0</v>
      </c>
      <c r="P59">
        <f>COUNTIF('CC Standings '!P$3:P$27,'CC Color Winners'!A59)</f>
        <v>0</v>
      </c>
      <c r="Q59">
        <f>COUNTIF('CC Standings '!Q$3:Q$27,'CC Color Winners'!A59)</f>
        <v>0</v>
      </c>
      <c r="R59">
        <f>COUNTIF('CC Standings '!R$3:R$27,'CC Color Winners'!A59)</f>
        <v>0</v>
      </c>
      <c r="S59">
        <f>COUNTIF('CC Standings '!S$3:S$27,'CC Color Winners'!A59)</f>
        <v>0</v>
      </c>
      <c r="T59">
        <f>COUNTIF('CC Standings '!T$3:T$27,'CC Color Winners'!A59)</f>
        <v>0</v>
      </c>
      <c r="U59">
        <f>COUNTIF('CC Standings '!U$3:U$27,'CC Color Winners'!A59)</f>
        <v>0</v>
      </c>
      <c r="V59">
        <f>COUNTIF('CC Standings '!V$3:V$27,'CC Color Winners'!A59)</f>
        <v>0</v>
      </c>
      <c r="W59">
        <f>COUNTIF('CC Standings '!W$3:W$27,'CC Color Winners'!A59)</f>
        <v>0</v>
      </c>
      <c r="X59">
        <f>COUNTIF('CC Standings '!X$3:X$27,'CC Color Winners'!A59)</f>
        <v>0</v>
      </c>
      <c r="Y59">
        <f>COUNTIF('CC Standings '!Y$3:Y$27,'CC Color Winners'!A59)</f>
        <v>0</v>
      </c>
      <c r="Z59">
        <f>COUNTIF('CC Standings '!Z$3:Z$27,'CC Color Winners'!A59)</f>
        <v>0</v>
      </c>
      <c r="AA59">
        <f>COUNTIF('CC Standings '!AA$3:AA$27,'CC Color Winners'!A59)</f>
        <v>0</v>
      </c>
      <c r="AB59">
        <f>COUNTIF('CC Standings '!AB$3:AB$27,'CC Color Winners'!A59)</f>
        <v>0</v>
      </c>
      <c r="AC59">
        <f>COUNTIF('CC Standings '!AC$3:AC$27,'CC Color Winners'!A59)</f>
        <v>0</v>
      </c>
      <c r="AD59">
        <f>COUNTIF('CC Standings '!AD$3:AD$27,'CC Color Winners'!A59)</f>
        <v>0</v>
      </c>
      <c r="AE59">
        <f>COUNTIF('CC Standings '!AE$3:AE$27,'CC Color Winners'!A59)</f>
        <v>0</v>
      </c>
      <c r="AF59">
        <f>COUNTIF('CC Standings '!AF$3:AF$27,'CC Color Winners'!A59)</f>
        <v>0</v>
      </c>
      <c r="AG59">
        <f>COUNTIF('CC Standings '!AG$3:AG$27,'CC Color Winners'!A59)</f>
        <v>0</v>
      </c>
      <c r="AH59">
        <f>COUNTIF('CC Standings '!AH$3:AH$27,'CC Color Winners'!A59)</f>
        <v>1</v>
      </c>
      <c r="AI59">
        <f>COUNTIF('CC Standings '!AI$3:AI$27,'CC Color Winners'!A59)</f>
        <v>0</v>
      </c>
      <c r="AJ59">
        <f>COUNTIF('CC Standings '!AJ$3:AJ$27,'CC Color Winners'!A59)</f>
        <v>0</v>
      </c>
      <c r="AK59">
        <f>COUNTIF('CC Standings '!AK$3:AK$27,'CC Color Winners'!A59)</f>
        <v>0</v>
      </c>
      <c r="AL59">
        <f>COUNTIF('CC Standings '!AL$3:AL$27,'CC Color Winners'!A59)</f>
        <v>0</v>
      </c>
      <c r="AM59">
        <f>COUNTIF('CC Standings '!AM$3:AM$27,'CC Color Winners'!A59)</f>
        <v>0</v>
      </c>
    </row>
    <row r="60" spans="1:39" x14ac:dyDescent="0.2">
      <c r="A60" t="s">
        <v>164</v>
      </c>
      <c r="B60">
        <f>COUNTIF('CC Standings '!B$3:B$27,'CC Color Winners'!A60)</f>
        <v>0</v>
      </c>
      <c r="C60">
        <f>COUNTIF('CC Standings '!C$3:C$27,'CC Color Winners'!A60)</f>
        <v>0</v>
      </c>
      <c r="D60">
        <f>COUNTIF('CC Standings '!D$3:D$27,'CC Color Winners'!A60)</f>
        <v>0</v>
      </c>
      <c r="E60">
        <f>COUNTIF('CC Standings '!E$3:E$27,'CC Color Winners'!A60)</f>
        <v>0</v>
      </c>
      <c r="F60">
        <f>COUNTIF('CC Standings '!F$3:F$27,'CC Color Winners'!A60)</f>
        <v>0</v>
      </c>
      <c r="G60">
        <f>COUNTIF('CC Standings '!G$3:G$27,'CC Color Winners'!A60)</f>
        <v>0</v>
      </c>
      <c r="H60">
        <f>COUNTIF('CC Standings '!H$3:H$27,'CC Color Winners'!A60)</f>
        <v>0</v>
      </c>
      <c r="I60">
        <f>COUNTIF('CC Standings '!I$3:I$27,'CC Color Winners'!A60)</f>
        <v>0</v>
      </c>
      <c r="J60">
        <f>COUNTIF('CC Standings '!J$3:J$27,'CC Color Winners'!A60)</f>
        <v>0</v>
      </c>
      <c r="K60">
        <f>COUNTIF('CC Standings '!K$3:K$27,'CC Color Winners'!A60)</f>
        <v>0</v>
      </c>
      <c r="L60">
        <f>COUNTIF('CC Standings '!L$3:L$27,'CC Color Winners'!A60)</f>
        <v>0</v>
      </c>
      <c r="M60">
        <f>COUNTIF('CC Standings '!M$3:M$27,'CC Color Winners'!A60)</f>
        <v>0</v>
      </c>
      <c r="N60">
        <f>COUNTIF('CC Standings '!N$3:N$27,'CC Color Winners'!A60)</f>
        <v>0</v>
      </c>
      <c r="O60">
        <f>COUNTIF('CC Standings '!O$3:O$27,'CC Color Winners'!A60)</f>
        <v>0</v>
      </c>
      <c r="P60">
        <f>COUNTIF('CC Standings '!P$3:P$27,'CC Color Winners'!A60)</f>
        <v>0</v>
      </c>
      <c r="Q60">
        <f>COUNTIF('CC Standings '!Q$3:Q$27,'CC Color Winners'!A60)</f>
        <v>0</v>
      </c>
      <c r="R60">
        <f>COUNTIF('CC Standings '!R$3:R$27,'CC Color Winners'!A60)</f>
        <v>0</v>
      </c>
      <c r="S60">
        <f>COUNTIF('CC Standings '!S$3:S$27,'CC Color Winners'!A60)</f>
        <v>0</v>
      </c>
      <c r="T60">
        <f>COUNTIF('CC Standings '!T$3:T$27,'CC Color Winners'!A60)</f>
        <v>0</v>
      </c>
      <c r="U60">
        <f>COUNTIF('CC Standings '!U$3:U$27,'CC Color Winners'!A60)</f>
        <v>0</v>
      </c>
      <c r="V60">
        <f>COUNTIF('CC Standings '!V$3:V$27,'CC Color Winners'!A60)</f>
        <v>0</v>
      </c>
      <c r="W60">
        <f>COUNTIF('CC Standings '!W$3:W$27,'CC Color Winners'!A60)</f>
        <v>0</v>
      </c>
      <c r="X60">
        <f>COUNTIF('CC Standings '!X$3:X$27,'CC Color Winners'!A60)</f>
        <v>0</v>
      </c>
      <c r="Y60">
        <f>COUNTIF('CC Standings '!Y$3:Y$27,'CC Color Winners'!A60)</f>
        <v>0</v>
      </c>
      <c r="Z60">
        <f>COUNTIF('CC Standings '!Z$3:Z$27,'CC Color Winners'!A60)</f>
        <v>0</v>
      </c>
      <c r="AA60">
        <f>COUNTIF('CC Standings '!AA$3:AA$27,'CC Color Winners'!A60)</f>
        <v>0</v>
      </c>
      <c r="AB60">
        <f>COUNTIF('CC Standings '!AB$3:AB$27,'CC Color Winners'!A60)</f>
        <v>0</v>
      </c>
      <c r="AC60">
        <f>COUNTIF('CC Standings '!AC$3:AC$27,'CC Color Winners'!A60)</f>
        <v>0</v>
      </c>
      <c r="AD60">
        <f>COUNTIF('CC Standings '!AD$3:AD$27,'CC Color Winners'!A60)</f>
        <v>0</v>
      </c>
      <c r="AE60">
        <f>COUNTIF('CC Standings '!AE$3:AE$27,'CC Color Winners'!A60)</f>
        <v>0</v>
      </c>
      <c r="AF60">
        <f>COUNTIF('CC Standings '!AF$3:AF$27,'CC Color Winners'!A60)</f>
        <v>0</v>
      </c>
      <c r="AG60">
        <f>COUNTIF('CC Standings '!AG$3:AG$27,'CC Color Winners'!A60)</f>
        <v>0</v>
      </c>
      <c r="AH60">
        <f>COUNTIF('CC Standings '!AH$3:AH$27,'CC Color Winners'!A60)</f>
        <v>0</v>
      </c>
      <c r="AI60">
        <f>COUNTIF('CC Standings '!AI$3:AI$27,'CC Color Winners'!A60)</f>
        <v>0</v>
      </c>
      <c r="AJ60">
        <f>COUNTIF('CC Standings '!AJ$3:AJ$27,'CC Color Winners'!A60)</f>
        <v>0</v>
      </c>
      <c r="AK60">
        <f>COUNTIF('CC Standings '!AK$3:AK$27,'CC Color Winners'!A60)</f>
        <v>0</v>
      </c>
      <c r="AL60">
        <f>COUNTIF('CC Standings '!AL$3:AL$27,'CC Color Winners'!A60)</f>
        <v>0</v>
      </c>
      <c r="AM60">
        <f>COUNTIF('CC Standings '!AM$3:AM$27,'CC Color Winners'!A60)</f>
        <v>0</v>
      </c>
    </row>
    <row r="61" spans="1:39" x14ac:dyDescent="0.2">
      <c r="A61" t="s">
        <v>104</v>
      </c>
      <c r="B61">
        <f>COUNTIF('CC Standings '!B$3:B$27,'CC Color Winners'!A61)</f>
        <v>0</v>
      </c>
      <c r="C61">
        <f>COUNTIF('CC Standings '!C$3:C$27,'CC Color Winners'!A61)</f>
        <v>0</v>
      </c>
      <c r="D61">
        <f>COUNTIF('CC Standings '!D$3:D$27,'CC Color Winners'!A61)</f>
        <v>0</v>
      </c>
      <c r="E61">
        <f>COUNTIF('CC Standings '!E$3:E$27,'CC Color Winners'!A61)</f>
        <v>0</v>
      </c>
      <c r="F61">
        <f>COUNTIF('CC Standings '!F$3:F$27,'CC Color Winners'!A61)</f>
        <v>0</v>
      </c>
      <c r="G61">
        <f>COUNTIF('CC Standings '!G$3:G$27,'CC Color Winners'!A61)</f>
        <v>0</v>
      </c>
      <c r="H61">
        <f>COUNTIF('CC Standings '!H$3:H$27,'CC Color Winners'!A61)</f>
        <v>1</v>
      </c>
      <c r="I61">
        <f>COUNTIF('CC Standings '!I$3:I$27,'CC Color Winners'!A61)</f>
        <v>0</v>
      </c>
      <c r="J61">
        <f>COUNTIF('CC Standings '!J$3:J$27,'CC Color Winners'!A61)</f>
        <v>0</v>
      </c>
      <c r="K61">
        <f>COUNTIF('CC Standings '!K$3:K$27,'CC Color Winners'!A61)</f>
        <v>0</v>
      </c>
      <c r="L61">
        <f>COUNTIF('CC Standings '!L$3:L$27,'CC Color Winners'!A61)</f>
        <v>0</v>
      </c>
      <c r="M61">
        <f>COUNTIF('CC Standings '!M$3:M$27,'CC Color Winners'!A61)</f>
        <v>0</v>
      </c>
      <c r="N61">
        <f>COUNTIF('CC Standings '!N$3:N$27,'CC Color Winners'!A61)</f>
        <v>0</v>
      </c>
      <c r="O61">
        <f>COUNTIF('CC Standings '!O$3:O$27,'CC Color Winners'!A61)</f>
        <v>0</v>
      </c>
      <c r="P61">
        <f>COUNTIF('CC Standings '!P$3:P$27,'CC Color Winners'!A61)</f>
        <v>0</v>
      </c>
      <c r="Q61">
        <f>COUNTIF('CC Standings '!Q$3:Q$27,'CC Color Winners'!A61)</f>
        <v>0</v>
      </c>
      <c r="R61">
        <f>COUNTIF('CC Standings '!R$3:R$27,'CC Color Winners'!A61)</f>
        <v>0</v>
      </c>
      <c r="S61">
        <f>COUNTIF('CC Standings '!S$3:S$27,'CC Color Winners'!A61)</f>
        <v>0</v>
      </c>
      <c r="T61">
        <f>COUNTIF('CC Standings '!T$3:T$27,'CC Color Winners'!A61)</f>
        <v>0</v>
      </c>
      <c r="U61">
        <f>COUNTIF('CC Standings '!U$3:U$27,'CC Color Winners'!A61)</f>
        <v>0</v>
      </c>
      <c r="V61">
        <f>COUNTIF('CC Standings '!V$3:V$27,'CC Color Winners'!A61)</f>
        <v>0</v>
      </c>
      <c r="W61">
        <f>COUNTIF('CC Standings '!W$3:W$27,'CC Color Winners'!A61)</f>
        <v>0</v>
      </c>
      <c r="X61">
        <f>COUNTIF('CC Standings '!X$3:X$27,'CC Color Winners'!A61)</f>
        <v>0</v>
      </c>
      <c r="Y61">
        <f>COUNTIF('CC Standings '!Y$3:Y$27,'CC Color Winners'!A61)</f>
        <v>0</v>
      </c>
      <c r="Z61">
        <f>COUNTIF('CC Standings '!Z$3:Z$27,'CC Color Winners'!A61)</f>
        <v>0</v>
      </c>
      <c r="AA61">
        <f>COUNTIF('CC Standings '!AA$3:AA$27,'CC Color Winners'!A61)</f>
        <v>0</v>
      </c>
      <c r="AB61">
        <f>COUNTIF('CC Standings '!AB$3:AB$27,'CC Color Winners'!A61)</f>
        <v>0</v>
      </c>
      <c r="AC61">
        <f>COUNTIF('CC Standings '!AC$3:AC$27,'CC Color Winners'!A61)</f>
        <v>0</v>
      </c>
      <c r="AD61">
        <f>COUNTIF('CC Standings '!AD$3:AD$27,'CC Color Winners'!A61)</f>
        <v>0</v>
      </c>
      <c r="AE61">
        <f>COUNTIF('CC Standings '!AE$3:AE$27,'CC Color Winners'!A61)</f>
        <v>0</v>
      </c>
      <c r="AF61">
        <f>COUNTIF('CC Standings '!AF$3:AF$27,'CC Color Winners'!A61)</f>
        <v>0</v>
      </c>
      <c r="AG61">
        <f>COUNTIF('CC Standings '!AG$3:AG$27,'CC Color Winners'!A61)</f>
        <v>0</v>
      </c>
      <c r="AH61">
        <f>COUNTIF('CC Standings '!AH$3:AH$27,'CC Color Winners'!A61)</f>
        <v>0</v>
      </c>
      <c r="AI61">
        <f>COUNTIF('CC Standings '!AI$3:AI$27,'CC Color Winners'!A61)</f>
        <v>0</v>
      </c>
      <c r="AJ61">
        <f>COUNTIF('CC Standings '!AJ$3:AJ$27,'CC Color Winners'!A61)</f>
        <v>0</v>
      </c>
      <c r="AK61">
        <f>COUNTIF('CC Standings '!AK$3:AK$27,'CC Color Winners'!A61)</f>
        <v>0</v>
      </c>
      <c r="AL61">
        <f>COUNTIF('CC Standings '!AL$3:AL$27,'CC Color Winners'!A61)</f>
        <v>0</v>
      </c>
      <c r="AM61">
        <f>COUNTIF('CC Standings '!AM$3:AM$27,'CC Color Winners'!A61)</f>
        <v>0</v>
      </c>
    </row>
    <row r="62" spans="1:39" x14ac:dyDescent="0.2">
      <c r="A62" t="s">
        <v>90</v>
      </c>
      <c r="B62">
        <f>COUNTIF('CC Standings '!B$3:B$27,'CC Color Winners'!A62)</f>
        <v>0</v>
      </c>
      <c r="C62">
        <f>COUNTIF('CC Standings '!C$3:C$27,'CC Color Winners'!A62)</f>
        <v>0</v>
      </c>
      <c r="D62">
        <f>COUNTIF('CC Standings '!D$3:D$27,'CC Color Winners'!A62)</f>
        <v>0</v>
      </c>
      <c r="E62">
        <f>COUNTIF('CC Standings '!E$3:E$27,'CC Color Winners'!A62)</f>
        <v>0</v>
      </c>
      <c r="F62">
        <f>COUNTIF('CC Standings '!F$3:F$27,'CC Color Winners'!A62)</f>
        <v>0</v>
      </c>
      <c r="G62">
        <f>COUNTIF('CC Standings '!G$3:G$27,'CC Color Winners'!A62)</f>
        <v>0</v>
      </c>
      <c r="H62">
        <f>COUNTIF('CC Standings '!H$3:H$27,'CC Color Winners'!A62)</f>
        <v>0</v>
      </c>
      <c r="I62">
        <f>COUNTIF('CC Standings '!I$3:I$27,'CC Color Winners'!A62)</f>
        <v>0</v>
      </c>
      <c r="J62">
        <f>COUNTIF('CC Standings '!J$3:J$27,'CC Color Winners'!A62)</f>
        <v>0</v>
      </c>
      <c r="K62">
        <f>COUNTIF('CC Standings '!K$3:K$27,'CC Color Winners'!A62)</f>
        <v>0</v>
      </c>
      <c r="L62">
        <f>COUNTIF('CC Standings '!L$3:L$27,'CC Color Winners'!A62)</f>
        <v>0</v>
      </c>
      <c r="M62">
        <f>COUNTIF('CC Standings '!M$3:M$27,'CC Color Winners'!A62)</f>
        <v>0</v>
      </c>
      <c r="N62">
        <f>COUNTIF('CC Standings '!N$3:N$27,'CC Color Winners'!A62)</f>
        <v>0</v>
      </c>
      <c r="O62">
        <f>COUNTIF('CC Standings '!O$3:O$27,'CC Color Winners'!A62)</f>
        <v>0</v>
      </c>
      <c r="P62">
        <f>COUNTIF('CC Standings '!P$3:P$27,'CC Color Winners'!A62)</f>
        <v>0</v>
      </c>
      <c r="Q62">
        <f>COUNTIF('CC Standings '!Q$3:Q$27,'CC Color Winners'!A62)</f>
        <v>0</v>
      </c>
      <c r="R62">
        <f>COUNTIF('CC Standings '!R$3:R$27,'CC Color Winners'!A62)</f>
        <v>1</v>
      </c>
      <c r="S62">
        <f>COUNTIF('CC Standings '!S$3:S$27,'CC Color Winners'!A62)</f>
        <v>0</v>
      </c>
      <c r="T62">
        <f>COUNTIF('CC Standings '!T$3:T$27,'CC Color Winners'!A62)</f>
        <v>0</v>
      </c>
      <c r="U62">
        <f>COUNTIF('CC Standings '!U$3:U$27,'CC Color Winners'!A62)</f>
        <v>0</v>
      </c>
      <c r="V62">
        <f>COUNTIF('CC Standings '!V$3:V$27,'CC Color Winners'!A62)</f>
        <v>0</v>
      </c>
      <c r="W62">
        <f>COUNTIF('CC Standings '!W$3:W$27,'CC Color Winners'!A62)</f>
        <v>0</v>
      </c>
      <c r="X62">
        <f>COUNTIF('CC Standings '!X$3:X$27,'CC Color Winners'!A62)</f>
        <v>0</v>
      </c>
      <c r="Y62">
        <f>COUNTIF('CC Standings '!Y$3:Y$27,'CC Color Winners'!A62)</f>
        <v>0</v>
      </c>
      <c r="Z62">
        <f>COUNTIF('CC Standings '!Z$3:Z$27,'CC Color Winners'!A62)</f>
        <v>0</v>
      </c>
      <c r="AA62">
        <f>COUNTIF('CC Standings '!AA$3:AA$27,'CC Color Winners'!A62)</f>
        <v>0</v>
      </c>
      <c r="AB62">
        <f>COUNTIF('CC Standings '!AB$3:AB$27,'CC Color Winners'!A62)</f>
        <v>0</v>
      </c>
      <c r="AC62">
        <f>COUNTIF('CC Standings '!AC$3:AC$27,'CC Color Winners'!A62)</f>
        <v>0</v>
      </c>
      <c r="AD62">
        <f>COUNTIF('CC Standings '!AD$3:AD$27,'CC Color Winners'!A62)</f>
        <v>0</v>
      </c>
      <c r="AE62">
        <f>COUNTIF('CC Standings '!AE$3:AE$27,'CC Color Winners'!A62)</f>
        <v>0</v>
      </c>
      <c r="AF62">
        <f>COUNTIF('CC Standings '!AF$3:AF$27,'CC Color Winners'!A62)</f>
        <v>0</v>
      </c>
      <c r="AG62">
        <f>COUNTIF('CC Standings '!AG$3:AG$27,'CC Color Winners'!A62)</f>
        <v>0</v>
      </c>
      <c r="AH62">
        <f>COUNTIF('CC Standings '!AH$3:AH$27,'CC Color Winners'!A62)</f>
        <v>0</v>
      </c>
      <c r="AI62">
        <f>COUNTIF('CC Standings '!AI$3:AI$27,'CC Color Winners'!A62)</f>
        <v>0</v>
      </c>
      <c r="AJ62">
        <f>COUNTIF('CC Standings '!AJ$3:AJ$27,'CC Color Winners'!A62)</f>
        <v>0</v>
      </c>
      <c r="AK62">
        <f>COUNTIF('CC Standings '!AK$3:AK$27,'CC Color Winners'!A62)</f>
        <v>0</v>
      </c>
      <c r="AL62">
        <f>COUNTIF('CC Standings '!AL$3:AL$27,'CC Color Winners'!A62)</f>
        <v>0</v>
      </c>
      <c r="AM62">
        <f>COUNTIF('CC Standings '!AM$3:AM$27,'CC Color Winners'!A62)</f>
        <v>0</v>
      </c>
    </row>
    <row r="63" spans="1:39" x14ac:dyDescent="0.2">
      <c r="A63" t="s">
        <v>267</v>
      </c>
      <c r="B63">
        <f>COUNTIF('CC Standings '!B$3:B$27,'CC Color Winners'!A63)</f>
        <v>0</v>
      </c>
      <c r="C63">
        <f>COUNTIF('CC Standings '!C$3:C$27,'CC Color Winners'!A63)</f>
        <v>0</v>
      </c>
      <c r="D63">
        <f>COUNTIF('CC Standings '!D$3:D$27,'CC Color Winners'!A63)</f>
        <v>0</v>
      </c>
      <c r="E63">
        <f>COUNTIF('CC Standings '!E$3:E$27,'CC Color Winners'!A63)</f>
        <v>0</v>
      </c>
      <c r="F63">
        <f>COUNTIF('CC Standings '!F$3:F$27,'CC Color Winners'!A63)</f>
        <v>0</v>
      </c>
      <c r="G63">
        <f>COUNTIF('CC Standings '!G$3:G$27,'CC Color Winners'!A63)</f>
        <v>0</v>
      </c>
      <c r="H63">
        <f>COUNTIF('CC Standings '!H$3:H$27,'CC Color Winners'!A63)</f>
        <v>0</v>
      </c>
      <c r="I63">
        <f>COUNTIF('CC Standings '!I$3:I$27,'CC Color Winners'!A63)</f>
        <v>0</v>
      </c>
      <c r="J63">
        <f>COUNTIF('CC Standings '!J$3:J$27,'CC Color Winners'!A63)</f>
        <v>0</v>
      </c>
      <c r="K63">
        <f>COUNTIF('CC Standings '!K$3:K$27,'CC Color Winners'!A63)</f>
        <v>0</v>
      </c>
      <c r="L63">
        <f>COUNTIF('CC Standings '!L$3:L$27,'CC Color Winners'!A63)</f>
        <v>0</v>
      </c>
      <c r="M63">
        <f>COUNTIF('CC Standings '!M$3:M$27,'CC Color Winners'!A63)</f>
        <v>1</v>
      </c>
      <c r="N63">
        <f>COUNTIF('CC Standings '!N$3:N$27,'CC Color Winners'!A63)</f>
        <v>0</v>
      </c>
      <c r="O63">
        <f>COUNTIF('CC Standings '!O$3:O$27,'CC Color Winners'!A63)</f>
        <v>0</v>
      </c>
      <c r="P63">
        <f>COUNTIF('CC Standings '!P$3:P$27,'CC Color Winners'!A63)</f>
        <v>0</v>
      </c>
      <c r="Q63">
        <f>COUNTIF('CC Standings '!Q$3:Q$27,'CC Color Winners'!A63)</f>
        <v>0</v>
      </c>
      <c r="R63">
        <f>COUNTIF('CC Standings '!R$3:R$27,'CC Color Winners'!A63)</f>
        <v>0</v>
      </c>
      <c r="S63">
        <f>COUNTIF('CC Standings '!S$3:S$27,'CC Color Winners'!A63)</f>
        <v>0</v>
      </c>
      <c r="T63">
        <f>COUNTIF('CC Standings '!T$3:T$27,'CC Color Winners'!A63)</f>
        <v>0</v>
      </c>
      <c r="U63">
        <f>COUNTIF('CC Standings '!U$3:U$27,'CC Color Winners'!A63)</f>
        <v>0</v>
      </c>
      <c r="V63">
        <f>COUNTIF('CC Standings '!V$3:V$27,'CC Color Winners'!A63)</f>
        <v>0</v>
      </c>
      <c r="W63">
        <f>COUNTIF('CC Standings '!W$3:W$27,'CC Color Winners'!A63)</f>
        <v>0</v>
      </c>
      <c r="X63">
        <f>COUNTIF('CC Standings '!X$3:X$27,'CC Color Winners'!A63)</f>
        <v>0</v>
      </c>
      <c r="Y63">
        <f>COUNTIF('CC Standings '!Y$3:Y$27,'CC Color Winners'!A63)</f>
        <v>0</v>
      </c>
      <c r="Z63">
        <f>COUNTIF('CC Standings '!Z$3:Z$27,'CC Color Winners'!A63)</f>
        <v>0</v>
      </c>
      <c r="AA63">
        <f>COUNTIF('CC Standings '!AA$3:AA$27,'CC Color Winners'!A63)</f>
        <v>0</v>
      </c>
      <c r="AB63">
        <f>COUNTIF('CC Standings '!AB$3:AB$27,'CC Color Winners'!A63)</f>
        <v>0</v>
      </c>
      <c r="AC63">
        <f>COUNTIF('CC Standings '!AC$3:AC$27,'CC Color Winners'!A63)</f>
        <v>0</v>
      </c>
      <c r="AD63">
        <f>COUNTIF('CC Standings '!AD$3:AD$27,'CC Color Winners'!A63)</f>
        <v>0</v>
      </c>
      <c r="AE63">
        <f>COUNTIF('CC Standings '!AE$3:AE$27,'CC Color Winners'!A63)</f>
        <v>0</v>
      </c>
      <c r="AF63">
        <f>COUNTIF('CC Standings '!AF$3:AF$27,'CC Color Winners'!A63)</f>
        <v>0</v>
      </c>
      <c r="AG63">
        <f>COUNTIF('CC Standings '!AG$3:AG$27,'CC Color Winners'!A63)</f>
        <v>0</v>
      </c>
      <c r="AH63">
        <f>COUNTIF('CC Standings '!AH$3:AH$27,'CC Color Winners'!A63)</f>
        <v>0</v>
      </c>
      <c r="AI63">
        <f>COUNTIF('CC Standings '!AI$3:AI$27,'CC Color Winners'!A63)</f>
        <v>0</v>
      </c>
      <c r="AJ63">
        <f>COUNTIF('CC Standings '!AJ$3:AJ$27,'CC Color Winners'!A63)</f>
        <v>0</v>
      </c>
      <c r="AK63">
        <f>COUNTIF('CC Standings '!AK$3:AK$27,'CC Color Winners'!A63)</f>
        <v>0</v>
      </c>
      <c r="AL63">
        <f>COUNTIF('CC Standings '!AL$3:AL$27,'CC Color Winners'!A63)</f>
        <v>0</v>
      </c>
      <c r="AM63">
        <f>COUNTIF('CC Standings '!AM$3:AM$27,'CC Color Winners'!A63)</f>
        <v>0</v>
      </c>
    </row>
    <row r="64" spans="1:39" x14ac:dyDescent="0.2">
      <c r="A64" t="s">
        <v>185</v>
      </c>
      <c r="B64">
        <f>COUNTIF('CC Standings '!B$3:B$27,'CC Color Winners'!A64)</f>
        <v>0</v>
      </c>
      <c r="C64">
        <f>COUNTIF('CC Standings '!C$3:C$27,'CC Color Winners'!A64)</f>
        <v>0</v>
      </c>
      <c r="D64">
        <f>COUNTIF('CC Standings '!D$3:D$27,'CC Color Winners'!A64)</f>
        <v>0</v>
      </c>
      <c r="E64">
        <f>COUNTIF('CC Standings '!E$3:E$27,'CC Color Winners'!A64)</f>
        <v>0</v>
      </c>
      <c r="F64">
        <f>COUNTIF('CC Standings '!F$3:F$27,'CC Color Winners'!A64)</f>
        <v>0</v>
      </c>
      <c r="G64">
        <f>COUNTIF('CC Standings '!G$3:G$27,'CC Color Winners'!A64)</f>
        <v>0</v>
      </c>
      <c r="H64">
        <f>COUNTIF('CC Standings '!H$3:H$27,'CC Color Winners'!A64)</f>
        <v>0</v>
      </c>
      <c r="I64">
        <f>COUNTIF('CC Standings '!I$3:I$27,'CC Color Winners'!A64)</f>
        <v>0</v>
      </c>
      <c r="J64">
        <f>COUNTIF('CC Standings '!J$3:J$27,'CC Color Winners'!A64)</f>
        <v>0</v>
      </c>
      <c r="K64">
        <f>COUNTIF('CC Standings '!K$3:K$27,'CC Color Winners'!A64)</f>
        <v>0</v>
      </c>
      <c r="L64">
        <f>COUNTIF('CC Standings '!L$3:L$27,'CC Color Winners'!A64)</f>
        <v>0</v>
      </c>
      <c r="M64">
        <f>COUNTIF('CC Standings '!M$3:M$27,'CC Color Winners'!A64)</f>
        <v>0</v>
      </c>
      <c r="N64">
        <f>COUNTIF('CC Standings '!N$3:N$27,'CC Color Winners'!A64)</f>
        <v>0</v>
      </c>
      <c r="O64">
        <f>COUNTIF('CC Standings '!O$3:O$27,'CC Color Winners'!A64)</f>
        <v>0</v>
      </c>
      <c r="P64">
        <f>COUNTIF('CC Standings '!P$3:P$27,'CC Color Winners'!A64)</f>
        <v>0</v>
      </c>
      <c r="Q64">
        <f>COUNTIF('CC Standings '!Q$3:Q$27,'CC Color Winners'!A64)</f>
        <v>0</v>
      </c>
      <c r="R64">
        <f>COUNTIF('CC Standings '!R$3:R$27,'CC Color Winners'!A64)</f>
        <v>0</v>
      </c>
      <c r="S64">
        <f>COUNTIF('CC Standings '!S$3:S$27,'CC Color Winners'!A64)</f>
        <v>0</v>
      </c>
      <c r="T64">
        <f>COUNTIF('CC Standings '!T$3:T$27,'CC Color Winners'!A64)</f>
        <v>0</v>
      </c>
      <c r="U64">
        <f>COUNTIF('CC Standings '!U$3:U$27,'CC Color Winners'!A64)</f>
        <v>0</v>
      </c>
      <c r="V64">
        <f>COUNTIF('CC Standings '!V$3:V$27,'CC Color Winners'!A64)</f>
        <v>0</v>
      </c>
      <c r="W64">
        <f>COUNTIF('CC Standings '!W$3:W$27,'CC Color Winners'!A64)</f>
        <v>0</v>
      </c>
      <c r="X64">
        <f>COUNTIF('CC Standings '!X$3:X$27,'CC Color Winners'!A64)</f>
        <v>0</v>
      </c>
      <c r="Y64">
        <f>COUNTIF('CC Standings '!Y$3:Y$27,'CC Color Winners'!A64)</f>
        <v>0</v>
      </c>
      <c r="Z64">
        <f>COUNTIF('CC Standings '!Z$3:Z$27,'CC Color Winners'!A64)</f>
        <v>0</v>
      </c>
      <c r="AA64">
        <f>COUNTIF('CC Standings '!AA$3:AA$27,'CC Color Winners'!A64)</f>
        <v>0</v>
      </c>
      <c r="AB64">
        <f>COUNTIF('CC Standings '!AB$3:AB$27,'CC Color Winners'!A64)</f>
        <v>0</v>
      </c>
      <c r="AC64">
        <f>COUNTIF('CC Standings '!AC$3:AC$27,'CC Color Winners'!A64)</f>
        <v>0</v>
      </c>
      <c r="AD64">
        <f>COUNTIF('CC Standings '!AD$3:AD$27,'CC Color Winners'!A64)</f>
        <v>0</v>
      </c>
      <c r="AE64">
        <f>COUNTIF('CC Standings '!AE$3:AE$27,'CC Color Winners'!A64)</f>
        <v>0</v>
      </c>
      <c r="AF64">
        <f>COUNTIF('CC Standings '!AF$3:AF$27,'CC Color Winners'!A64)</f>
        <v>0</v>
      </c>
      <c r="AG64">
        <f>COUNTIF('CC Standings '!AG$3:AG$27,'CC Color Winners'!A64)</f>
        <v>0</v>
      </c>
      <c r="AH64">
        <f>COUNTIF('CC Standings '!AH$3:AH$27,'CC Color Winners'!A64)</f>
        <v>0</v>
      </c>
      <c r="AI64">
        <f>COUNTIF('CC Standings '!AI$3:AI$27,'CC Color Winners'!A64)</f>
        <v>0</v>
      </c>
      <c r="AJ64">
        <f>COUNTIF('CC Standings '!AJ$3:AJ$27,'CC Color Winners'!A64)</f>
        <v>0</v>
      </c>
      <c r="AK64">
        <f>COUNTIF('CC Standings '!AK$3:AK$27,'CC Color Winners'!A64)</f>
        <v>0</v>
      </c>
      <c r="AL64">
        <f>COUNTIF('CC Standings '!AL$3:AL$27,'CC Color Winners'!A64)</f>
        <v>0</v>
      </c>
      <c r="AM64">
        <f>COUNTIF('CC Standings '!AM$3:AM$27,'CC Color Winners'!A64)</f>
        <v>0</v>
      </c>
    </row>
    <row r="65" spans="1:39" x14ac:dyDescent="0.2">
      <c r="A65" t="s">
        <v>64</v>
      </c>
      <c r="B65">
        <f>COUNTIF('CC Standings '!B$3:B$27,'CC Color Winners'!A65)</f>
        <v>0</v>
      </c>
      <c r="C65">
        <f>COUNTIF('CC Standings '!C$3:C$27,'CC Color Winners'!A65)</f>
        <v>1</v>
      </c>
      <c r="D65">
        <f>COUNTIF('CC Standings '!D$3:D$27,'CC Color Winners'!A65)</f>
        <v>1</v>
      </c>
      <c r="E65">
        <f>COUNTIF('CC Standings '!E$3:E$27,'CC Color Winners'!A65)</f>
        <v>0</v>
      </c>
      <c r="F65">
        <f>COUNTIF('CC Standings '!F$3:F$27,'CC Color Winners'!A65)</f>
        <v>2</v>
      </c>
      <c r="G65">
        <f>COUNTIF('CC Standings '!G$3:G$27,'CC Color Winners'!A65)</f>
        <v>0</v>
      </c>
      <c r="H65">
        <f>COUNTIF('CC Standings '!H$3:H$27,'CC Color Winners'!A65)</f>
        <v>0</v>
      </c>
      <c r="I65">
        <f>COUNTIF('CC Standings '!I$3:I$27,'CC Color Winners'!A65)</f>
        <v>0</v>
      </c>
      <c r="J65">
        <f>COUNTIF('CC Standings '!J$3:J$27,'CC Color Winners'!A65)</f>
        <v>1</v>
      </c>
      <c r="K65">
        <f>COUNTIF('CC Standings '!K$3:K$27,'CC Color Winners'!A65)</f>
        <v>0</v>
      </c>
      <c r="L65">
        <f>COUNTIF('CC Standings '!L$3:L$27,'CC Color Winners'!A65)</f>
        <v>0</v>
      </c>
      <c r="M65">
        <f>COUNTIF('CC Standings '!M$3:M$27,'CC Color Winners'!A65)</f>
        <v>0</v>
      </c>
      <c r="N65">
        <f>COUNTIF('CC Standings '!N$3:N$27,'CC Color Winners'!A65)</f>
        <v>0</v>
      </c>
      <c r="O65">
        <f>COUNTIF('CC Standings '!O$3:O$27,'CC Color Winners'!A65)</f>
        <v>0</v>
      </c>
      <c r="P65">
        <f>COUNTIF('CC Standings '!P$3:P$27,'CC Color Winners'!A65)</f>
        <v>0</v>
      </c>
      <c r="Q65">
        <f>COUNTIF('CC Standings '!Q$3:Q$27,'CC Color Winners'!A65)</f>
        <v>0</v>
      </c>
      <c r="R65">
        <f>COUNTIF('CC Standings '!R$3:R$27,'CC Color Winners'!A65)</f>
        <v>0</v>
      </c>
      <c r="S65">
        <f>COUNTIF('CC Standings '!S$3:S$27,'CC Color Winners'!A65)</f>
        <v>2</v>
      </c>
      <c r="T65">
        <f>COUNTIF('CC Standings '!T$3:T$27,'CC Color Winners'!A65)</f>
        <v>2</v>
      </c>
      <c r="U65">
        <f>COUNTIF('CC Standings '!U$3:U$27,'CC Color Winners'!A65)</f>
        <v>0</v>
      </c>
      <c r="V65">
        <f>COUNTIF('CC Standings '!V$3:V$27,'CC Color Winners'!A65)</f>
        <v>0</v>
      </c>
      <c r="W65">
        <f>COUNTIF('CC Standings '!W$3:W$27,'CC Color Winners'!A65)</f>
        <v>0</v>
      </c>
      <c r="X65">
        <f>COUNTIF('CC Standings '!X$3:X$27,'CC Color Winners'!A65)</f>
        <v>0</v>
      </c>
      <c r="Y65">
        <f>COUNTIF('CC Standings '!Y$3:Y$27,'CC Color Winners'!A65)</f>
        <v>0</v>
      </c>
      <c r="Z65">
        <f>COUNTIF('CC Standings '!Z$3:Z$27,'CC Color Winners'!A65)</f>
        <v>0</v>
      </c>
      <c r="AA65">
        <f>COUNTIF('CC Standings '!AA$3:AA$27,'CC Color Winners'!A65)</f>
        <v>0</v>
      </c>
      <c r="AB65">
        <f>COUNTIF('CC Standings '!AB$3:AB$27,'CC Color Winners'!A65)</f>
        <v>0</v>
      </c>
      <c r="AC65">
        <f>COUNTIF('CC Standings '!AC$3:AC$27,'CC Color Winners'!A65)</f>
        <v>0</v>
      </c>
      <c r="AD65">
        <f>COUNTIF('CC Standings '!AD$3:AD$27,'CC Color Winners'!A65)</f>
        <v>0</v>
      </c>
      <c r="AE65">
        <f>COUNTIF('CC Standings '!AE$3:AE$27,'CC Color Winners'!A65)</f>
        <v>0</v>
      </c>
      <c r="AF65">
        <f>COUNTIF('CC Standings '!AF$3:AF$27,'CC Color Winners'!A65)</f>
        <v>0</v>
      </c>
      <c r="AG65">
        <f>COUNTIF('CC Standings '!AG$3:AG$27,'CC Color Winners'!A65)</f>
        <v>0</v>
      </c>
      <c r="AH65">
        <f>COUNTIF('CC Standings '!AH$3:AH$27,'CC Color Winners'!A65)</f>
        <v>0</v>
      </c>
      <c r="AI65">
        <f>COUNTIF('CC Standings '!AI$3:AI$27,'CC Color Winners'!A65)</f>
        <v>0</v>
      </c>
      <c r="AJ65">
        <f>COUNTIF('CC Standings '!AJ$3:AJ$27,'CC Color Winners'!A65)</f>
        <v>0</v>
      </c>
      <c r="AK65">
        <f>COUNTIF('CC Standings '!AK$3:AK$27,'CC Color Winners'!A65)</f>
        <v>0</v>
      </c>
      <c r="AL65">
        <f>COUNTIF('CC Standings '!AL$3:AL$27,'CC Color Winners'!A65)</f>
        <v>0</v>
      </c>
      <c r="AM65">
        <f>COUNTIF('CC Standings '!AM$3:AM$27,'CC Color Winners'!A65)</f>
        <v>0</v>
      </c>
    </row>
    <row r="66" spans="1:39" x14ac:dyDescent="0.2">
      <c r="A66" t="s">
        <v>166</v>
      </c>
      <c r="B66">
        <f>COUNTIF('CC Standings '!B$3:B$27,'CC Color Winners'!A66)</f>
        <v>0</v>
      </c>
      <c r="C66">
        <f>COUNTIF('CC Standings '!C$3:C$27,'CC Color Winners'!A66)</f>
        <v>0</v>
      </c>
      <c r="D66">
        <f>COUNTIF('CC Standings '!D$3:D$27,'CC Color Winners'!A66)</f>
        <v>0</v>
      </c>
      <c r="E66">
        <f>COUNTIF('CC Standings '!E$3:E$27,'CC Color Winners'!A66)</f>
        <v>0</v>
      </c>
      <c r="F66">
        <f>COUNTIF('CC Standings '!F$3:F$27,'CC Color Winners'!A66)</f>
        <v>0</v>
      </c>
      <c r="G66">
        <f>COUNTIF('CC Standings '!G$3:G$27,'CC Color Winners'!A66)</f>
        <v>0</v>
      </c>
      <c r="H66">
        <f>COUNTIF('CC Standings '!H$3:H$27,'CC Color Winners'!A66)</f>
        <v>0</v>
      </c>
      <c r="I66">
        <f>COUNTIF('CC Standings '!I$3:I$27,'CC Color Winners'!A66)</f>
        <v>0</v>
      </c>
      <c r="J66">
        <f>COUNTIF('CC Standings '!J$3:J$27,'CC Color Winners'!A66)</f>
        <v>0</v>
      </c>
      <c r="K66">
        <f>COUNTIF('CC Standings '!K$3:K$27,'CC Color Winners'!A66)</f>
        <v>0</v>
      </c>
      <c r="L66">
        <f>COUNTIF('CC Standings '!L$3:L$27,'CC Color Winners'!A66)</f>
        <v>0</v>
      </c>
      <c r="M66">
        <f>COUNTIF('CC Standings '!M$3:M$27,'CC Color Winners'!A66)</f>
        <v>0</v>
      </c>
      <c r="N66">
        <f>COUNTIF('CC Standings '!N$3:N$27,'CC Color Winners'!A66)</f>
        <v>0</v>
      </c>
      <c r="O66">
        <f>COUNTIF('CC Standings '!O$3:O$27,'CC Color Winners'!A66)</f>
        <v>0</v>
      </c>
      <c r="P66">
        <f>COUNTIF('CC Standings '!P$3:P$27,'CC Color Winners'!A66)</f>
        <v>0</v>
      </c>
      <c r="Q66">
        <f>COUNTIF('CC Standings '!Q$3:Q$27,'CC Color Winners'!A66)</f>
        <v>0</v>
      </c>
      <c r="R66">
        <f>COUNTIF('CC Standings '!R$3:R$27,'CC Color Winners'!A66)</f>
        <v>0</v>
      </c>
      <c r="S66">
        <f>COUNTIF('CC Standings '!S$3:S$27,'CC Color Winners'!A66)</f>
        <v>0</v>
      </c>
      <c r="T66">
        <f>COUNTIF('CC Standings '!T$3:T$27,'CC Color Winners'!A66)</f>
        <v>0</v>
      </c>
      <c r="U66">
        <f>COUNTIF('CC Standings '!U$3:U$27,'CC Color Winners'!A66)</f>
        <v>0</v>
      </c>
      <c r="V66">
        <f>COUNTIF('CC Standings '!V$3:V$27,'CC Color Winners'!A66)</f>
        <v>0</v>
      </c>
      <c r="W66">
        <f>COUNTIF('CC Standings '!W$3:W$27,'CC Color Winners'!A66)</f>
        <v>0</v>
      </c>
      <c r="X66">
        <f>COUNTIF('CC Standings '!X$3:X$27,'CC Color Winners'!A66)</f>
        <v>0</v>
      </c>
      <c r="Y66">
        <f>COUNTIF('CC Standings '!Y$3:Y$27,'CC Color Winners'!A66)</f>
        <v>0</v>
      </c>
      <c r="Z66">
        <f>COUNTIF('CC Standings '!Z$3:Z$27,'CC Color Winners'!A66)</f>
        <v>0</v>
      </c>
      <c r="AA66">
        <f>COUNTIF('CC Standings '!AA$3:AA$27,'CC Color Winners'!A66)</f>
        <v>0</v>
      </c>
      <c r="AB66">
        <f>COUNTIF('CC Standings '!AB$3:AB$27,'CC Color Winners'!A66)</f>
        <v>0</v>
      </c>
      <c r="AC66">
        <f>COUNTIF('CC Standings '!AC$3:AC$27,'CC Color Winners'!A66)</f>
        <v>0</v>
      </c>
      <c r="AD66">
        <f>COUNTIF('CC Standings '!AD$3:AD$27,'CC Color Winners'!A66)</f>
        <v>0</v>
      </c>
      <c r="AE66">
        <f>COUNTIF('CC Standings '!AE$3:AE$27,'CC Color Winners'!A66)</f>
        <v>0</v>
      </c>
      <c r="AF66">
        <f>COUNTIF('CC Standings '!AF$3:AF$27,'CC Color Winners'!A66)</f>
        <v>0</v>
      </c>
      <c r="AG66">
        <f>COUNTIF('CC Standings '!AG$3:AG$27,'CC Color Winners'!A66)</f>
        <v>0</v>
      </c>
      <c r="AH66">
        <f>COUNTIF('CC Standings '!AH$3:AH$27,'CC Color Winners'!A66)</f>
        <v>0</v>
      </c>
      <c r="AI66">
        <f>COUNTIF('CC Standings '!AI$3:AI$27,'CC Color Winners'!A66)</f>
        <v>0</v>
      </c>
      <c r="AJ66">
        <f>COUNTIF('CC Standings '!AJ$3:AJ$27,'CC Color Winners'!A66)</f>
        <v>0</v>
      </c>
      <c r="AK66">
        <f>COUNTIF('CC Standings '!AK$3:AK$27,'CC Color Winners'!A66)</f>
        <v>0</v>
      </c>
      <c r="AL66">
        <f>COUNTIF('CC Standings '!AL$3:AL$27,'CC Color Winners'!A66)</f>
        <v>0</v>
      </c>
      <c r="AM66">
        <f>COUNTIF('CC Standings '!AM$3:AM$27,'CC Color Winners'!A66)</f>
        <v>0</v>
      </c>
    </row>
    <row r="67" spans="1:39" x14ac:dyDescent="0.2">
      <c r="A67" t="s">
        <v>13</v>
      </c>
      <c r="B67">
        <f>COUNTIF('CC Standings '!B$3:B$27,'CC Color Winners'!A67)</f>
        <v>0</v>
      </c>
      <c r="C67">
        <f>COUNTIF('CC Standings '!C$3:C$27,'CC Color Winners'!A67)</f>
        <v>0</v>
      </c>
      <c r="D67">
        <f>COUNTIF('CC Standings '!D$3:D$27,'CC Color Winners'!A67)</f>
        <v>3</v>
      </c>
      <c r="E67">
        <f>COUNTIF('CC Standings '!E$3:E$27,'CC Color Winners'!A67)</f>
        <v>0</v>
      </c>
      <c r="F67">
        <f>COUNTIF('CC Standings '!F$3:F$27,'CC Color Winners'!A67)</f>
        <v>0</v>
      </c>
      <c r="G67">
        <f>COUNTIF('CC Standings '!G$3:G$27,'CC Color Winners'!A67)</f>
        <v>0</v>
      </c>
      <c r="H67">
        <f>COUNTIF('CC Standings '!H$3:H$27,'CC Color Winners'!A67)</f>
        <v>0</v>
      </c>
      <c r="I67">
        <f>COUNTIF('CC Standings '!I$3:I$27,'CC Color Winners'!A67)</f>
        <v>0</v>
      </c>
      <c r="J67">
        <f>COUNTIF('CC Standings '!J$3:J$27,'CC Color Winners'!A67)</f>
        <v>0</v>
      </c>
      <c r="K67">
        <f>COUNTIF('CC Standings '!K$3:K$27,'CC Color Winners'!A67)</f>
        <v>0</v>
      </c>
      <c r="L67">
        <f>COUNTIF('CC Standings '!L$3:L$27,'CC Color Winners'!A67)</f>
        <v>0</v>
      </c>
      <c r="M67">
        <f>COUNTIF('CC Standings '!M$3:M$27,'CC Color Winners'!A67)</f>
        <v>0</v>
      </c>
      <c r="N67">
        <f>COUNTIF('CC Standings '!N$3:N$27,'CC Color Winners'!A67)</f>
        <v>0</v>
      </c>
      <c r="O67">
        <f>COUNTIF('CC Standings '!O$3:O$27,'CC Color Winners'!A67)</f>
        <v>0</v>
      </c>
      <c r="P67">
        <f>COUNTIF('CC Standings '!P$3:P$27,'CC Color Winners'!A67)</f>
        <v>2</v>
      </c>
      <c r="Q67">
        <f>COUNTIF('CC Standings '!Q$3:Q$27,'CC Color Winners'!A67)</f>
        <v>0</v>
      </c>
      <c r="R67">
        <f>COUNTIF('CC Standings '!R$3:R$27,'CC Color Winners'!A67)</f>
        <v>0</v>
      </c>
      <c r="S67">
        <f>COUNTIF('CC Standings '!S$3:S$27,'CC Color Winners'!A67)</f>
        <v>0</v>
      </c>
      <c r="T67">
        <f>COUNTIF('CC Standings '!T$3:T$27,'CC Color Winners'!A67)</f>
        <v>0</v>
      </c>
      <c r="U67">
        <f>COUNTIF('CC Standings '!U$3:U$27,'CC Color Winners'!A67)</f>
        <v>0</v>
      </c>
      <c r="V67">
        <f>COUNTIF('CC Standings '!V$3:V$27,'CC Color Winners'!A67)</f>
        <v>0</v>
      </c>
      <c r="W67">
        <f>COUNTIF('CC Standings '!W$3:W$27,'CC Color Winners'!A67)</f>
        <v>0</v>
      </c>
      <c r="X67">
        <f>COUNTIF('CC Standings '!X$3:X$27,'CC Color Winners'!A67)</f>
        <v>0</v>
      </c>
      <c r="Y67">
        <f>COUNTIF('CC Standings '!Y$3:Y$27,'CC Color Winners'!A67)</f>
        <v>0</v>
      </c>
      <c r="Z67">
        <f>COUNTIF('CC Standings '!Z$3:Z$27,'CC Color Winners'!A67)</f>
        <v>0</v>
      </c>
      <c r="AA67">
        <f>COUNTIF('CC Standings '!AA$3:AA$27,'CC Color Winners'!A67)</f>
        <v>0</v>
      </c>
      <c r="AB67">
        <f>COUNTIF('CC Standings '!AB$3:AB$27,'CC Color Winners'!A67)</f>
        <v>0</v>
      </c>
      <c r="AC67">
        <f>COUNTIF('CC Standings '!AC$3:AC$27,'CC Color Winners'!A67)</f>
        <v>0</v>
      </c>
      <c r="AD67">
        <f>COUNTIF('CC Standings '!AD$3:AD$27,'CC Color Winners'!A67)</f>
        <v>0</v>
      </c>
      <c r="AE67">
        <f>COUNTIF('CC Standings '!AE$3:AE$27,'CC Color Winners'!A67)</f>
        <v>0</v>
      </c>
      <c r="AF67">
        <f>COUNTIF('CC Standings '!AF$3:AF$27,'CC Color Winners'!A67)</f>
        <v>0</v>
      </c>
      <c r="AG67">
        <f>COUNTIF('CC Standings '!AG$3:AG$27,'CC Color Winners'!A67)</f>
        <v>0</v>
      </c>
      <c r="AH67">
        <f>COUNTIF('CC Standings '!AH$3:AH$27,'CC Color Winners'!A67)</f>
        <v>0</v>
      </c>
      <c r="AI67">
        <f>COUNTIF('CC Standings '!AI$3:AI$27,'CC Color Winners'!A67)</f>
        <v>0</v>
      </c>
      <c r="AJ67">
        <f>COUNTIF('CC Standings '!AJ$3:AJ$27,'CC Color Winners'!A67)</f>
        <v>0</v>
      </c>
      <c r="AK67">
        <f>COUNTIF('CC Standings '!AK$3:AK$27,'CC Color Winners'!A67)</f>
        <v>0</v>
      </c>
      <c r="AL67">
        <f>COUNTIF('CC Standings '!AL$3:AL$27,'CC Color Winners'!A67)</f>
        <v>0</v>
      </c>
      <c r="AM67">
        <f>COUNTIF('CC Standings '!AM$3:AM$27,'CC Color Winners'!A67)</f>
        <v>0</v>
      </c>
    </row>
    <row r="68" spans="1:39" x14ac:dyDescent="0.2">
      <c r="A68" t="s">
        <v>71</v>
      </c>
      <c r="B68">
        <f>COUNTIF('CC Standings '!B$3:B$27,'CC Color Winners'!A68)</f>
        <v>0</v>
      </c>
      <c r="C68">
        <f>COUNTIF('CC Standings '!C$3:C$27,'CC Color Winners'!A68)</f>
        <v>0</v>
      </c>
      <c r="D68">
        <f>COUNTIF('CC Standings '!D$3:D$27,'CC Color Winners'!A68)</f>
        <v>0</v>
      </c>
      <c r="E68">
        <f>COUNTIF('CC Standings '!E$3:E$27,'CC Color Winners'!A68)</f>
        <v>0</v>
      </c>
      <c r="F68">
        <f>COUNTIF('CC Standings '!F$3:F$27,'CC Color Winners'!A68)</f>
        <v>0</v>
      </c>
      <c r="G68">
        <f>COUNTIF('CC Standings '!G$3:G$27,'CC Color Winners'!A68)</f>
        <v>0</v>
      </c>
      <c r="H68">
        <f>COUNTIF('CC Standings '!H$3:H$27,'CC Color Winners'!A68)</f>
        <v>0</v>
      </c>
      <c r="I68">
        <f>COUNTIF('CC Standings '!I$3:I$27,'CC Color Winners'!A68)</f>
        <v>0</v>
      </c>
      <c r="J68">
        <f>COUNTIF('CC Standings '!J$3:J$27,'CC Color Winners'!A68)</f>
        <v>0</v>
      </c>
      <c r="K68">
        <f>COUNTIF('CC Standings '!K$3:K$27,'CC Color Winners'!A68)</f>
        <v>0</v>
      </c>
      <c r="L68">
        <f>COUNTIF('CC Standings '!L$3:L$27,'CC Color Winners'!A68)</f>
        <v>0</v>
      </c>
      <c r="M68">
        <f>COUNTIF('CC Standings '!M$3:M$27,'CC Color Winners'!A68)</f>
        <v>0</v>
      </c>
      <c r="N68">
        <f>COUNTIF('CC Standings '!N$3:N$27,'CC Color Winners'!A68)</f>
        <v>0</v>
      </c>
      <c r="O68">
        <f>COUNTIF('CC Standings '!O$3:O$27,'CC Color Winners'!A68)</f>
        <v>0</v>
      </c>
      <c r="P68">
        <f>COUNTIF('CC Standings '!P$3:P$27,'CC Color Winners'!A68)</f>
        <v>0</v>
      </c>
      <c r="Q68">
        <f>COUNTIF('CC Standings '!Q$3:Q$27,'CC Color Winners'!A68)</f>
        <v>0</v>
      </c>
      <c r="R68">
        <f>COUNTIF('CC Standings '!R$3:R$27,'CC Color Winners'!A68)</f>
        <v>0</v>
      </c>
      <c r="S68">
        <f>COUNTIF('CC Standings '!S$3:S$27,'CC Color Winners'!A68)</f>
        <v>0</v>
      </c>
      <c r="T68">
        <f>COUNTIF('CC Standings '!T$3:T$27,'CC Color Winners'!A68)</f>
        <v>0</v>
      </c>
      <c r="U68">
        <f>COUNTIF('CC Standings '!U$3:U$27,'CC Color Winners'!A68)</f>
        <v>0</v>
      </c>
      <c r="V68">
        <f>COUNTIF('CC Standings '!V$3:V$27,'CC Color Winners'!A68)</f>
        <v>0</v>
      </c>
      <c r="W68">
        <f>COUNTIF('CC Standings '!W$3:W$27,'CC Color Winners'!A68)</f>
        <v>0</v>
      </c>
      <c r="X68">
        <f>COUNTIF('CC Standings '!X$3:X$27,'CC Color Winners'!A68)</f>
        <v>0</v>
      </c>
      <c r="Y68">
        <f>COUNTIF('CC Standings '!Y$3:Y$27,'CC Color Winners'!A68)</f>
        <v>0</v>
      </c>
      <c r="Z68">
        <f>COUNTIF('CC Standings '!Z$3:Z$27,'CC Color Winners'!A68)</f>
        <v>0</v>
      </c>
      <c r="AA68">
        <f>COUNTIF('CC Standings '!AA$3:AA$27,'CC Color Winners'!A68)</f>
        <v>0</v>
      </c>
      <c r="AB68">
        <f>COUNTIF('CC Standings '!AB$3:AB$27,'CC Color Winners'!A68)</f>
        <v>0</v>
      </c>
      <c r="AC68">
        <f>COUNTIF('CC Standings '!AC$3:AC$27,'CC Color Winners'!A68)</f>
        <v>0</v>
      </c>
      <c r="AD68">
        <f>COUNTIF('CC Standings '!AD$3:AD$27,'CC Color Winners'!A68)</f>
        <v>0</v>
      </c>
      <c r="AE68">
        <f>COUNTIF('CC Standings '!AE$3:AE$27,'CC Color Winners'!A68)</f>
        <v>0</v>
      </c>
      <c r="AF68">
        <f>COUNTIF('CC Standings '!AF$3:AF$27,'CC Color Winners'!A68)</f>
        <v>0</v>
      </c>
      <c r="AG68">
        <f>COUNTIF('CC Standings '!AG$3:AG$27,'CC Color Winners'!A68)</f>
        <v>0</v>
      </c>
      <c r="AH68">
        <f>COUNTIF('CC Standings '!AH$3:AH$27,'CC Color Winners'!A68)</f>
        <v>0</v>
      </c>
      <c r="AI68">
        <f>COUNTIF('CC Standings '!AI$3:AI$27,'CC Color Winners'!A68)</f>
        <v>0</v>
      </c>
      <c r="AJ68">
        <f>COUNTIF('CC Standings '!AJ$3:AJ$27,'CC Color Winners'!A68)</f>
        <v>0</v>
      </c>
      <c r="AK68">
        <f>COUNTIF('CC Standings '!AK$3:AK$27,'CC Color Winners'!A68)</f>
        <v>0</v>
      </c>
      <c r="AL68">
        <f>COUNTIF('CC Standings '!AL$3:AL$27,'CC Color Winners'!A68)</f>
        <v>0</v>
      </c>
      <c r="AM68">
        <f>COUNTIF('CC Standings '!AM$3:AM$27,'CC Color Winners'!A68)</f>
        <v>0</v>
      </c>
    </row>
    <row r="69" spans="1:39" x14ac:dyDescent="0.2">
      <c r="A69" t="s">
        <v>45</v>
      </c>
      <c r="B69">
        <f>COUNTIF('CC Standings '!B$3:B$27,'CC Color Winners'!A69)</f>
        <v>0</v>
      </c>
      <c r="C69">
        <f>COUNTIF('CC Standings '!C$3:C$27,'CC Color Winners'!A69)</f>
        <v>1</v>
      </c>
      <c r="D69">
        <f>COUNTIF('CC Standings '!D$3:D$27,'CC Color Winners'!A69)</f>
        <v>0</v>
      </c>
      <c r="E69">
        <f>COUNTIF('CC Standings '!E$3:E$27,'CC Color Winners'!A69)</f>
        <v>0</v>
      </c>
      <c r="F69">
        <f>COUNTIF('CC Standings '!F$3:F$27,'CC Color Winners'!A69)</f>
        <v>0</v>
      </c>
      <c r="G69">
        <f>COUNTIF('CC Standings '!G$3:G$27,'CC Color Winners'!A69)</f>
        <v>0</v>
      </c>
      <c r="H69">
        <f>COUNTIF('CC Standings '!H$3:H$27,'CC Color Winners'!A69)</f>
        <v>0</v>
      </c>
      <c r="I69">
        <f>COUNTIF('CC Standings '!I$3:I$27,'CC Color Winners'!A69)</f>
        <v>0</v>
      </c>
      <c r="J69">
        <f>COUNTIF('CC Standings '!J$3:J$27,'CC Color Winners'!A69)</f>
        <v>0</v>
      </c>
      <c r="K69">
        <f>COUNTIF('CC Standings '!K$3:K$27,'CC Color Winners'!A69)</f>
        <v>0</v>
      </c>
      <c r="L69">
        <f>COUNTIF('CC Standings '!L$3:L$27,'CC Color Winners'!A69)</f>
        <v>0</v>
      </c>
      <c r="M69">
        <f>COUNTIF('CC Standings '!M$3:M$27,'CC Color Winners'!A69)</f>
        <v>0</v>
      </c>
      <c r="N69">
        <f>COUNTIF('CC Standings '!N$3:N$27,'CC Color Winners'!A69)</f>
        <v>0</v>
      </c>
      <c r="O69">
        <f>COUNTIF('CC Standings '!O$3:O$27,'CC Color Winners'!A69)</f>
        <v>0</v>
      </c>
      <c r="P69">
        <f>COUNTIF('CC Standings '!P$3:P$27,'CC Color Winners'!A69)</f>
        <v>0</v>
      </c>
      <c r="Q69">
        <f>COUNTIF('CC Standings '!Q$3:Q$27,'CC Color Winners'!A69)</f>
        <v>0</v>
      </c>
      <c r="R69">
        <f>COUNTIF('CC Standings '!R$3:R$27,'CC Color Winners'!A69)</f>
        <v>0</v>
      </c>
      <c r="S69">
        <f>COUNTIF('CC Standings '!S$3:S$27,'CC Color Winners'!A69)</f>
        <v>0</v>
      </c>
      <c r="T69">
        <f>COUNTIF('CC Standings '!T$3:T$27,'CC Color Winners'!A69)</f>
        <v>0</v>
      </c>
      <c r="U69">
        <f>COUNTIF('CC Standings '!U$3:U$27,'CC Color Winners'!A69)</f>
        <v>0</v>
      </c>
      <c r="V69">
        <f>COUNTIF('CC Standings '!V$3:V$27,'CC Color Winners'!A69)</f>
        <v>0</v>
      </c>
      <c r="W69">
        <f>COUNTIF('CC Standings '!W$3:W$27,'CC Color Winners'!A69)</f>
        <v>0</v>
      </c>
      <c r="X69">
        <f>COUNTIF('CC Standings '!X$3:X$27,'CC Color Winners'!A69)</f>
        <v>0</v>
      </c>
      <c r="Y69">
        <f>COUNTIF('CC Standings '!Y$3:Y$27,'CC Color Winners'!A69)</f>
        <v>0</v>
      </c>
      <c r="Z69">
        <f>COUNTIF('CC Standings '!Z$3:Z$27,'CC Color Winners'!A69)</f>
        <v>0</v>
      </c>
      <c r="AA69">
        <f>COUNTIF('CC Standings '!AA$3:AA$27,'CC Color Winners'!A69)</f>
        <v>0</v>
      </c>
      <c r="AB69">
        <f>COUNTIF('CC Standings '!AB$3:AB$27,'CC Color Winners'!A69)</f>
        <v>0</v>
      </c>
      <c r="AC69">
        <f>COUNTIF('CC Standings '!AC$3:AC$27,'CC Color Winners'!A69)</f>
        <v>0</v>
      </c>
      <c r="AD69">
        <f>COUNTIF('CC Standings '!AD$3:AD$27,'CC Color Winners'!A69)</f>
        <v>0</v>
      </c>
      <c r="AE69">
        <f>COUNTIF('CC Standings '!AE$3:AE$27,'CC Color Winners'!A69)</f>
        <v>0</v>
      </c>
      <c r="AF69">
        <f>COUNTIF('CC Standings '!AF$3:AF$27,'CC Color Winners'!A69)</f>
        <v>0</v>
      </c>
      <c r="AG69">
        <f>COUNTIF('CC Standings '!AG$3:AG$27,'CC Color Winners'!A69)</f>
        <v>0</v>
      </c>
      <c r="AH69">
        <f>COUNTIF('CC Standings '!AH$3:AH$27,'CC Color Winners'!A69)</f>
        <v>0</v>
      </c>
      <c r="AI69">
        <f>COUNTIF('CC Standings '!AI$3:AI$27,'CC Color Winners'!A69)</f>
        <v>0</v>
      </c>
      <c r="AJ69">
        <f>COUNTIF('CC Standings '!AJ$3:AJ$27,'CC Color Winners'!A69)</f>
        <v>0</v>
      </c>
      <c r="AK69">
        <f>COUNTIF('CC Standings '!AK$3:AK$27,'CC Color Winners'!A69)</f>
        <v>0</v>
      </c>
      <c r="AL69">
        <f>COUNTIF('CC Standings '!AL$3:AL$27,'CC Color Winners'!A69)</f>
        <v>0</v>
      </c>
      <c r="AM69">
        <f>COUNTIF('CC Standings '!AM$3:AM$27,'CC Color Winners'!A69)</f>
        <v>0</v>
      </c>
    </row>
    <row r="70" spans="1:39" x14ac:dyDescent="0.2">
      <c r="A70" t="s">
        <v>72</v>
      </c>
      <c r="B70">
        <f>COUNTIF('CC Standings '!B$3:B$27,'CC Color Winners'!A70)</f>
        <v>0</v>
      </c>
      <c r="C70">
        <f>COUNTIF('CC Standings '!C$3:C$27,'CC Color Winners'!A70)</f>
        <v>0</v>
      </c>
      <c r="D70">
        <f>COUNTIF('CC Standings '!D$3:D$27,'CC Color Winners'!A70)</f>
        <v>0</v>
      </c>
      <c r="E70">
        <f>COUNTIF('CC Standings '!E$3:E$27,'CC Color Winners'!A70)</f>
        <v>0</v>
      </c>
      <c r="F70">
        <f>COUNTIF('CC Standings '!F$3:F$27,'CC Color Winners'!A70)</f>
        <v>0</v>
      </c>
      <c r="G70">
        <f>COUNTIF('CC Standings '!G$3:G$27,'CC Color Winners'!A70)</f>
        <v>0</v>
      </c>
      <c r="H70">
        <f>COUNTIF('CC Standings '!H$3:H$27,'CC Color Winners'!A70)</f>
        <v>0</v>
      </c>
      <c r="I70">
        <f>COUNTIF('CC Standings '!I$3:I$27,'CC Color Winners'!A70)</f>
        <v>0</v>
      </c>
      <c r="J70">
        <f>COUNTIF('CC Standings '!J$3:J$27,'CC Color Winners'!A70)</f>
        <v>0</v>
      </c>
      <c r="K70">
        <f>COUNTIF('CC Standings '!K$3:K$27,'CC Color Winners'!A70)</f>
        <v>0</v>
      </c>
      <c r="L70">
        <f>COUNTIF('CC Standings '!L$3:L$27,'CC Color Winners'!A70)</f>
        <v>0</v>
      </c>
      <c r="M70">
        <f>COUNTIF('CC Standings '!M$3:M$27,'CC Color Winners'!A70)</f>
        <v>0</v>
      </c>
      <c r="N70">
        <f>COUNTIF('CC Standings '!N$3:N$27,'CC Color Winners'!A70)</f>
        <v>0</v>
      </c>
      <c r="O70">
        <f>COUNTIF('CC Standings '!O$3:O$27,'CC Color Winners'!A70)</f>
        <v>0</v>
      </c>
      <c r="P70">
        <f>COUNTIF('CC Standings '!P$3:P$27,'CC Color Winners'!A70)</f>
        <v>0</v>
      </c>
      <c r="Q70">
        <f>COUNTIF('CC Standings '!Q$3:Q$27,'CC Color Winners'!A70)</f>
        <v>0</v>
      </c>
      <c r="R70">
        <f>COUNTIF('CC Standings '!R$3:R$27,'CC Color Winners'!A70)</f>
        <v>0</v>
      </c>
      <c r="S70">
        <f>COUNTIF('CC Standings '!S$3:S$27,'CC Color Winners'!A70)</f>
        <v>0</v>
      </c>
      <c r="T70">
        <f>COUNTIF('CC Standings '!T$3:T$27,'CC Color Winners'!A70)</f>
        <v>0</v>
      </c>
      <c r="U70">
        <f>COUNTIF('CC Standings '!U$3:U$27,'CC Color Winners'!A70)</f>
        <v>0</v>
      </c>
      <c r="V70">
        <f>COUNTIF('CC Standings '!V$3:V$27,'CC Color Winners'!A70)</f>
        <v>0</v>
      </c>
      <c r="W70">
        <f>COUNTIF('CC Standings '!W$3:W$27,'CC Color Winners'!A70)</f>
        <v>0</v>
      </c>
      <c r="X70">
        <f>COUNTIF('CC Standings '!X$3:X$27,'CC Color Winners'!A70)</f>
        <v>0</v>
      </c>
      <c r="Y70">
        <f>COUNTIF('CC Standings '!Y$3:Y$27,'CC Color Winners'!A70)</f>
        <v>0</v>
      </c>
      <c r="Z70">
        <f>COUNTIF('CC Standings '!Z$3:Z$27,'CC Color Winners'!A70)</f>
        <v>0</v>
      </c>
      <c r="AA70">
        <f>COUNTIF('CC Standings '!AA$3:AA$27,'CC Color Winners'!A70)</f>
        <v>0</v>
      </c>
      <c r="AB70">
        <f>COUNTIF('CC Standings '!AB$3:AB$27,'CC Color Winners'!A70)</f>
        <v>0</v>
      </c>
      <c r="AC70">
        <f>COUNTIF('CC Standings '!AC$3:AC$27,'CC Color Winners'!A70)</f>
        <v>0</v>
      </c>
      <c r="AD70">
        <f>COUNTIF('CC Standings '!AD$3:AD$27,'CC Color Winners'!A70)</f>
        <v>0</v>
      </c>
      <c r="AE70">
        <f>COUNTIF('CC Standings '!AE$3:AE$27,'CC Color Winners'!A70)</f>
        <v>0</v>
      </c>
      <c r="AF70">
        <f>COUNTIF('CC Standings '!AF$3:AF$27,'CC Color Winners'!A70)</f>
        <v>0</v>
      </c>
      <c r="AG70">
        <f>COUNTIF('CC Standings '!AG$3:AG$27,'CC Color Winners'!A70)</f>
        <v>0</v>
      </c>
      <c r="AH70">
        <f>COUNTIF('CC Standings '!AH$3:AH$27,'CC Color Winners'!A70)</f>
        <v>0</v>
      </c>
      <c r="AI70">
        <f>COUNTIF('CC Standings '!AI$3:AI$27,'CC Color Winners'!A70)</f>
        <v>0</v>
      </c>
      <c r="AJ70">
        <f>COUNTIF('CC Standings '!AJ$3:AJ$27,'CC Color Winners'!A70)</f>
        <v>0</v>
      </c>
      <c r="AK70">
        <f>COUNTIF('CC Standings '!AK$3:AK$27,'CC Color Winners'!A70)</f>
        <v>0</v>
      </c>
      <c r="AL70">
        <f>COUNTIF('CC Standings '!AL$3:AL$27,'CC Color Winners'!A70)</f>
        <v>0</v>
      </c>
      <c r="AM70">
        <f>COUNTIF('CC Standings '!AM$3:AM$27,'CC Color Winners'!A70)</f>
        <v>0</v>
      </c>
    </row>
    <row r="71" spans="1:39" x14ac:dyDescent="0.2">
      <c r="A71" t="s">
        <v>39</v>
      </c>
      <c r="B71">
        <f>COUNTIF('CC Standings '!B$3:B$27,'CC Color Winners'!A71)</f>
        <v>0</v>
      </c>
      <c r="C71">
        <f>COUNTIF('CC Standings '!C$3:C$27,'CC Color Winners'!A71)</f>
        <v>0</v>
      </c>
      <c r="D71">
        <f>COUNTIF('CC Standings '!D$3:D$27,'CC Color Winners'!A71)</f>
        <v>0</v>
      </c>
      <c r="E71">
        <f>COUNTIF('CC Standings '!E$3:E$27,'CC Color Winners'!A71)</f>
        <v>0</v>
      </c>
      <c r="F71">
        <f>COUNTIF('CC Standings '!F$3:F$27,'CC Color Winners'!A71)</f>
        <v>0</v>
      </c>
      <c r="G71">
        <f>COUNTIF('CC Standings '!G$3:G$27,'CC Color Winners'!A71)</f>
        <v>0</v>
      </c>
      <c r="H71">
        <f>COUNTIF('CC Standings '!H$3:H$27,'CC Color Winners'!A71)</f>
        <v>0</v>
      </c>
      <c r="I71">
        <f>COUNTIF('CC Standings '!I$3:I$27,'CC Color Winners'!A71)</f>
        <v>0</v>
      </c>
      <c r="J71">
        <f>COUNTIF('CC Standings '!J$3:J$27,'CC Color Winners'!A71)</f>
        <v>0</v>
      </c>
      <c r="K71">
        <f>COUNTIF('CC Standings '!K$3:K$27,'CC Color Winners'!A71)</f>
        <v>0</v>
      </c>
      <c r="L71">
        <f>COUNTIF('CC Standings '!L$3:L$27,'CC Color Winners'!A71)</f>
        <v>0</v>
      </c>
      <c r="M71">
        <f>COUNTIF('CC Standings '!M$3:M$27,'CC Color Winners'!A71)</f>
        <v>0</v>
      </c>
      <c r="N71">
        <f>COUNTIF('CC Standings '!N$3:N$27,'CC Color Winners'!A71)</f>
        <v>0</v>
      </c>
      <c r="O71">
        <f>COUNTIF('CC Standings '!O$3:O$27,'CC Color Winners'!A71)</f>
        <v>0</v>
      </c>
      <c r="P71">
        <f>COUNTIF('CC Standings '!P$3:P$27,'CC Color Winners'!A71)</f>
        <v>0</v>
      </c>
      <c r="Q71">
        <f>COUNTIF('CC Standings '!Q$3:Q$27,'CC Color Winners'!A71)</f>
        <v>0</v>
      </c>
      <c r="R71">
        <f>COUNTIF('CC Standings '!R$3:R$27,'CC Color Winners'!A71)</f>
        <v>0</v>
      </c>
      <c r="S71">
        <f>COUNTIF('CC Standings '!S$3:S$27,'CC Color Winners'!A71)</f>
        <v>0</v>
      </c>
      <c r="T71">
        <f>COUNTIF('CC Standings '!T$3:T$27,'CC Color Winners'!A71)</f>
        <v>0</v>
      </c>
      <c r="U71">
        <f>COUNTIF('CC Standings '!U$3:U$27,'CC Color Winners'!A71)</f>
        <v>0</v>
      </c>
      <c r="V71">
        <f>COUNTIF('CC Standings '!V$3:V$27,'CC Color Winners'!A71)</f>
        <v>0</v>
      </c>
      <c r="W71">
        <f>COUNTIF('CC Standings '!W$3:W$27,'CC Color Winners'!A71)</f>
        <v>0</v>
      </c>
      <c r="X71">
        <f>COUNTIF('CC Standings '!X$3:X$27,'CC Color Winners'!A71)</f>
        <v>0</v>
      </c>
      <c r="Y71">
        <f>COUNTIF('CC Standings '!Y$3:Y$27,'CC Color Winners'!A71)</f>
        <v>0</v>
      </c>
      <c r="Z71">
        <f>COUNTIF('CC Standings '!Z$3:Z$27,'CC Color Winners'!A71)</f>
        <v>0</v>
      </c>
      <c r="AA71">
        <f>COUNTIF('CC Standings '!AA$3:AA$27,'CC Color Winners'!A71)</f>
        <v>0</v>
      </c>
      <c r="AB71">
        <f>COUNTIF('CC Standings '!AB$3:AB$27,'CC Color Winners'!A71)</f>
        <v>0</v>
      </c>
      <c r="AC71">
        <f>COUNTIF('CC Standings '!AC$3:AC$27,'CC Color Winners'!A71)</f>
        <v>0</v>
      </c>
      <c r="AD71">
        <f>COUNTIF('CC Standings '!AD$3:AD$27,'CC Color Winners'!A71)</f>
        <v>0</v>
      </c>
      <c r="AE71">
        <f>COUNTIF('CC Standings '!AE$3:AE$27,'CC Color Winners'!A71)</f>
        <v>0</v>
      </c>
      <c r="AF71">
        <f>COUNTIF('CC Standings '!AF$3:AF$27,'CC Color Winners'!A71)</f>
        <v>0</v>
      </c>
      <c r="AG71">
        <f>COUNTIF('CC Standings '!AG$3:AG$27,'CC Color Winners'!A71)</f>
        <v>0</v>
      </c>
      <c r="AH71">
        <f>COUNTIF('CC Standings '!AH$3:AH$27,'CC Color Winners'!A71)</f>
        <v>0</v>
      </c>
      <c r="AI71">
        <f>COUNTIF('CC Standings '!AI$3:AI$27,'CC Color Winners'!A71)</f>
        <v>0</v>
      </c>
      <c r="AJ71">
        <f>COUNTIF('CC Standings '!AJ$3:AJ$27,'CC Color Winners'!A71)</f>
        <v>0</v>
      </c>
      <c r="AK71">
        <f>COUNTIF('CC Standings '!AK$3:AK$27,'CC Color Winners'!A71)</f>
        <v>0</v>
      </c>
      <c r="AL71">
        <f>COUNTIF('CC Standings '!AL$3:AL$27,'CC Color Winners'!A71)</f>
        <v>0</v>
      </c>
      <c r="AM71">
        <f>COUNTIF('CC Standings '!AM$3:AM$27,'CC Color Winners'!A71)</f>
        <v>0</v>
      </c>
    </row>
    <row r="72" spans="1:39" x14ac:dyDescent="0.2">
      <c r="A72" t="s">
        <v>40</v>
      </c>
      <c r="B72">
        <f>COUNTIF('CC Standings '!B$3:B$27,'CC Color Winners'!A72)</f>
        <v>0</v>
      </c>
      <c r="C72">
        <f>COUNTIF('CC Standings '!C$3:C$27,'CC Color Winners'!A72)</f>
        <v>0</v>
      </c>
      <c r="D72">
        <f>COUNTIF('CC Standings '!D$3:D$27,'CC Color Winners'!A72)</f>
        <v>0</v>
      </c>
      <c r="E72">
        <f>COUNTIF('CC Standings '!E$3:E$27,'CC Color Winners'!A72)</f>
        <v>0</v>
      </c>
      <c r="F72">
        <f>COUNTIF('CC Standings '!F$3:F$27,'CC Color Winners'!A72)</f>
        <v>0</v>
      </c>
      <c r="G72">
        <f>COUNTIF('CC Standings '!G$3:G$27,'CC Color Winners'!A72)</f>
        <v>0</v>
      </c>
      <c r="H72">
        <f>COUNTIF('CC Standings '!H$3:H$27,'CC Color Winners'!A72)</f>
        <v>0</v>
      </c>
      <c r="I72">
        <f>COUNTIF('CC Standings '!I$3:I$27,'CC Color Winners'!A72)</f>
        <v>0</v>
      </c>
      <c r="J72">
        <f>COUNTIF('CC Standings '!J$3:J$27,'CC Color Winners'!A72)</f>
        <v>0</v>
      </c>
      <c r="K72">
        <f>COUNTIF('CC Standings '!K$3:K$27,'CC Color Winners'!A72)</f>
        <v>0</v>
      </c>
      <c r="L72">
        <f>COUNTIF('CC Standings '!L$3:L$27,'CC Color Winners'!A72)</f>
        <v>0</v>
      </c>
      <c r="M72">
        <f>COUNTIF('CC Standings '!M$3:M$27,'CC Color Winners'!A72)</f>
        <v>0</v>
      </c>
      <c r="N72">
        <f>COUNTIF('CC Standings '!N$3:N$27,'CC Color Winners'!A72)</f>
        <v>0</v>
      </c>
      <c r="O72">
        <f>COUNTIF('CC Standings '!O$3:O$27,'CC Color Winners'!A72)</f>
        <v>0</v>
      </c>
      <c r="P72">
        <f>COUNTIF('CC Standings '!P$3:P$27,'CC Color Winners'!A72)</f>
        <v>0</v>
      </c>
      <c r="Q72">
        <f>COUNTIF('CC Standings '!Q$3:Q$27,'CC Color Winners'!A72)</f>
        <v>0</v>
      </c>
      <c r="R72">
        <f>COUNTIF('CC Standings '!R$3:R$27,'CC Color Winners'!A72)</f>
        <v>0</v>
      </c>
      <c r="S72">
        <f>COUNTIF('CC Standings '!S$3:S$27,'CC Color Winners'!A72)</f>
        <v>0</v>
      </c>
      <c r="T72">
        <f>COUNTIF('CC Standings '!T$3:T$27,'CC Color Winners'!A72)</f>
        <v>0</v>
      </c>
      <c r="U72">
        <f>COUNTIF('CC Standings '!U$3:U$27,'CC Color Winners'!A72)</f>
        <v>0</v>
      </c>
      <c r="V72">
        <f>COUNTIF('CC Standings '!V$3:V$27,'CC Color Winners'!A72)</f>
        <v>0</v>
      </c>
      <c r="W72">
        <f>COUNTIF('CC Standings '!W$3:W$27,'CC Color Winners'!A72)</f>
        <v>0</v>
      </c>
      <c r="X72">
        <f>COUNTIF('CC Standings '!X$3:X$27,'CC Color Winners'!A72)</f>
        <v>0</v>
      </c>
      <c r="Y72">
        <f>COUNTIF('CC Standings '!Y$3:Y$27,'CC Color Winners'!A72)</f>
        <v>0</v>
      </c>
      <c r="Z72">
        <f>COUNTIF('CC Standings '!Z$3:Z$27,'CC Color Winners'!A72)</f>
        <v>0</v>
      </c>
      <c r="AA72">
        <f>COUNTIF('CC Standings '!AA$3:AA$27,'CC Color Winners'!A72)</f>
        <v>0</v>
      </c>
      <c r="AB72">
        <f>COUNTIF('CC Standings '!AB$3:AB$27,'CC Color Winners'!A72)</f>
        <v>0</v>
      </c>
      <c r="AC72">
        <f>COUNTIF('CC Standings '!AC$3:AC$27,'CC Color Winners'!A72)</f>
        <v>0</v>
      </c>
      <c r="AD72">
        <f>COUNTIF('CC Standings '!AD$3:AD$27,'CC Color Winners'!A72)</f>
        <v>0</v>
      </c>
      <c r="AE72">
        <f>COUNTIF('CC Standings '!AE$3:AE$27,'CC Color Winners'!A72)</f>
        <v>0</v>
      </c>
      <c r="AF72">
        <f>COUNTIF('CC Standings '!AF$3:AF$27,'CC Color Winners'!A72)</f>
        <v>0</v>
      </c>
      <c r="AG72">
        <f>COUNTIF('CC Standings '!AG$3:AG$27,'CC Color Winners'!A72)</f>
        <v>0</v>
      </c>
      <c r="AH72">
        <f>COUNTIF('CC Standings '!AH$3:AH$27,'CC Color Winners'!A72)</f>
        <v>0</v>
      </c>
      <c r="AI72">
        <f>COUNTIF('CC Standings '!AI$3:AI$27,'CC Color Winners'!A72)</f>
        <v>0</v>
      </c>
      <c r="AJ72">
        <f>COUNTIF('CC Standings '!AJ$3:AJ$27,'CC Color Winners'!A72)</f>
        <v>0</v>
      </c>
      <c r="AK72">
        <f>COUNTIF('CC Standings '!AK$3:AK$27,'CC Color Winners'!A72)</f>
        <v>0</v>
      </c>
      <c r="AL72">
        <f>COUNTIF('CC Standings '!AL$3:AL$27,'CC Color Winners'!A72)</f>
        <v>0</v>
      </c>
      <c r="AM72">
        <f>COUNTIF('CC Standings '!AM$3:AM$27,'CC Color Winners'!A72)</f>
        <v>0</v>
      </c>
    </row>
    <row r="73" spans="1:39" x14ac:dyDescent="0.2">
      <c r="A73" t="s">
        <v>73</v>
      </c>
      <c r="B73">
        <f>COUNTIF('CC Standings '!B$3:B$27,'CC Color Winners'!A73)</f>
        <v>0</v>
      </c>
      <c r="C73">
        <f>COUNTIF('CC Standings '!C$3:C$27,'CC Color Winners'!A73)</f>
        <v>0</v>
      </c>
      <c r="D73">
        <f>COUNTIF('CC Standings '!D$3:D$27,'CC Color Winners'!A73)</f>
        <v>0</v>
      </c>
      <c r="E73">
        <f>COUNTIF('CC Standings '!E$3:E$27,'CC Color Winners'!A73)</f>
        <v>0</v>
      </c>
      <c r="F73">
        <f>COUNTIF('CC Standings '!F$3:F$27,'CC Color Winners'!A73)</f>
        <v>0</v>
      </c>
      <c r="G73">
        <f>COUNTIF('CC Standings '!G$3:G$27,'CC Color Winners'!A73)</f>
        <v>0</v>
      </c>
      <c r="H73">
        <f>COUNTIF('CC Standings '!H$3:H$27,'CC Color Winners'!A73)</f>
        <v>0</v>
      </c>
      <c r="I73">
        <f>COUNTIF('CC Standings '!I$3:I$27,'CC Color Winners'!A73)</f>
        <v>0</v>
      </c>
      <c r="J73">
        <f>COUNTIF('CC Standings '!J$3:J$27,'CC Color Winners'!A73)</f>
        <v>0</v>
      </c>
      <c r="K73">
        <f>COUNTIF('CC Standings '!K$3:K$27,'CC Color Winners'!A73)</f>
        <v>0</v>
      </c>
      <c r="L73">
        <f>COUNTIF('CC Standings '!L$3:L$27,'CC Color Winners'!A73)</f>
        <v>0</v>
      </c>
      <c r="M73">
        <f>COUNTIF('CC Standings '!M$3:M$27,'CC Color Winners'!A73)</f>
        <v>0</v>
      </c>
      <c r="N73">
        <f>COUNTIF('CC Standings '!N$3:N$27,'CC Color Winners'!A73)</f>
        <v>0</v>
      </c>
      <c r="O73">
        <f>COUNTIF('CC Standings '!O$3:O$27,'CC Color Winners'!A73)</f>
        <v>0</v>
      </c>
      <c r="P73">
        <f>COUNTIF('CC Standings '!P$3:P$27,'CC Color Winners'!A73)</f>
        <v>0</v>
      </c>
      <c r="Q73">
        <f>COUNTIF('CC Standings '!Q$3:Q$27,'CC Color Winners'!A73)</f>
        <v>0</v>
      </c>
      <c r="R73">
        <f>COUNTIF('CC Standings '!R$3:R$27,'CC Color Winners'!A73)</f>
        <v>0</v>
      </c>
      <c r="S73">
        <f>COUNTIF('CC Standings '!S$3:S$27,'CC Color Winners'!A73)</f>
        <v>0</v>
      </c>
      <c r="T73">
        <f>COUNTIF('CC Standings '!T$3:T$27,'CC Color Winners'!A73)</f>
        <v>0</v>
      </c>
      <c r="U73">
        <f>COUNTIF('CC Standings '!U$3:U$27,'CC Color Winners'!A73)</f>
        <v>0</v>
      </c>
      <c r="V73">
        <f>COUNTIF('CC Standings '!V$3:V$27,'CC Color Winners'!A73)</f>
        <v>0</v>
      </c>
      <c r="W73">
        <f>COUNTIF('CC Standings '!W$3:W$27,'CC Color Winners'!A73)</f>
        <v>0</v>
      </c>
      <c r="X73">
        <f>COUNTIF('CC Standings '!X$3:X$27,'CC Color Winners'!A73)</f>
        <v>0</v>
      </c>
      <c r="Y73">
        <f>COUNTIF('CC Standings '!Y$3:Y$27,'CC Color Winners'!A73)</f>
        <v>0</v>
      </c>
      <c r="Z73">
        <f>COUNTIF('CC Standings '!Z$3:Z$27,'CC Color Winners'!A73)</f>
        <v>0</v>
      </c>
      <c r="AA73">
        <f>COUNTIF('CC Standings '!AA$3:AA$27,'CC Color Winners'!A73)</f>
        <v>0</v>
      </c>
      <c r="AB73">
        <f>COUNTIF('CC Standings '!AB$3:AB$27,'CC Color Winners'!A73)</f>
        <v>0</v>
      </c>
      <c r="AC73">
        <f>COUNTIF('CC Standings '!AC$3:AC$27,'CC Color Winners'!A73)</f>
        <v>0</v>
      </c>
      <c r="AD73">
        <f>COUNTIF('CC Standings '!AD$3:AD$27,'CC Color Winners'!A73)</f>
        <v>0</v>
      </c>
      <c r="AE73">
        <f>COUNTIF('CC Standings '!AE$3:AE$27,'CC Color Winners'!A73)</f>
        <v>0</v>
      </c>
      <c r="AF73">
        <f>COUNTIF('CC Standings '!AF$3:AF$27,'CC Color Winners'!A73)</f>
        <v>0</v>
      </c>
      <c r="AG73">
        <f>COUNTIF('CC Standings '!AG$3:AG$27,'CC Color Winners'!A73)</f>
        <v>0</v>
      </c>
      <c r="AH73">
        <f>COUNTIF('CC Standings '!AH$3:AH$27,'CC Color Winners'!A73)</f>
        <v>0</v>
      </c>
      <c r="AI73">
        <f>COUNTIF('CC Standings '!AI$3:AI$27,'CC Color Winners'!A73)</f>
        <v>0</v>
      </c>
      <c r="AJ73">
        <f>COUNTIF('CC Standings '!AJ$3:AJ$27,'CC Color Winners'!A73)</f>
        <v>0</v>
      </c>
      <c r="AK73">
        <f>COUNTIF('CC Standings '!AK$3:AK$27,'CC Color Winners'!A73)</f>
        <v>0</v>
      </c>
      <c r="AL73">
        <f>COUNTIF('CC Standings '!AL$3:AL$27,'CC Color Winners'!A73)</f>
        <v>0</v>
      </c>
      <c r="AM73">
        <f>COUNTIF('CC Standings '!AM$3:AM$27,'CC Color Winners'!A73)</f>
        <v>0</v>
      </c>
    </row>
    <row r="74" spans="1:39" x14ac:dyDescent="0.2">
      <c r="A74" t="s">
        <v>168</v>
      </c>
      <c r="B74">
        <f>COUNTIF('CC Standings '!B$3:B$27,'CC Color Winners'!A74)</f>
        <v>0</v>
      </c>
      <c r="C74">
        <f>COUNTIF('CC Standings '!C$3:C$27,'CC Color Winners'!A74)</f>
        <v>0</v>
      </c>
      <c r="D74">
        <f>COUNTIF('CC Standings '!D$3:D$27,'CC Color Winners'!A74)</f>
        <v>0</v>
      </c>
      <c r="E74">
        <f>COUNTIF('CC Standings '!E$3:E$27,'CC Color Winners'!A74)</f>
        <v>0</v>
      </c>
      <c r="F74">
        <f>COUNTIF('CC Standings '!F$3:F$27,'CC Color Winners'!A74)</f>
        <v>1</v>
      </c>
      <c r="G74">
        <f>COUNTIF('CC Standings '!G$3:G$27,'CC Color Winners'!A74)</f>
        <v>0</v>
      </c>
      <c r="H74">
        <f>COUNTIF('CC Standings '!H$3:H$27,'CC Color Winners'!A74)</f>
        <v>0</v>
      </c>
      <c r="I74">
        <f>COUNTIF('CC Standings '!I$3:I$27,'CC Color Winners'!A74)</f>
        <v>0</v>
      </c>
      <c r="J74">
        <f>COUNTIF('CC Standings '!J$3:J$27,'CC Color Winners'!A74)</f>
        <v>0</v>
      </c>
      <c r="K74">
        <f>COUNTIF('CC Standings '!K$3:K$27,'CC Color Winners'!A74)</f>
        <v>0</v>
      </c>
      <c r="L74">
        <f>COUNTIF('CC Standings '!L$3:L$27,'CC Color Winners'!A74)</f>
        <v>0</v>
      </c>
      <c r="M74">
        <f>COUNTIF('CC Standings '!M$3:M$27,'CC Color Winners'!A74)</f>
        <v>0</v>
      </c>
      <c r="N74">
        <f>COUNTIF('CC Standings '!N$3:N$27,'CC Color Winners'!A74)</f>
        <v>0</v>
      </c>
      <c r="O74">
        <f>COUNTIF('CC Standings '!O$3:O$27,'CC Color Winners'!A74)</f>
        <v>0</v>
      </c>
      <c r="P74">
        <f>COUNTIF('CC Standings '!P$3:P$27,'CC Color Winners'!A74)</f>
        <v>0</v>
      </c>
      <c r="Q74">
        <f>COUNTIF('CC Standings '!Q$3:Q$27,'CC Color Winners'!A74)</f>
        <v>0</v>
      </c>
      <c r="R74">
        <f>COUNTIF('CC Standings '!R$3:R$27,'CC Color Winners'!A74)</f>
        <v>0</v>
      </c>
      <c r="S74">
        <f>COUNTIF('CC Standings '!S$3:S$27,'CC Color Winners'!A74)</f>
        <v>0</v>
      </c>
      <c r="T74">
        <f>COUNTIF('CC Standings '!T$3:T$27,'CC Color Winners'!A74)</f>
        <v>0</v>
      </c>
      <c r="U74">
        <f>COUNTIF('CC Standings '!U$3:U$27,'CC Color Winners'!A74)</f>
        <v>0</v>
      </c>
      <c r="V74">
        <f>COUNTIF('CC Standings '!V$3:V$27,'CC Color Winners'!A74)</f>
        <v>0</v>
      </c>
      <c r="W74">
        <f>COUNTIF('CC Standings '!W$3:W$27,'CC Color Winners'!A74)</f>
        <v>0</v>
      </c>
      <c r="X74">
        <f>COUNTIF('CC Standings '!X$3:X$27,'CC Color Winners'!A74)</f>
        <v>0</v>
      </c>
      <c r="Y74">
        <f>COUNTIF('CC Standings '!Y$3:Y$27,'CC Color Winners'!A74)</f>
        <v>0</v>
      </c>
      <c r="Z74">
        <f>COUNTIF('CC Standings '!Z$3:Z$27,'CC Color Winners'!A74)</f>
        <v>0</v>
      </c>
      <c r="AA74">
        <f>COUNTIF('CC Standings '!AA$3:AA$27,'CC Color Winners'!A74)</f>
        <v>0</v>
      </c>
      <c r="AB74">
        <f>COUNTIF('CC Standings '!AB$3:AB$27,'CC Color Winners'!A74)</f>
        <v>0</v>
      </c>
      <c r="AC74">
        <f>COUNTIF('CC Standings '!AC$3:AC$27,'CC Color Winners'!A74)</f>
        <v>0</v>
      </c>
      <c r="AD74">
        <f>COUNTIF('CC Standings '!AD$3:AD$27,'CC Color Winners'!A74)</f>
        <v>0</v>
      </c>
      <c r="AE74">
        <f>COUNTIF('CC Standings '!AE$3:AE$27,'CC Color Winners'!A74)</f>
        <v>0</v>
      </c>
      <c r="AF74">
        <f>COUNTIF('CC Standings '!AF$3:AF$27,'CC Color Winners'!A74)</f>
        <v>0</v>
      </c>
      <c r="AG74">
        <f>COUNTIF('CC Standings '!AG$3:AG$27,'CC Color Winners'!A74)</f>
        <v>0</v>
      </c>
      <c r="AH74">
        <f>COUNTIF('CC Standings '!AH$3:AH$27,'CC Color Winners'!A74)</f>
        <v>0</v>
      </c>
      <c r="AI74">
        <f>COUNTIF('CC Standings '!AI$3:AI$27,'CC Color Winners'!A74)</f>
        <v>0</v>
      </c>
      <c r="AJ74">
        <f>COUNTIF('CC Standings '!AJ$3:AJ$27,'CC Color Winners'!A74)</f>
        <v>0</v>
      </c>
      <c r="AK74">
        <f>COUNTIF('CC Standings '!AK$3:AK$27,'CC Color Winners'!A74)</f>
        <v>0</v>
      </c>
      <c r="AL74">
        <f>COUNTIF('CC Standings '!AL$3:AL$27,'CC Color Winners'!A74)</f>
        <v>0</v>
      </c>
      <c r="AM74">
        <f>COUNTIF('CC Standings '!AM$3:AM$27,'CC Color Winners'!A74)</f>
        <v>0</v>
      </c>
    </row>
    <row r="75" spans="1:39" x14ac:dyDescent="0.2">
      <c r="A75" t="s">
        <v>74</v>
      </c>
      <c r="B75">
        <f>COUNTIF('CC Standings '!B$3:B$27,'CC Color Winners'!A75)</f>
        <v>0</v>
      </c>
      <c r="C75">
        <f>COUNTIF('CC Standings '!C$3:C$27,'CC Color Winners'!A75)</f>
        <v>0</v>
      </c>
      <c r="D75">
        <f>COUNTIF('CC Standings '!D$3:D$27,'CC Color Winners'!A75)</f>
        <v>0</v>
      </c>
      <c r="E75">
        <f>COUNTIF('CC Standings '!E$3:E$27,'CC Color Winners'!A75)</f>
        <v>0</v>
      </c>
      <c r="F75">
        <f>COUNTIF('CC Standings '!F$3:F$27,'CC Color Winners'!A75)</f>
        <v>0</v>
      </c>
      <c r="G75">
        <f>COUNTIF('CC Standings '!G$3:G$27,'CC Color Winners'!A75)</f>
        <v>0</v>
      </c>
      <c r="H75">
        <f>COUNTIF('CC Standings '!H$3:H$27,'CC Color Winners'!A75)</f>
        <v>0</v>
      </c>
      <c r="I75">
        <f>COUNTIF('CC Standings '!I$3:I$27,'CC Color Winners'!A75)</f>
        <v>0</v>
      </c>
      <c r="J75">
        <f>COUNTIF('CC Standings '!J$3:J$27,'CC Color Winners'!A75)</f>
        <v>0</v>
      </c>
      <c r="K75">
        <f>COUNTIF('CC Standings '!K$3:K$27,'CC Color Winners'!A75)</f>
        <v>0</v>
      </c>
      <c r="L75">
        <f>COUNTIF('CC Standings '!L$3:L$27,'CC Color Winners'!A75)</f>
        <v>0</v>
      </c>
      <c r="M75">
        <f>COUNTIF('CC Standings '!M$3:M$27,'CC Color Winners'!A75)</f>
        <v>0</v>
      </c>
      <c r="N75">
        <f>COUNTIF('CC Standings '!N$3:N$27,'CC Color Winners'!A75)</f>
        <v>0</v>
      </c>
      <c r="O75">
        <f>COUNTIF('CC Standings '!O$3:O$27,'CC Color Winners'!A75)</f>
        <v>0</v>
      </c>
      <c r="P75">
        <f>COUNTIF('CC Standings '!P$3:P$27,'CC Color Winners'!A75)</f>
        <v>0</v>
      </c>
      <c r="Q75">
        <f>COUNTIF('CC Standings '!Q$3:Q$27,'CC Color Winners'!A75)</f>
        <v>1</v>
      </c>
      <c r="R75">
        <f>COUNTIF('CC Standings '!R$3:R$27,'CC Color Winners'!A75)</f>
        <v>0</v>
      </c>
      <c r="S75">
        <f>COUNTIF('CC Standings '!S$3:S$27,'CC Color Winners'!A75)</f>
        <v>0</v>
      </c>
      <c r="T75">
        <f>COUNTIF('CC Standings '!T$3:T$27,'CC Color Winners'!A75)</f>
        <v>0</v>
      </c>
      <c r="U75">
        <f>COUNTIF('CC Standings '!U$3:U$27,'CC Color Winners'!A75)</f>
        <v>0</v>
      </c>
      <c r="V75">
        <f>COUNTIF('CC Standings '!V$3:V$27,'CC Color Winners'!A75)</f>
        <v>0</v>
      </c>
      <c r="W75">
        <f>COUNTIF('CC Standings '!W$3:W$27,'CC Color Winners'!A75)</f>
        <v>0</v>
      </c>
      <c r="X75">
        <f>COUNTIF('CC Standings '!X$3:X$27,'CC Color Winners'!A75)</f>
        <v>0</v>
      </c>
      <c r="Y75">
        <f>COUNTIF('CC Standings '!Y$3:Y$27,'CC Color Winners'!A75)</f>
        <v>0</v>
      </c>
      <c r="Z75">
        <f>COUNTIF('CC Standings '!Z$3:Z$27,'CC Color Winners'!A75)</f>
        <v>0</v>
      </c>
      <c r="AA75">
        <f>COUNTIF('CC Standings '!AA$3:AA$27,'CC Color Winners'!A75)</f>
        <v>0</v>
      </c>
      <c r="AB75">
        <f>COUNTIF('CC Standings '!AB$3:AB$27,'CC Color Winners'!A75)</f>
        <v>0</v>
      </c>
      <c r="AC75">
        <f>COUNTIF('CC Standings '!AC$3:AC$27,'CC Color Winners'!A75)</f>
        <v>0</v>
      </c>
      <c r="AD75">
        <f>COUNTIF('CC Standings '!AD$3:AD$27,'CC Color Winners'!A75)</f>
        <v>0</v>
      </c>
      <c r="AE75">
        <f>COUNTIF('CC Standings '!AE$3:AE$27,'CC Color Winners'!A75)</f>
        <v>0</v>
      </c>
      <c r="AF75">
        <f>COUNTIF('CC Standings '!AF$3:AF$27,'CC Color Winners'!A75)</f>
        <v>0</v>
      </c>
      <c r="AG75">
        <f>COUNTIF('CC Standings '!AG$3:AG$27,'CC Color Winners'!A75)</f>
        <v>0</v>
      </c>
      <c r="AH75">
        <f>COUNTIF('CC Standings '!AH$3:AH$27,'CC Color Winners'!A75)</f>
        <v>0</v>
      </c>
      <c r="AI75">
        <f>COUNTIF('CC Standings '!AI$3:AI$27,'CC Color Winners'!A75)</f>
        <v>0</v>
      </c>
      <c r="AJ75">
        <f>COUNTIF('CC Standings '!AJ$3:AJ$27,'CC Color Winners'!A75)</f>
        <v>0</v>
      </c>
      <c r="AK75">
        <f>COUNTIF('CC Standings '!AK$3:AK$27,'CC Color Winners'!A75)</f>
        <v>0</v>
      </c>
      <c r="AL75">
        <f>COUNTIF('CC Standings '!AL$3:AL$27,'CC Color Winners'!A75)</f>
        <v>0</v>
      </c>
      <c r="AM75">
        <f>COUNTIF('CC Standings '!AM$3:AM$27,'CC Color Winners'!A75)</f>
        <v>0</v>
      </c>
    </row>
    <row r="76" spans="1:39" x14ac:dyDescent="0.2">
      <c r="A76" t="s">
        <v>80</v>
      </c>
      <c r="B76">
        <f>COUNTIF('CC Standings '!B$3:B$27,'CC Color Winners'!A76)</f>
        <v>0</v>
      </c>
      <c r="C76">
        <f>COUNTIF('CC Standings '!C$3:C$27,'CC Color Winners'!A76)</f>
        <v>0</v>
      </c>
      <c r="D76">
        <f>COUNTIF('CC Standings '!D$3:D$27,'CC Color Winners'!A76)</f>
        <v>0</v>
      </c>
      <c r="E76">
        <f>COUNTIF('CC Standings '!E$3:E$27,'CC Color Winners'!A76)</f>
        <v>0</v>
      </c>
      <c r="F76">
        <f>COUNTIF('CC Standings '!F$3:F$27,'CC Color Winners'!A76)</f>
        <v>0</v>
      </c>
      <c r="G76">
        <f>COUNTIF('CC Standings '!G$3:G$27,'CC Color Winners'!A76)</f>
        <v>1</v>
      </c>
      <c r="H76">
        <f>COUNTIF('CC Standings '!H$3:H$27,'CC Color Winners'!A76)</f>
        <v>0</v>
      </c>
      <c r="I76">
        <f>COUNTIF('CC Standings '!I$3:I$27,'CC Color Winners'!A76)</f>
        <v>0</v>
      </c>
      <c r="J76">
        <f>COUNTIF('CC Standings '!J$3:J$27,'CC Color Winners'!A76)</f>
        <v>0</v>
      </c>
      <c r="K76">
        <f>COUNTIF('CC Standings '!K$3:K$27,'CC Color Winners'!A76)</f>
        <v>0</v>
      </c>
      <c r="L76">
        <f>COUNTIF('CC Standings '!L$3:L$27,'CC Color Winners'!A76)</f>
        <v>0</v>
      </c>
      <c r="M76">
        <f>COUNTIF('CC Standings '!M$3:M$27,'CC Color Winners'!A76)</f>
        <v>1</v>
      </c>
      <c r="N76">
        <f>COUNTIF('CC Standings '!N$3:N$27,'CC Color Winners'!A76)</f>
        <v>0</v>
      </c>
      <c r="O76">
        <f>COUNTIF('CC Standings '!O$3:O$27,'CC Color Winners'!A76)</f>
        <v>0</v>
      </c>
      <c r="P76">
        <f>COUNTIF('CC Standings '!P$3:P$27,'CC Color Winners'!A76)</f>
        <v>0</v>
      </c>
      <c r="Q76">
        <f>COUNTIF('CC Standings '!Q$3:Q$27,'CC Color Winners'!A76)</f>
        <v>0</v>
      </c>
      <c r="R76">
        <f>COUNTIF('CC Standings '!R$3:R$27,'CC Color Winners'!A76)</f>
        <v>1</v>
      </c>
      <c r="S76">
        <f>COUNTIF('CC Standings '!S$3:S$27,'CC Color Winners'!A76)</f>
        <v>0</v>
      </c>
      <c r="T76">
        <f>COUNTIF('CC Standings '!T$3:T$27,'CC Color Winners'!A76)</f>
        <v>0</v>
      </c>
      <c r="U76">
        <f>COUNTIF('CC Standings '!U$3:U$27,'CC Color Winners'!A76)</f>
        <v>1</v>
      </c>
      <c r="V76">
        <f>COUNTIF('CC Standings '!V$3:V$27,'CC Color Winners'!A76)</f>
        <v>0</v>
      </c>
      <c r="W76">
        <f>COUNTIF('CC Standings '!W$3:W$27,'CC Color Winners'!A76)</f>
        <v>2</v>
      </c>
      <c r="X76">
        <f>COUNTIF('CC Standings '!X$3:X$27,'CC Color Winners'!A76)</f>
        <v>0</v>
      </c>
      <c r="Y76">
        <f>COUNTIF('CC Standings '!Y$3:Y$27,'CC Color Winners'!A76)</f>
        <v>1</v>
      </c>
      <c r="Z76">
        <f>COUNTIF('CC Standings '!Z$3:Z$27,'CC Color Winners'!A76)</f>
        <v>0</v>
      </c>
      <c r="AA76">
        <f>COUNTIF('CC Standings '!AA$3:AA$27,'CC Color Winners'!A76)</f>
        <v>0</v>
      </c>
      <c r="AB76">
        <f>COUNTIF('CC Standings '!AB$3:AB$27,'CC Color Winners'!A76)</f>
        <v>0</v>
      </c>
      <c r="AC76">
        <f>COUNTIF('CC Standings '!AC$3:AC$27,'CC Color Winners'!A76)</f>
        <v>0</v>
      </c>
      <c r="AD76">
        <f>COUNTIF('CC Standings '!AD$3:AD$27,'CC Color Winners'!A76)</f>
        <v>1</v>
      </c>
      <c r="AE76">
        <f>COUNTIF('CC Standings '!AE$3:AE$27,'CC Color Winners'!A76)</f>
        <v>0</v>
      </c>
      <c r="AF76">
        <f>COUNTIF('CC Standings '!AF$3:AF$27,'CC Color Winners'!A76)</f>
        <v>0</v>
      </c>
      <c r="AG76">
        <f>COUNTIF('CC Standings '!AG$3:AG$27,'CC Color Winners'!A76)</f>
        <v>0</v>
      </c>
      <c r="AH76">
        <f>COUNTIF('CC Standings '!AH$3:AH$27,'CC Color Winners'!A76)</f>
        <v>1</v>
      </c>
      <c r="AI76">
        <f>COUNTIF('CC Standings '!AI$3:AI$27,'CC Color Winners'!A76)</f>
        <v>0</v>
      </c>
      <c r="AJ76">
        <f>COUNTIF('CC Standings '!AJ$3:AJ$27,'CC Color Winners'!A76)</f>
        <v>0</v>
      </c>
      <c r="AK76">
        <f>COUNTIF('CC Standings '!AK$3:AK$27,'CC Color Winners'!A76)</f>
        <v>0</v>
      </c>
      <c r="AL76">
        <f>COUNTIF('CC Standings '!AL$3:AL$27,'CC Color Winners'!A76)</f>
        <v>0</v>
      </c>
      <c r="AM76">
        <f>COUNTIF('CC Standings '!AM$3:AM$27,'CC Color Winners'!A76)</f>
        <v>0</v>
      </c>
    </row>
    <row r="77" spans="1:39" x14ac:dyDescent="0.2">
      <c r="A77" t="s">
        <v>44</v>
      </c>
      <c r="B77">
        <f>COUNTIF('CC Standings '!B$3:B$27,'CC Color Winners'!A77)</f>
        <v>0</v>
      </c>
      <c r="C77">
        <f>COUNTIF('CC Standings '!C$3:C$27,'CC Color Winners'!A77)</f>
        <v>0</v>
      </c>
      <c r="D77">
        <f>COUNTIF('CC Standings '!D$3:D$27,'CC Color Winners'!A77)</f>
        <v>0</v>
      </c>
      <c r="E77">
        <f>COUNTIF('CC Standings '!E$3:E$27,'CC Color Winners'!A77)</f>
        <v>0</v>
      </c>
      <c r="F77">
        <f>COUNTIF('CC Standings '!F$3:F$27,'CC Color Winners'!A77)</f>
        <v>0</v>
      </c>
      <c r="G77">
        <f>COUNTIF('CC Standings '!G$3:G$27,'CC Color Winners'!A77)</f>
        <v>0</v>
      </c>
      <c r="H77">
        <f>COUNTIF('CC Standings '!H$3:H$27,'CC Color Winners'!A77)</f>
        <v>0</v>
      </c>
      <c r="I77">
        <f>COUNTIF('CC Standings '!I$3:I$27,'CC Color Winners'!A77)</f>
        <v>0</v>
      </c>
      <c r="J77">
        <f>COUNTIF('CC Standings '!J$3:J$27,'CC Color Winners'!A77)</f>
        <v>0</v>
      </c>
      <c r="K77">
        <f>COUNTIF('CC Standings '!K$3:K$27,'CC Color Winners'!A77)</f>
        <v>0</v>
      </c>
      <c r="L77">
        <f>COUNTIF('CC Standings '!L$3:L$27,'CC Color Winners'!A77)</f>
        <v>0</v>
      </c>
      <c r="M77">
        <f>COUNTIF('CC Standings '!M$3:M$27,'CC Color Winners'!A77)</f>
        <v>0</v>
      </c>
      <c r="N77">
        <f>COUNTIF('CC Standings '!N$3:N$27,'CC Color Winners'!A77)</f>
        <v>0</v>
      </c>
      <c r="O77">
        <f>COUNTIF('CC Standings '!O$3:O$27,'CC Color Winners'!A77)</f>
        <v>0</v>
      </c>
      <c r="P77">
        <f>COUNTIF('CC Standings '!P$3:P$27,'CC Color Winners'!A77)</f>
        <v>0</v>
      </c>
      <c r="Q77">
        <f>COUNTIF('CC Standings '!Q$3:Q$27,'CC Color Winners'!A77)</f>
        <v>0</v>
      </c>
      <c r="R77">
        <f>COUNTIF('CC Standings '!R$3:R$27,'CC Color Winners'!A77)</f>
        <v>0</v>
      </c>
      <c r="S77">
        <f>COUNTIF('CC Standings '!S$3:S$27,'CC Color Winners'!A77)</f>
        <v>0</v>
      </c>
      <c r="T77">
        <f>COUNTIF('CC Standings '!T$3:T$27,'CC Color Winners'!A77)</f>
        <v>0</v>
      </c>
      <c r="U77">
        <f>COUNTIF('CC Standings '!U$3:U$27,'CC Color Winners'!A77)</f>
        <v>0</v>
      </c>
      <c r="V77">
        <f>COUNTIF('CC Standings '!V$3:V$27,'CC Color Winners'!A77)</f>
        <v>0</v>
      </c>
      <c r="W77">
        <f>COUNTIF('CC Standings '!W$3:W$27,'CC Color Winners'!A77)</f>
        <v>0</v>
      </c>
      <c r="X77">
        <f>COUNTIF('CC Standings '!X$3:X$27,'CC Color Winners'!A77)</f>
        <v>0</v>
      </c>
      <c r="Y77">
        <f>COUNTIF('CC Standings '!Y$3:Y$27,'CC Color Winners'!A77)</f>
        <v>0</v>
      </c>
      <c r="Z77">
        <f>COUNTIF('CC Standings '!Z$3:Z$27,'CC Color Winners'!A77)</f>
        <v>0</v>
      </c>
      <c r="AA77">
        <f>COUNTIF('CC Standings '!AA$3:AA$27,'CC Color Winners'!A77)</f>
        <v>0</v>
      </c>
      <c r="AB77">
        <f>COUNTIF('CC Standings '!AB$3:AB$27,'CC Color Winners'!A77)</f>
        <v>0</v>
      </c>
      <c r="AC77">
        <f>COUNTIF('CC Standings '!AC$3:AC$27,'CC Color Winners'!A77)</f>
        <v>0</v>
      </c>
      <c r="AD77">
        <f>COUNTIF('CC Standings '!AD$3:AD$27,'CC Color Winners'!A77)</f>
        <v>0</v>
      </c>
      <c r="AE77">
        <f>COUNTIF('CC Standings '!AE$3:AE$27,'CC Color Winners'!A77)</f>
        <v>0</v>
      </c>
      <c r="AF77">
        <f>COUNTIF('CC Standings '!AF$3:AF$27,'CC Color Winners'!A77)</f>
        <v>0</v>
      </c>
      <c r="AG77">
        <f>COUNTIF('CC Standings '!AG$3:AG$27,'CC Color Winners'!A77)</f>
        <v>0</v>
      </c>
      <c r="AH77">
        <f>COUNTIF('CC Standings '!AH$3:AH$27,'CC Color Winners'!A77)</f>
        <v>0</v>
      </c>
      <c r="AI77">
        <f>COUNTIF('CC Standings '!AI$3:AI$27,'CC Color Winners'!A77)</f>
        <v>0</v>
      </c>
      <c r="AJ77">
        <f>COUNTIF('CC Standings '!AJ$3:AJ$27,'CC Color Winners'!A77)</f>
        <v>0</v>
      </c>
      <c r="AK77">
        <f>COUNTIF('CC Standings '!AK$3:AK$27,'CC Color Winners'!A77)</f>
        <v>0</v>
      </c>
      <c r="AL77">
        <f>COUNTIF('CC Standings '!AL$3:AL$27,'CC Color Winners'!A77)</f>
        <v>0</v>
      </c>
      <c r="AM77">
        <f>COUNTIF('CC Standings '!AM$3:AM$27,'CC Color Winners'!A77)</f>
        <v>0</v>
      </c>
    </row>
    <row r="78" spans="1:39" x14ac:dyDescent="0.2">
      <c r="A78" t="s">
        <v>111</v>
      </c>
      <c r="B78">
        <f>COUNTIF('CC Standings '!B$3:B$27,'CC Color Winners'!A78)</f>
        <v>0</v>
      </c>
      <c r="C78">
        <f>COUNTIF('CC Standings '!C$3:C$27,'CC Color Winners'!A78)</f>
        <v>0</v>
      </c>
      <c r="D78">
        <f>COUNTIF('CC Standings '!D$3:D$27,'CC Color Winners'!A78)</f>
        <v>0</v>
      </c>
      <c r="E78">
        <f>COUNTIF('CC Standings '!E$3:E$27,'CC Color Winners'!A78)</f>
        <v>0</v>
      </c>
      <c r="F78">
        <f>COUNTIF('CC Standings '!F$3:F$27,'CC Color Winners'!A78)</f>
        <v>0</v>
      </c>
      <c r="G78">
        <f>COUNTIF('CC Standings '!G$3:G$27,'CC Color Winners'!A78)</f>
        <v>0</v>
      </c>
      <c r="H78">
        <f>COUNTIF('CC Standings '!H$3:H$27,'CC Color Winners'!A78)</f>
        <v>0</v>
      </c>
      <c r="I78">
        <f>COUNTIF('CC Standings '!I$3:I$27,'CC Color Winners'!A78)</f>
        <v>0</v>
      </c>
      <c r="J78">
        <f>COUNTIF('CC Standings '!J$3:J$27,'CC Color Winners'!A78)</f>
        <v>0</v>
      </c>
      <c r="K78">
        <f>COUNTIF('CC Standings '!K$3:K$27,'CC Color Winners'!A78)</f>
        <v>0</v>
      </c>
      <c r="L78">
        <f>COUNTIF('CC Standings '!L$3:L$27,'CC Color Winners'!A78)</f>
        <v>0</v>
      </c>
      <c r="M78">
        <f>COUNTIF('CC Standings '!M$3:M$27,'CC Color Winners'!A78)</f>
        <v>0</v>
      </c>
      <c r="N78">
        <f>COUNTIF('CC Standings '!N$3:N$27,'CC Color Winners'!A78)</f>
        <v>0</v>
      </c>
      <c r="O78">
        <f>COUNTIF('CC Standings '!O$3:O$27,'CC Color Winners'!A78)</f>
        <v>0</v>
      </c>
      <c r="P78">
        <f>COUNTIF('CC Standings '!P$3:P$27,'CC Color Winners'!A78)</f>
        <v>0</v>
      </c>
      <c r="Q78">
        <f>COUNTIF('CC Standings '!Q$3:Q$27,'CC Color Winners'!A78)</f>
        <v>0</v>
      </c>
      <c r="R78">
        <f>COUNTIF('CC Standings '!R$3:R$27,'CC Color Winners'!A78)</f>
        <v>0</v>
      </c>
      <c r="S78">
        <f>COUNTIF('CC Standings '!S$3:S$27,'CC Color Winners'!A78)</f>
        <v>0</v>
      </c>
      <c r="T78">
        <f>COUNTIF('CC Standings '!T$3:T$27,'CC Color Winners'!A78)</f>
        <v>0</v>
      </c>
      <c r="U78">
        <f>COUNTIF('CC Standings '!U$3:U$27,'CC Color Winners'!A78)</f>
        <v>0</v>
      </c>
      <c r="V78">
        <f>COUNTIF('CC Standings '!V$3:V$27,'CC Color Winners'!A78)</f>
        <v>0</v>
      </c>
      <c r="W78">
        <f>COUNTIF('CC Standings '!W$3:W$27,'CC Color Winners'!A78)</f>
        <v>0</v>
      </c>
      <c r="X78">
        <f>COUNTIF('CC Standings '!X$3:X$27,'CC Color Winners'!A78)</f>
        <v>0</v>
      </c>
      <c r="Y78">
        <f>COUNTIF('CC Standings '!Y$3:Y$27,'CC Color Winners'!A78)</f>
        <v>0</v>
      </c>
      <c r="Z78">
        <f>COUNTIF('CC Standings '!Z$3:Z$27,'CC Color Winners'!A78)</f>
        <v>0</v>
      </c>
      <c r="AA78">
        <f>COUNTIF('CC Standings '!AA$3:AA$27,'CC Color Winners'!A78)</f>
        <v>0</v>
      </c>
      <c r="AB78">
        <f>COUNTIF('CC Standings '!AB$3:AB$27,'CC Color Winners'!A78)</f>
        <v>0</v>
      </c>
      <c r="AC78">
        <f>COUNTIF('CC Standings '!AC$3:AC$27,'CC Color Winners'!A78)</f>
        <v>0</v>
      </c>
      <c r="AD78">
        <f>COUNTIF('CC Standings '!AD$3:AD$27,'CC Color Winners'!A78)</f>
        <v>0</v>
      </c>
      <c r="AE78">
        <f>COUNTIF('CC Standings '!AE$3:AE$27,'CC Color Winners'!A78)</f>
        <v>0</v>
      </c>
      <c r="AF78">
        <f>COUNTIF('CC Standings '!AF$3:AF$27,'CC Color Winners'!A78)</f>
        <v>0</v>
      </c>
      <c r="AG78">
        <f>COUNTIF('CC Standings '!AG$3:AG$27,'CC Color Winners'!A78)</f>
        <v>0</v>
      </c>
      <c r="AH78">
        <f>COUNTIF('CC Standings '!AH$3:AH$27,'CC Color Winners'!A78)</f>
        <v>0</v>
      </c>
      <c r="AI78">
        <f>COUNTIF('CC Standings '!AI$3:AI$27,'CC Color Winners'!A78)</f>
        <v>0</v>
      </c>
      <c r="AJ78">
        <f>COUNTIF('CC Standings '!AJ$3:AJ$27,'CC Color Winners'!A78)</f>
        <v>0</v>
      </c>
      <c r="AK78">
        <f>COUNTIF('CC Standings '!AK$3:AK$27,'CC Color Winners'!A78)</f>
        <v>0</v>
      </c>
      <c r="AL78">
        <f>COUNTIF('CC Standings '!AL$3:AL$27,'CC Color Winners'!A78)</f>
        <v>0</v>
      </c>
      <c r="AM78">
        <f>COUNTIF('CC Standings '!AM$3:AM$27,'CC Color Winners'!A78)</f>
        <v>0</v>
      </c>
    </row>
    <row r="79" spans="1:39" x14ac:dyDescent="0.2">
      <c r="A79" t="s">
        <v>29</v>
      </c>
      <c r="B79">
        <f>COUNTIF('CC Standings '!B$3:B$27,'CC Color Winners'!A79)</f>
        <v>0</v>
      </c>
      <c r="C79">
        <f>COUNTIF('CC Standings '!C$3:C$27,'CC Color Winners'!A79)</f>
        <v>0</v>
      </c>
      <c r="D79">
        <f>COUNTIF('CC Standings '!D$3:D$27,'CC Color Winners'!A79)</f>
        <v>0</v>
      </c>
      <c r="E79">
        <f>COUNTIF('CC Standings '!E$3:E$27,'CC Color Winners'!A79)</f>
        <v>1</v>
      </c>
      <c r="F79">
        <f>COUNTIF('CC Standings '!F$3:F$27,'CC Color Winners'!A79)</f>
        <v>0</v>
      </c>
      <c r="G79">
        <f>COUNTIF('CC Standings '!G$3:G$27,'CC Color Winners'!A79)</f>
        <v>0</v>
      </c>
      <c r="H79">
        <f>COUNTIF('CC Standings '!H$3:H$27,'CC Color Winners'!A79)</f>
        <v>0</v>
      </c>
      <c r="I79">
        <f>COUNTIF('CC Standings '!I$3:I$27,'CC Color Winners'!A79)</f>
        <v>0</v>
      </c>
      <c r="J79">
        <f>COUNTIF('CC Standings '!J$3:J$27,'CC Color Winners'!A79)</f>
        <v>0</v>
      </c>
      <c r="K79">
        <f>COUNTIF('CC Standings '!K$3:K$27,'CC Color Winners'!A79)</f>
        <v>0</v>
      </c>
      <c r="L79">
        <f>COUNTIF('CC Standings '!L$3:L$27,'CC Color Winners'!A79)</f>
        <v>0</v>
      </c>
      <c r="M79">
        <f>COUNTIF('CC Standings '!M$3:M$27,'CC Color Winners'!A79)</f>
        <v>0</v>
      </c>
      <c r="N79">
        <f>COUNTIF('CC Standings '!N$3:N$27,'CC Color Winners'!A79)</f>
        <v>0</v>
      </c>
      <c r="O79">
        <f>COUNTIF('CC Standings '!O$3:O$27,'CC Color Winners'!A79)</f>
        <v>0</v>
      </c>
      <c r="P79">
        <f>COUNTIF('CC Standings '!P$3:P$27,'CC Color Winners'!A79)</f>
        <v>0</v>
      </c>
      <c r="Q79">
        <f>COUNTIF('CC Standings '!Q$3:Q$27,'CC Color Winners'!A79)</f>
        <v>0</v>
      </c>
      <c r="R79">
        <f>COUNTIF('CC Standings '!R$3:R$27,'CC Color Winners'!A79)</f>
        <v>0</v>
      </c>
      <c r="S79">
        <f>COUNTIF('CC Standings '!S$3:S$27,'CC Color Winners'!A79)</f>
        <v>1</v>
      </c>
      <c r="T79">
        <f>COUNTIF('CC Standings '!T$3:T$27,'CC Color Winners'!A79)</f>
        <v>0</v>
      </c>
      <c r="U79">
        <f>COUNTIF('CC Standings '!U$3:U$27,'CC Color Winners'!A79)</f>
        <v>0</v>
      </c>
      <c r="V79">
        <f>COUNTIF('CC Standings '!V$3:V$27,'CC Color Winners'!A79)</f>
        <v>0</v>
      </c>
      <c r="W79">
        <f>COUNTIF('CC Standings '!W$3:W$27,'CC Color Winners'!A79)</f>
        <v>0</v>
      </c>
      <c r="X79">
        <f>COUNTIF('CC Standings '!X$3:X$27,'CC Color Winners'!A79)</f>
        <v>0</v>
      </c>
      <c r="Y79">
        <f>COUNTIF('CC Standings '!Y$3:Y$27,'CC Color Winners'!A79)</f>
        <v>0</v>
      </c>
      <c r="Z79">
        <f>COUNTIF('CC Standings '!Z$3:Z$27,'CC Color Winners'!A79)</f>
        <v>1</v>
      </c>
      <c r="AA79">
        <f>COUNTIF('CC Standings '!AA$3:AA$27,'CC Color Winners'!A79)</f>
        <v>4</v>
      </c>
      <c r="AB79">
        <f>COUNTIF('CC Standings '!AB$3:AB$27,'CC Color Winners'!A79)</f>
        <v>5</v>
      </c>
      <c r="AC79">
        <f>COUNTIF('CC Standings '!AC$3:AC$27,'CC Color Winners'!A79)</f>
        <v>0</v>
      </c>
      <c r="AD79">
        <f>COUNTIF('CC Standings '!AD$3:AD$27,'CC Color Winners'!A79)</f>
        <v>0</v>
      </c>
      <c r="AE79">
        <f>COUNTIF('CC Standings '!AE$3:AE$27,'CC Color Winners'!A79)</f>
        <v>2</v>
      </c>
      <c r="AF79">
        <f>COUNTIF('CC Standings '!AF$3:AF$27,'CC Color Winners'!A79)</f>
        <v>4</v>
      </c>
      <c r="AG79">
        <f>COUNTIF('CC Standings '!AG$3:AG$27,'CC Color Winners'!A79)</f>
        <v>0</v>
      </c>
      <c r="AH79">
        <f>COUNTIF('CC Standings '!AH$3:AH$27,'CC Color Winners'!A79)</f>
        <v>3</v>
      </c>
      <c r="AI79">
        <f>COUNTIF('CC Standings '!AI$3:AI$27,'CC Color Winners'!A79)</f>
        <v>0</v>
      </c>
      <c r="AJ79">
        <f>COUNTIF('CC Standings '!AJ$3:AJ$27,'CC Color Winners'!A79)</f>
        <v>0</v>
      </c>
      <c r="AK79">
        <f>COUNTIF('CC Standings '!AK$3:AK$27,'CC Color Winners'!A79)</f>
        <v>5</v>
      </c>
      <c r="AL79">
        <f>COUNTIF('CC Standings '!AL$3:AL$27,'CC Color Winners'!A79)</f>
        <v>0</v>
      </c>
      <c r="AM79">
        <f>COUNTIF('CC Standings '!AM$3:AM$27,'CC Color Winners'!A79)</f>
        <v>5</v>
      </c>
    </row>
    <row r="80" spans="1:39" x14ac:dyDescent="0.2">
      <c r="A80" t="s">
        <v>8</v>
      </c>
      <c r="B80">
        <f>COUNTIF('CC Standings '!B$3:B$27,'CC Color Winners'!A80)</f>
        <v>0</v>
      </c>
      <c r="C80">
        <f>COUNTIF('CC Standings '!C$3:C$27,'CC Color Winners'!A80)</f>
        <v>0</v>
      </c>
      <c r="D80">
        <f>COUNTIF('CC Standings '!D$3:D$27,'CC Color Winners'!A80)</f>
        <v>1</v>
      </c>
      <c r="E80">
        <f>COUNTIF('CC Standings '!E$3:E$27,'CC Color Winners'!A80)</f>
        <v>1</v>
      </c>
      <c r="F80">
        <f>COUNTIF('CC Standings '!F$3:F$27,'CC Color Winners'!A80)</f>
        <v>1</v>
      </c>
      <c r="G80">
        <f>COUNTIF('CC Standings '!G$3:G$27,'CC Color Winners'!A80)</f>
        <v>0</v>
      </c>
      <c r="H80">
        <f>COUNTIF('CC Standings '!H$3:H$27,'CC Color Winners'!A80)</f>
        <v>1</v>
      </c>
      <c r="I80">
        <f>COUNTIF('CC Standings '!I$3:I$27,'CC Color Winners'!A80)</f>
        <v>1</v>
      </c>
      <c r="J80">
        <f>COUNTIF('CC Standings '!J$3:J$27,'CC Color Winners'!A80)</f>
        <v>0</v>
      </c>
      <c r="K80">
        <f>COUNTIF('CC Standings '!K$3:K$27,'CC Color Winners'!A80)</f>
        <v>0</v>
      </c>
      <c r="L80">
        <f>COUNTIF('CC Standings '!L$3:L$27,'CC Color Winners'!A80)</f>
        <v>1</v>
      </c>
      <c r="M80">
        <f>COUNTIF('CC Standings '!M$3:M$27,'CC Color Winners'!A80)</f>
        <v>1</v>
      </c>
      <c r="N80">
        <f>COUNTIF('CC Standings '!N$3:N$27,'CC Color Winners'!A80)</f>
        <v>0</v>
      </c>
      <c r="O80">
        <f>COUNTIF('CC Standings '!O$3:O$27,'CC Color Winners'!A80)</f>
        <v>1</v>
      </c>
      <c r="P80">
        <f>COUNTIF('CC Standings '!P$3:P$27,'CC Color Winners'!A80)</f>
        <v>1</v>
      </c>
      <c r="Q80">
        <f>COUNTIF('CC Standings '!Q$3:Q$27,'CC Color Winners'!A80)</f>
        <v>2</v>
      </c>
      <c r="R80">
        <f>COUNTIF('CC Standings '!R$3:R$27,'CC Color Winners'!A80)</f>
        <v>0</v>
      </c>
      <c r="S80">
        <f>COUNTIF('CC Standings '!S$3:S$27,'CC Color Winners'!A80)</f>
        <v>2</v>
      </c>
      <c r="T80">
        <f>COUNTIF('CC Standings '!T$3:T$27,'CC Color Winners'!A80)</f>
        <v>0</v>
      </c>
      <c r="U80">
        <f>COUNTIF('CC Standings '!U$3:U$27,'CC Color Winners'!A80)</f>
        <v>0</v>
      </c>
      <c r="V80">
        <f>COUNTIF('CC Standings '!V$3:V$27,'CC Color Winners'!A80)</f>
        <v>0</v>
      </c>
      <c r="W80">
        <f>COUNTIF('CC Standings '!W$3:W$27,'CC Color Winners'!A80)</f>
        <v>0</v>
      </c>
      <c r="X80">
        <f>COUNTIF('CC Standings '!X$3:X$27,'CC Color Winners'!A80)</f>
        <v>0</v>
      </c>
      <c r="Y80">
        <f>COUNTIF('CC Standings '!Y$3:Y$27,'CC Color Winners'!A80)</f>
        <v>0</v>
      </c>
      <c r="Z80">
        <f>COUNTIF('CC Standings '!Z$3:Z$27,'CC Color Winners'!A80)</f>
        <v>0</v>
      </c>
      <c r="AA80">
        <f>COUNTIF('CC Standings '!AA$3:AA$27,'CC Color Winners'!A80)</f>
        <v>0</v>
      </c>
      <c r="AB80">
        <f>COUNTIF('CC Standings '!AB$3:AB$27,'CC Color Winners'!A80)</f>
        <v>0</v>
      </c>
      <c r="AC80">
        <f>COUNTIF('CC Standings '!AC$3:AC$27,'CC Color Winners'!A80)</f>
        <v>2</v>
      </c>
      <c r="AD80">
        <f>COUNTIF('CC Standings '!AD$3:AD$27,'CC Color Winners'!A80)</f>
        <v>2</v>
      </c>
      <c r="AE80">
        <f>COUNTIF('CC Standings '!AE$3:AE$27,'CC Color Winners'!A80)</f>
        <v>2</v>
      </c>
      <c r="AF80">
        <f>COUNTIF('CC Standings '!AF$3:AF$27,'CC Color Winners'!A80)</f>
        <v>2</v>
      </c>
      <c r="AG80">
        <f>COUNTIF('CC Standings '!AG$3:AG$27,'CC Color Winners'!A80)</f>
        <v>0</v>
      </c>
      <c r="AH80">
        <f>COUNTIF('CC Standings '!AH$3:AH$27,'CC Color Winners'!A80)</f>
        <v>0</v>
      </c>
      <c r="AI80">
        <f>COUNTIF('CC Standings '!AI$3:AI$27,'CC Color Winners'!A80)</f>
        <v>0</v>
      </c>
      <c r="AJ80">
        <f>COUNTIF('CC Standings '!AJ$3:AJ$27,'CC Color Winners'!A80)</f>
        <v>0</v>
      </c>
      <c r="AK80">
        <f>COUNTIF('CC Standings '!AK$3:AK$27,'CC Color Winners'!A80)</f>
        <v>0</v>
      </c>
      <c r="AL80">
        <f>COUNTIF('CC Standings '!AL$3:AL$27,'CC Color Winners'!A80)</f>
        <v>0</v>
      </c>
      <c r="AM80">
        <f>COUNTIF('CC Standings '!AM$3:AM$27,'CC Color Winners'!A80)</f>
        <v>0</v>
      </c>
    </row>
    <row r="81" spans="1:39" x14ac:dyDescent="0.2">
      <c r="A81" t="s">
        <v>103</v>
      </c>
      <c r="B81">
        <f>COUNTIF('CC Standings '!B$3:B$27,'CC Color Winners'!A81)</f>
        <v>1</v>
      </c>
      <c r="C81">
        <f>COUNTIF('CC Standings '!C$3:C$27,'CC Color Winners'!A81)</f>
        <v>1</v>
      </c>
      <c r="D81">
        <f>COUNTIF('CC Standings '!D$3:D$27,'CC Color Winners'!A81)</f>
        <v>1</v>
      </c>
      <c r="E81">
        <f>COUNTIF('CC Standings '!E$3:E$27,'CC Color Winners'!A81)</f>
        <v>0</v>
      </c>
      <c r="F81">
        <f>COUNTIF('CC Standings '!F$3:F$27,'CC Color Winners'!A81)</f>
        <v>2</v>
      </c>
      <c r="G81">
        <f>COUNTIF('CC Standings '!G$3:G$27,'CC Color Winners'!A81)</f>
        <v>0</v>
      </c>
      <c r="H81">
        <f>COUNTIF('CC Standings '!H$3:H$27,'CC Color Winners'!A81)</f>
        <v>0</v>
      </c>
      <c r="I81">
        <f>COUNTIF('CC Standings '!I$3:I$27,'CC Color Winners'!A81)</f>
        <v>1</v>
      </c>
      <c r="J81">
        <f>COUNTIF('CC Standings '!J$3:J$27,'CC Color Winners'!A81)</f>
        <v>1</v>
      </c>
      <c r="K81">
        <f>COUNTIF('CC Standings '!K$3:K$27,'CC Color Winners'!A81)</f>
        <v>0</v>
      </c>
      <c r="L81">
        <f>COUNTIF('CC Standings '!L$3:L$27,'CC Color Winners'!A81)</f>
        <v>0</v>
      </c>
      <c r="M81">
        <f>COUNTIF('CC Standings '!M$3:M$27,'CC Color Winners'!A81)</f>
        <v>0</v>
      </c>
      <c r="N81">
        <f>COUNTIF('CC Standings '!N$3:N$27,'CC Color Winners'!A81)</f>
        <v>0</v>
      </c>
      <c r="O81">
        <f>COUNTIF('CC Standings '!O$3:O$27,'CC Color Winners'!A81)</f>
        <v>1</v>
      </c>
      <c r="P81">
        <f>COUNTIF('CC Standings '!P$3:P$27,'CC Color Winners'!A81)</f>
        <v>0</v>
      </c>
      <c r="Q81">
        <f>COUNTIF('CC Standings '!Q$3:Q$27,'CC Color Winners'!A81)</f>
        <v>2</v>
      </c>
      <c r="R81">
        <f>COUNTIF('CC Standings '!R$3:R$27,'CC Color Winners'!A81)</f>
        <v>0</v>
      </c>
      <c r="S81">
        <f>COUNTIF('CC Standings '!S$3:S$27,'CC Color Winners'!A81)</f>
        <v>0</v>
      </c>
      <c r="T81">
        <f>COUNTIF('CC Standings '!T$3:T$27,'CC Color Winners'!A81)</f>
        <v>0</v>
      </c>
      <c r="U81">
        <f>COUNTIF('CC Standings '!U$3:U$27,'CC Color Winners'!A81)</f>
        <v>0</v>
      </c>
      <c r="V81">
        <f>COUNTIF('CC Standings '!V$3:V$27,'CC Color Winners'!A81)</f>
        <v>0</v>
      </c>
      <c r="W81">
        <f>COUNTIF('CC Standings '!W$3:W$27,'CC Color Winners'!A81)</f>
        <v>0</v>
      </c>
      <c r="X81">
        <f>COUNTIF('CC Standings '!X$3:X$27,'CC Color Winners'!A81)</f>
        <v>0</v>
      </c>
      <c r="Y81">
        <f>COUNTIF('CC Standings '!Y$3:Y$27,'CC Color Winners'!A81)</f>
        <v>0</v>
      </c>
      <c r="Z81">
        <f>COUNTIF('CC Standings '!Z$3:Z$27,'CC Color Winners'!A81)</f>
        <v>0</v>
      </c>
      <c r="AA81">
        <f>COUNTIF('CC Standings '!AA$3:AA$27,'CC Color Winners'!A81)</f>
        <v>0</v>
      </c>
      <c r="AB81">
        <f>COUNTIF('CC Standings '!AB$3:AB$27,'CC Color Winners'!A81)</f>
        <v>0</v>
      </c>
      <c r="AC81">
        <f>COUNTIF('CC Standings '!AC$3:AC$27,'CC Color Winners'!A81)</f>
        <v>0</v>
      </c>
      <c r="AD81">
        <f>COUNTIF('CC Standings '!AD$3:AD$27,'CC Color Winners'!A81)</f>
        <v>0</v>
      </c>
      <c r="AE81">
        <f>COUNTIF('CC Standings '!AE$3:AE$27,'CC Color Winners'!A81)</f>
        <v>0</v>
      </c>
      <c r="AF81">
        <f>COUNTIF('CC Standings '!AF$3:AF$27,'CC Color Winners'!A81)</f>
        <v>0</v>
      </c>
      <c r="AG81">
        <f>COUNTIF('CC Standings '!AG$3:AG$27,'CC Color Winners'!A81)</f>
        <v>0</v>
      </c>
      <c r="AH81">
        <f>COUNTIF('CC Standings '!AH$3:AH$27,'CC Color Winners'!A81)</f>
        <v>0</v>
      </c>
      <c r="AI81">
        <f>COUNTIF('CC Standings '!AI$3:AI$27,'CC Color Winners'!A81)</f>
        <v>0</v>
      </c>
      <c r="AJ81">
        <f>COUNTIF('CC Standings '!AJ$3:AJ$27,'CC Color Winners'!A81)</f>
        <v>0</v>
      </c>
      <c r="AK81">
        <f>COUNTIF('CC Standings '!AK$3:AK$27,'CC Color Winners'!A81)</f>
        <v>0</v>
      </c>
      <c r="AL81">
        <f>COUNTIF('CC Standings '!AL$3:AL$27,'CC Color Winners'!A81)</f>
        <v>0</v>
      </c>
      <c r="AM81">
        <f>COUNTIF('CC Standings '!AM$3:AM$27,'CC Color Winners'!A81)</f>
        <v>0</v>
      </c>
    </row>
    <row r="82" spans="1:39" x14ac:dyDescent="0.2">
      <c r="A82" t="s">
        <v>41</v>
      </c>
      <c r="B82">
        <f>COUNTIF('CC Standings '!B$3:B$27,'CC Color Winners'!A82)</f>
        <v>0</v>
      </c>
      <c r="C82">
        <f>COUNTIF('CC Standings '!C$3:C$27,'CC Color Winners'!A82)</f>
        <v>0</v>
      </c>
      <c r="D82">
        <f>COUNTIF('CC Standings '!D$3:D$27,'CC Color Winners'!A82)</f>
        <v>0</v>
      </c>
      <c r="E82">
        <f>COUNTIF('CC Standings '!E$3:E$27,'CC Color Winners'!A82)</f>
        <v>0</v>
      </c>
      <c r="F82">
        <f>COUNTIF('CC Standings '!F$3:F$27,'CC Color Winners'!A82)</f>
        <v>0</v>
      </c>
      <c r="G82">
        <f>COUNTIF('CC Standings '!G$3:G$27,'CC Color Winners'!A82)</f>
        <v>0</v>
      </c>
      <c r="H82">
        <f>COUNTIF('CC Standings '!H$3:H$27,'CC Color Winners'!A82)</f>
        <v>0</v>
      </c>
      <c r="I82">
        <f>COUNTIF('CC Standings '!I$3:I$27,'CC Color Winners'!A82)</f>
        <v>0</v>
      </c>
      <c r="J82">
        <f>COUNTIF('CC Standings '!J$3:J$27,'CC Color Winners'!A82)</f>
        <v>0</v>
      </c>
      <c r="K82">
        <f>COUNTIF('CC Standings '!K$3:K$27,'CC Color Winners'!A82)</f>
        <v>0</v>
      </c>
      <c r="L82">
        <f>COUNTIF('CC Standings '!L$3:L$27,'CC Color Winners'!A82)</f>
        <v>0</v>
      </c>
      <c r="M82">
        <f>COUNTIF('CC Standings '!M$3:M$27,'CC Color Winners'!A82)</f>
        <v>0</v>
      </c>
      <c r="N82">
        <f>COUNTIF('CC Standings '!N$3:N$27,'CC Color Winners'!A82)</f>
        <v>0</v>
      </c>
      <c r="O82">
        <f>COUNTIF('CC Standings '!O$3:O$27,'CC Color Winners'!A82)</f>
        <v>0</v>
      </c>
      <c r="P82">
        <f>COUNTIF('CC Standings '!P$3:P$27,'CC Color Winners'!A82)</f>
        <v>0</v>
      </c>
      <c r="Q82">
        <f>COUNTIF('CC Standings '!Q$3:Q$27,'CC Color Winners'!A82)</f>
        <v>0</v>
      </c>
      <c r="R82">
        <f>COUNTIF('CC Standings '!R$3:R$27,'CC Color Winners'!A82)</f>
        <v>0</v>
      </c>
      <c r="S82">
        <f>COUNTIF('CC Standings '!S$3:S$27,'CC Color Winners'!A82)</f>
        <v>0</v>
      </c>
      <c r="T82">
        <f>COUNTIF('CC Standings '!T$3:T$27,'CC Color Winners'!A82)</f>
        <v>0</v>
      </c>
      <c r="U82">
        <f>COUNTIF('CC Standings '!U$3:U$27,'CC Color Winners'!A82)</f>
        <v>0</v>
      </c>
      <c r="V82">
        <f>COUNTIF('CC Standings '!V$3:V$27,'CC Color Winners'!A82)</f>
        <v>0</v>
      </c>
      <c r="W82">
        <f>COUNTIF('CC Standings '!W$3:W$27,'CC Color Winners'!A82)</f>
        <v>0</v>
      </c>
      <c r="X82">
        <f>COUNTIF('CC Standings '!X$3:X$27,'CC Color Winners'!A82)</f>
        <v>0</v>
      </c>
      <c r="Y82">
        <f>COUNTIF('CC Standings '!Y$3:Y$27,'CC Color Winners'!A82)</f>
        <v>0</v>
      </c>
      <c r="Z82">
        <f>COUNTIF('CC Standings '!Z$3:Z$27,'CC Color Winners'!A82)</f>
        <v>0</v>
      </c>
      <c r="AA82">
        <f>COUNTIF('CC Standings '!AA$3:AA$27,'CC Color Winners'!A82)</f>
        <v>0</v>
      </c>
      <c r="AB82">
        <f>COUNTIF('CC Standings '!AB$3:AB$27,'CC Color Winners'!A82)</f>
        <v>0</v>
      </c>
      <c r="AC82">
        <f>COUNTIF('CC Standings '!AC$3:AC$27,'CC Color Winners'!A82)</f>
        <v>0</v>
      </c>
      <c r="AD82">
        <f>COUNTIF('CC Standings '!AD$3:AD$27,'CC Color Winners'!A82)</f>
        <v>0</v>
      </c>
      <c r="AE82">
        <f>COUNTIF('CC Standings '!AE$3:AE$27,'CC Color Winners'!A82)</f>
        <v>0</v>
      </c>
      <c r="AF82">
        <f>COUNTIF('CC Standings '!AF$3:AF$27,'CC Color Winners'!A82)</f>
        <v>0</v>
      </c>
      <c r="AG82">
        <f>COUNTIF('CC Standings '!AG$3:AG$27,'CC Color Winners'!A82)</f>
        <v>0</v>
      </c>
      <c r="AH82">
        <f>COUNTIF('CC Standings '!AH$3:AH$27,'CC Color Winners'!A82)</f>
        <v>0</v>
      </c>
      <c r="AI82">
        <f>COUNTIF('CC Standings '!AI$3:AI$27,'CC Color Winners'!A82)</f>
        <v>0</v>
      </c>
      <c r="AJ82">
        <f>COUNTIF('CC Standings '!AJ$3:AJ$27,'CC Color Winners'!A82)</f>
        <v>0</v>
      </c>
      <c r="AK82">
        <f>COUNTIF('CC Standings '!AK$3:AK$27,'CC Color Winners'!A82)</f>
        <v>0</v>
      </c>
      <c r="AL82">
        <f>COUNTIF('CC Standings '!AL$3:AL$27,'CC Color Winners'!A82)</f>
        <v>0</v>
      </c>
      <c r="AM82">
        <f>COUNTIF('CC Standings '!AM$3:AM$27,'CC Color Winners'!A82)</f>
        <v>0</v>
      </c>
    </row>
    <row r="83" spans="1:39" x14ac:dyDescent="0.2">
      <c r="A83" t="s">
        <v>167</v>
      </c>
      <c r="B83">
        <f>COUNTIF('CC Standings '!B$3:B$27,'CC Color Winners'!A83)</f>
        <v>1</v>
      </c>
      <c r="C83">
        <f>COUNTIF('CC Standings '!C$3:C$27,'CC Color Winners'!A83)</f>
        <v>0</v>
      </c>
      <c r="D83">
        <f>COUNTIF('CC Standings '!D$3:D$27,'CC Color Winners'!A83)</f>
        <v>0</v>
      </c>
      <c r="E83">
        <f>COUNTIF('CC Standings '!E$3:E$27,'CC Color Winners'!A83)</f>
        <v>0</v>
      </c>
      <c r="F83">
        <f>COUNTIF('CC Standings '!F$3:F$27,'CC Color Winners'!A83)</f>
        <v>0</v>
      </c>
      <c r="G83">
        <f>COUNTIF('CC Standings '!G$3:G$27,'CC Color Winners'!A83)</f>
        <v>0</v>
      </c>
      <c r="H83">
        <f>COUNTIF('CC Standings '!H$3:H$27,'CC Color Winners'!A83)</f>
        <v>0</v>
      </c>
      <c r="I83">
        <f>COUNTIF('CC Standings '!I$3:I$27,'CC Color Winners'!A83)</f>
        <v>0</v>
      </c>
      <c r="J83">
        <f>COUNTIF('CC Standings '!J$3:J$27,'CC Color Winners'!A83)</f>
        <v>0</v>
      </c>
      <c r="K83">
        <f>COUNTIF('CC Standings '!K$3:K$27,'CC Color Winners'!A83)</f>
        <v>0</v>
      </c>
      <c r="L83">
        <f>COUNTIF('CC Standings '!L$3:L$27,'CC Color Winners'!A83)</f>
        <v>0</v>
      </c>
      <c r="M83">
        <f>COUNTIF('CC Standings '!M$3:M$27,'CC Color Winners'!A83)</f>
        <v>0</v>
      </c>
      <c r="N83">
        <f>COUNTIF('CC Standings '!N$3:N$27,'CC Color Winners'!A83)</f>
        <v>0</v>
      </c>
      <c r="O83">
        <f>COUNTIF('CC Standings '!O$3:O$27,'CC Color Winners'!A83)</f>
        <v>0</v>
      </c>
      <c r="P83">
        <f>COUNTIF('CC Standings '!P$3:P$27,'CC Color Winners'!A83)</f>
        <v>0</v>
      </c>
      <c r="Q83">
        <f>COUNTIF('CC Standings '!Q$3:Q$27,'CC Color Winners'!A83)</f>
        <v>0</v>
      </c>
      <c r="R83">
        <f>COUNTIF('CC Standings '!R$3:R$27,'CC Color Winners'!A83)</f>
        <v>0</v>
      </c>
      <c r="S83">
        <f>COUNTIF('CC Standings '!S$3:S$27,'CC Color Winners'!A83)</f>
        <v>0</v>
      </c>
      <c r="T83">
        <f>COUNTIF('CC Standings '!T$3:T$27,'CC Color Winners'!A83)</f>
        <v>0</v>
      </c>
      <c r="U83">
        <f>COUNTIF('CC Standings '!U$3:U$27,'CC Color Winners'!A83)</f>
        <v>2</v>
      </c>
      <c r="V83">
        <f>COUNTIF('CC Standings '!V$3:V$27,'CC Color Winners'!A83)</f>
        <v>0</v>
      </c>
      <c r="W83">
        <f>COUNTIF('CC Standings '!W$3:W$27,'CC Color Winners'!A83)</f>
        <v>0</v>
      </c>
      <c r="X83">
        <f>COUNTIF('CC Standings '!X$3:X$27,'CC Color Winners'!A83)</f>
        <v>0</v>
      </c>
      <c r="Y83">
        <f>COUNTIF('CC Standings '!Y$3:Y$27,'CC Color Winners'!A83)</f>
        <v>0</v>
      </c>
      <c r="Z83">
        <f>COUNTIF('CC Standings '!Z$3:Z$27,'CC Color Winners'!A83)</f>
        <v>0</v>
      </c>
      <c r="AA83">
        <f>COUNTIF('CC Standings '!AA$3:AA$27,'CC Color Winners'!A83)</f>
        <v>0</v>
      </c>
      <c r="AB83">
        <f>COUNTIF('CC Standings '!AB$3:AB$27,'CC Color Winners'!A83)</f>
        <v>0</v>
      </c>
      <c r="AC83">
        <f>COUNTIF('CC Standings '!AC$3:AC$27,'CC Color Winners'!A83)</f>
        <v>0</v>
      </c>
      <c r="AD83">
        <f>COUNTIF('CC Standings '!AD$3:AD$27,'CC Color Winners'!A83)</f>
        <v>0</v>
      </c>
      <c r="AE83">
        <f>COUNTIF('CC Standings '!AE$3:AE$27,'CC Color Winners'!A83)</f>
        <v>0</v>
      </c>
      <c r="AF83">
        <f>COUNTIF('CC Standings '!AF$3:AF$27,'CC Color Winners'!A83)</f>
        <v>0</v>
      </c>
      <c r="AG83">
        <f>COUNTIF('CC Standings '!AG$3:AG$27,'CC Color Winners'!A83)</f>
        <v>0</v>
      </c>
      <c r="AH83">
        <f>COUNTIF('CC Standings '!AH$3:AH$27,'CC Color Winners'!A83)</f>
        <v>0</v>
      </c>
      <c r="AI83">
        <f>COUNTIF('CC Standings '!AI$3:AI$27,'CC Color Winners'!A83)</f>
        <v>0</v>
      </c>
      <c r="AJ83">
        <f>COUNTIF('CC Standings '!AJ$3:AJ$27,'CC Color Winners'!A83)</f>
        <v>0</v>
      </c>
      <c r="AK83">
        <f>COUNTIF('CC Standings '!AK$3:AK$27,'CC Color Winners'!A83)</f>
        <v>0</v>
      </c>
      <c r="AL83">
        <f>COUNTIF('CC Standings '!AL$3:AL$27,'CC Color Winners'!A83)</f>
        <v>0</v>
      </c>
      <c r="AM83">
        <f>COUNTIF('CC Standings '!AM$3:AM$27,'CC Color Winners'!A83)</f>
        <v>0</v>
      </c>
    </row>
    <row r="84" spans="1:39" x14ac:dyDescent="0.2">
      <c r="A84" t="s">
        <v>32</v>
      </c>
      <c r="B84">
        <f>COUNTIF('CC Standings '!B$3:B$27,'CC Color Winners'!A84)</f>
        <v>0</v>
      </c>
      <c r="C84">
        <f>COUNTIF('CC Standings '!C$3:C$27,'CC Color Winners'!A84)</f>
        <v>0</v>
      </c>
      <c r="D84">
        <f>COUNTIF('CC Standings '!D$3:D$27,'CC Color Winners'!A84)</f>
        <v>1</v>
      </c>
      <c r="E84">
        <f>COUNTIF('CC Standings '!E$3:E$27,'CC Color Winners'!A84)</f>
        <v>0</v>
      </c>
      <c r="F84">
        <f>COUNTIF('CC Standings '!F$3:F$27,'CC Color Winners'!A84)</f>
        <v>0</v>
      </c>
      <c r="G84">
        <f>COUNTIF('CC Standings '!G$3:G$27,'CC Color Winners'!A84)</f>
        <v>0</v>
      </c>
      <c r="H84">
        <f>COUNTIF('CC Standings '!H$3:H$27,'CC Color Winners'!A84)</f>
        <v>0</v>
      </c>
      <c r="I84">
        <f>COUNTIF('CC Standings '!I$3:I$27,'CC Color Winners'!A84)</f>
        <v>0</v>
      </c>
      <c r="J84">
        <f>COUNTIF('CC Standings '!J$3:J$27,'CC Color Winners'!A84)</f>
        <v>0</v>
      </c>
      <c r="K84">
        <f>COUNTIF('CC Standings '!K$3:K$27,'CC Color Winners'!A84)</f>
        <v>0</v>
      </c>
      <c r="L84">
        <f>COUNTIF('CC Standings '!L$3:L$27,'CC Color Winners'!A84)</f>
        <v>0</v>
      </c>
      <c r="M84">
        <f>COUNTIF('CC Standings '!M$3:M$27,'CC Color Winners'!A84)</f>
        <v>0</v>
      </c>
      <c r="N84">
        <f>COUNTIF('CC Standings '!N$3:N$27,'CC Color Winners'!A84)</f>
        <v>0</v>
      </c>
      <c r="O84">
        <f>COUNTIF('CC Standings '!O$3:O$27,'CC Color Winners'!A84)</f>
        <v>0</v>
      </c>
      <c r="P84">
        <f>COUNTIF('CC Standings '!P$3:P$27,'CC Color Winners'!A84)</f>
        <v>0</v>
      </c>
      <c r="Q84">
        <f>COUNTIF('CC Standings '!Q$3:Q$27,'CC Color Winners'!A84)</f>
        <v>0</v>
      </c>
      <c r="R84">
        <f>COUNTIF('CC Standings '!R$3:R$27,'CC Color Winners'!A84)</f>
        <v>0</v>
      </c>
      <c r="S84">
        <f>COUNTIF('CC Standings '!S$3:S$27,'CC Color Winners'!A84)</f>
        <v>0</v>
      </c>
      <c r="T84">
        <f>COUNTIF('CC Standings '!T$3:T$27,'CC Color Winners'!A84)</f>
        <v>0</v>
      </c>
      <c r="U84">
        <f>COUNTIF('CC Standings '!U$3:U$27,'CC Color Winners'!A84)</f>
        <v>0</v>
      </c>
      <c r="V84">
        <f>COUNTIF('CC Standings '!V$3:V$27,'CC Color Winners'!A84)</f>
        <v>0</v>
      </c>
      <c r="W84">
        <f>COUNTIF('CC Standings '!W$3:W$27,'CC Color Winners'!A84)</f>
        <v>0</v>
      </c>
      <c r="X84">
        <f>COUNTIF('CC Standings '!X$3:X$27,'CC Color Winners'!A84)</f>
        <v>0</v>
      </c>
      <c r="Y84">
        <f>COUNTIF('CC Standings '!Y$3:Y$27,'CC Color Winners'!A84)</f>
        <v>0</v>
      </c>
      <c r="Z84">
        <f>COUNTIF('CC Standings '!Z$3:Z$27,'CC Color Winners'!A84)</f>
        <v>0</v>
      </c>
      <c r="AA84">
        <f>COUNTIF('CC Standings '!AA$3:AA$27,'CC Color Winners'!A84)</f>
        <v>0</v>
      </c>
      <c r="AB84">
        <f>COUNTIF('CC Standings '!AB$3:AB$27,'CC Color Winners'!A84)</f>
        <v>0</v>
      </c>
      <c r="AC84">
        <f>COUNTIF('CC Standings '!AC$3:AC$27,'CC Color Winners'!A84)</f>
        <v>0</v>
      </c>
      <c r="AD84">
        <f>COUNTIF('CC Standings '!AD$3:AD$27,'CC Color Winners'!A84)</f>
        <v>0</v>
      </c>
      <c r="AE84">
        <f>COUNTIF('CC Standings '!AE$3:AE$27,'CC Color Winners'!A84)</f>
        <v>0</v>
      </c>
      <c r="AF84">
        <f>COUNTIF('CC Standings '!AF$3:AF$27,'CC Color Winners'!A84)</f>
        <v>0</v>
      </c>
      <c r="AG84">
        <f>COUNTIF('CC Standings '!AG$3:AG$27,'CC Color Winners'!A84)</f>
        <v>0</v>
      </c>
      <c r="AH84">
        <f>COUNTIF('CC Standings '!AH$3:AH$27,'CC Color Winners'!A84)</f>
        <v>0</v>
      </c>
      <c r="AI84">
        <f>COUNTIF('CC Standings '!AI$3:AI$27,'CC Color Winners'!A84)</f>
        <v>0</v>
      </c>
      <c r="AJ84">
        <f>COUNTIF('CC Standings '!AJ$3:AJ$27,'CC Color Winners'!A84)</f>
        <v>0</v>
      </c>
      <c r="AK84">
        <f>COUNTIF('CC Standings '!AK$3:AK$27,'CC Color Winners'!A84)</f>
        <v>0</v>
      </c>
      <c r="AL84">
        <f>COUNTIF('CC Standings '!AL$3:AL$27,'CC Color Winners'!A84)</f>
        <v>0</v>
      </c>
      <c r="AM84">
        <f>COUNTIF('CC Standings '!AM$3:AM$27,'CC Color Winners'!A84)</f>
        <v>0</v>
      </c>
    </row>
    <row r="85" spans="1:39" x14ac:dyDescent="0.2">
      <c r="A85" t="s">
        <v>31</v>
      </c>
      <c r="B85">
        <f>COUNTIF('CC Standings '!B$3:B$27,'CC Color Winners'!A85)</f>
        <v>0</v>
      </c>
      <c r="C85">
        <f>COUNTIF('CC Standings '!C$3:C$27,'CC Color Winners'!A85)</f>
        <v>0</v>
      </c>
      <c r="D85">
        <f>COUNTIF('CC Standings '!D$3:D$27,'CC Color Winners'!A85)</f>
        <v>0</v>
      </c>
      <c r="E85">
        <f>COUNTIF('CC Standings '!E$3:E$27,'CC Color Winners'!A85)</f>
        <v>0</v>
      </c>
      <c r="F85">
        <f>COUNTIF('CC Standings '!F$3:F$27,'CC Color Winners'!A85)</f>
        <v>0</v>
      </c>
      <c r="G85">
        <f>COUNTIF('CC Standings '!G$3:G$27,'CC Color Winners'!A85)</f>
        <v>0</v>
      </c>
      <c r="H85">
        <f>COUNTIF('CC Standings '!H$3:H$27,'CC Color Winners'!A85)</f>
        <v>0</v>
      </c>
      <c r="I85">
        <f>COUNTIF('CC Standings '!I$3:I$27,'CC Color Winners'!A85)</f>
        <v>0</v>
      </c>
      <c r="J85">
        <f>COUNTIF('CC Standings '!J$3:J$27,'CC Color Winners'!A85)</f>
        <v>0</v>
      </c>
      <c r="K85">
        <f>COUNTIF('CC Standings '!K$3:K$27,'CC Color Winners'!A85)</f>
        <v>0</v>
      </c>
      <c r="L85">
        <f>COUNTIF('CC Standings '!L$3:L$27,'CC Color Winners'!A85)</f>
        <v>0</v>
      </c>
      <c r="M85">
        <f>COUNTIF('CC Standings '!M$3:M$27,'CC Color Winners'!A85)</f>
        <v>0</v>
      </c>
      <c r="N85">
        <f>COUNTIF('CC Standings '!N$3:N$27,'CC Color Winners'!A85)</f>
        <v>0</v>
      </c>
      <c r="O85">
        <f>COUNTIF('CC Standings '!O$3:O$27,'CC Color Winners'!A85)</f>
        <v>0</v>
      </c>
      <c r="P85">
        <f>COUNTIF('CC Standings '!P$3:P$27,'CC Color Winners'!A85)</f>
        <v>0</v>
      </c>
      <c r="Q85">
        <f>COUNTIF('CC Standings '!Q$3:Q$27,'CC Color Winners'!A85)</f>
        <v>0</v>
      </c>
      <c r="R85">
        <f>COUNTIF('CC Standings '!R$3:R$27,'CC Color Winners'!A85)</f>
        <v>0</v>
      </c>
      <c r="S85">
        <f>COUNTIF('CC Standings '!S$3:S$27,'CC Color Winners'!A85)</f>
        <v>0</v>
      </c>
      <c r="T85">
        <f>COUNTIF('CC Standings '!T$3:T$27,'CC Color Winners'!A85)</f>
        <v>0</v>
      </c>
      <c r="U85">
        <f>COUNTIF('CC Standings '!U$3:U$27,'CC Color Winners'!A85)</f>
        <v>0</v>
      </c>
      <c r="V85">
        <f>COUNTIF('CC Standings '!V$3:V$27,'CC Color Winners'!A85)</f>
        <v>0</v>
      </c>
      <c r="W85">
        <f>COUNTIF('CC Standings '!W$3:W$27,'CC Color Winners'!A85)</f>
        <v>0</v>
      </c>
      <c r="X85">
        <f>COUNTIF('CC Standings '!X$3:X$27,'CC Color Winners'!A85)</f>
        <v>0</v>
      </c>
      <c r="Y85">
        <f>COUNTIF('CC Standings '!Y$3:Y$27,'CC Color Winners'!A85)</f>
        <v>0</v>
      </c>
      <c r="Z85">
        <f>COUNTIF('CC Standings '!Z$3:Z$27,'CC Color Winners'!A85)</f>
        <v>0</v>
      </c>
      <c r="AA85">
        <f>COUNTIF('CC Standings '!AA$3:AA$27,'CC Color Winners'!A85)</f>
        <v>0</v>
      </c>
      <c r="AB85">
        <f>COUNTIF('CC Standings '!AB$3:AB$27,'CC Color Winners'!A85)</f>
        <v>0</v>
      </c>
      <c r="AC85">
        <f>COUNTIF('CC Standings '!AC$3:AC$27,'CC Color Winners'!A85)</f>
        <v>0</v>
      </c>
      <c r="AD85">
        <f>COUNTIF('CC Standings '!AD$3:AD$27,'CC Color Winners'!A85)</f>
        <v>0</v>
      </c>
      <c r="AE85">
        <f>COUNTIF('CC Standings '!AE$3:AE$27,'CC Color Winners'!A85)</f>
        <v>0</v>
      </c>
      <c r="AF85">
        <f>COUNTIF('CC Standings '!AF$3:AF$27,'CC Color Winners'!A85)</f>
        <v>0</v>
      </c>
      <c r="AG85">
        <f>COUNTIF('CC Standings '!AG$3:AG$27,'CC Color Winners'!A85)</f>
        <v>0</v>
      </c>
      <c r="AH85">
        <f>COUNTIF('CC Standings '!AH$3:AH$27,'CC Color Winners'!A85)</f>
        <v>0</v>
      </c>
      <c r="AI85">
        <f>COUNTIF('CC Standings '!AI$3:AI$27,'CC Color Winners'!A85)</f>
        <v>0</v>
      </c>
      <c r="AJ85">
        <f>COUNTIF('CC Standings '!AJ$3:AJ$27,'CC Color Winners'!A85)</f>
        <v>0</v>
      </c>
      <c r="AK85">
        <f>COUNTIF('CC Standings '!AK$3:AK$27,'CC Color Winners'!A85)</f>
        <v>0</v>
      </c>
      <c r="AL85">
        <f>COUNTIF('CC Standings '!AL$3:AL$27,'CC Color Winners'!A85)</f>
        <v>0</v>
      </c>
      <c r="AM85">
        <f>COUNTIF('CC Standings '!AM$3:AM$27,'CC Color Winners'!A85)</f>
        <v>0</v>
      </c>
    </row>
    <row r="86" spans="1:39" x14ac:dyDescent="0.2">
      <c r="A86" t="s">
        <v>75</v>
      </c>
      <c r="B86">
        <f>COUNTIF('CC Standings '!B$3:B$27,'CC Color Winners'!A86)</f>
        <v>0</v>
      </c>
      <c r="C86">
        <f>COUNTIF('CC Standings '!C$3:C$27,'CC Color Winners'!A86)</f>
        <v>0</v>
      </c>
      <c r="D86">
        <f>COUNTIF('CC Standings '!D$3:D$27,'CC Color Winners'!A86)</f>
        <v>0</v>
      </c>
      <c r="E86">
        <f>COUNTIF('CC Standings '!E$3:E$27,'CC Color Winners'!A86)</f>
        <v>1</v>
      </c>
      <c r="F86">
        <f>COUNTIF('CC Standings '!F$3:F$27,'CC Color Winners'!A86)</f>
        <v>0</v>
      </c>
      <c r="G86">
        <f>COUNTIF('CC Standings '!G$3:G$27,'CC Color Winners'!A86)</f>
        <v>0</v>
      </c>
      <c r="H86">
        <f>COUNTIF('CC Standings '!H$3:H$27,'CC Color Winners'!A86)</f>
        <v>0</v>
      </c>
      <c r="I86">
        <f>COUNTIF('CC Standings '!I$3:I$27,'CC Color Winners'!A86)</f>
        <v>0</v>
      </c>
      <c r="J86">
        <f>COUNTIF('CC Standings '!J$3:J$27,'CC Color Winners'!A86)</f>
        <v>0</v>
      </c>
      <c r="K86">
        <f>COUNTIF('CC Standings '!K$3:K$27,'CC Color Winners'!A86)</f>
        <v>0</v>
      </c>
      <c r="L86">
        <f>COUNTIF('CC Standings '!L$3:L$27,'CC Color Winners'!A86)</f>
        <v>0</v>
      </c>
      <c r="M86">
        <f>COUNTIF('CC Standings '!M$3:M$27,'CC Color Winners'!A86)</f>
        <v>0</v>
      </c>
      <c r="N86">
        <f>COUNTIF('CC Standings '!N$3:N$27,'CC Color Winners'!A86)</f>
        <v>0</v>
      </c>
      <c r="O86">
        <f>COUNTIF('CC Standings '!O$3:O$27,'CC Color Winners'!A86)</f>
        <v>1</v>
      </c>
      <c r="P86">
        <f>COUNTIF('CC Standings '!P$3:P$27,'CC Color Winners'!A86)</f>
        <v>0</v>
      </c>
      <c r="Q86">
        <f>COUNTIF('CC Standings '!Q$3:Q$27,'CC Color Winners'!A86)</f>
        <v>0</v>
      </c>
      <c r="R86">
        <f>COUNTIF('CC Standings '!R$3:R$27,'CC Color Winners'!A86)</f>
        <v>0</v>
      </c>
      <c r="S86">
        <f>COUNTIF('CC Standings '!S$3:S$27,'CC Color Winners'!A86)</f>
        <v>0</v>
      </c>
      <c r="T86">
        <f>COUNTIF('CC Standings '!T$3:T$27,'CC Color Winners'!A86)</f>
        <v>0</v>
      </c>
      <c r="U86">
        <f>COUNTIF('CC Standings '!U$3:U$27,'CC Color Winners'!A86)</f>
        <v>0</v>
      </c>
      <c r="V86">
        <f>COUNTIF('CC Standings '!V$3:V$27,'CC Color Winners'!A86)</f>
        <v>0</v>
      </c>
      <c r="W86">
        <f>COUNTIF('CC Standings '!W$3:W$27,'CC Color Winners'!A86)</f>
        <v>0</v>
      </c>
      <c r="X86">
        <f>COUNTIF('CC Standings '!X$3:X$27,'CC Color Winners'!A86)</f>
        <v>0</v>
      </c>
      <c r="Y86">
        <f>COUNTIF('CC Standings '!Y$3:Y$27,'CC Color Winners'!A86)</f>
        <v>0</v>
      </c>
      <c r="Z86">
        <f>COUNTIF('CC Standings '!Z$3:Z$27,'CC Color Winners'!A86)</f>
        <v>0</v>
      </c>
      <c r="AA86">
        <f>COUNTIF('CC Standings '!AA$3:AA$27,'CC Color Winners'!A86)</f>
        <v>0</v>
      </c>
      <c r="AB86">
        <f>COUNTIF('CC Standings '!AB$3:AB$27,'CC Color Winners'!A86)</f>
        <v>0</v>
      </c>
      <c r="AC86">
        <f>COUNTIF('CC Standings '!AC$3:AC$27,'CC Color Winners'!A86)</f>
        <v>0</v>
      </c>
      <c r="AD86">
        <f>COUNTIF('CC Standings '!AD$3:AD$27,'CC Color Winners'!A86)</f>
        <v>0</v>
      </c>
      <c r="AE86">
        <f>COUNTIF('CC Standings '!AE$3:AE$27,'CC Color Winners'!A86)</f>
        <v>0</v>
      </c>
      <c r="AF86">
        <f>COUNTIF('CC Standings '!AF$3:AF$27,'CC Color Winners'!A86)</f>
        <v>0</v>
      </c>
      <c r="AG86">
        <f>COUNTIF('CC Standings '!AG$3:AG$27,'CC Color Winners'!A86)</f>
        <v>0</v>
      </c>
      <c r="AH86">
        <f>COUNTIF('CC Standings '!AH$3:AH$27,'CC Color Winners'!A86)</f>
        <v>0</v>
      </c>
      <c r="AI86">
        <f>COUNTIF('CC Standings '!AI$3:AI$27,'CC Color Winners'!A86)</f>
        <v>0</v>
      </c>
      <c r="AJ86">
        <f>COUNTIF('CC Standings '!AJ$3:AJ$27,'CC Color Winners'!A86)</f>
        <v>0</v>
      </c>
      <c r="AK86">
        <f>COUNTIF('CC Standings '!AK$3:AK$27,'CC Color Winners'!A86)</f>
        <v>0</v>
      </c>
      <c r="AL86">
        <f>COUNTIF('CC Standings '!AL$3:AL$27,'CC Color Winners'!A86)</f>
        <v>0</v>
      </c>
      <c r="AM86">
        <f>COUNTIF('CC Standings '!AM$3:AM$27,'CC Color Winners'!A86)</f>
        <v>0</v>
      </c>
    </row>
    <row r="87" spans="1:39" x14ac:dyDescent="0.2">
      <c r="A87" t="s">
        <v>107</v>
      </c>
      <c r="B87">
        <f>COUNTIF('CC Standings '!B$3:B$27,'CC Color Winners'!A87)</f>
        <v>0</v>
      </c>
      <c r="C87">
        <f>COUNTIF('CC Standings '!C$3:C$27,'CC Color Winners'!A87)</f>
        <v>1</v>
      </c>
      <c r="D87">
        <f>COUNTIF('CC Standings '!D$3:D$27,'CC Color Winners'!A87)</f>
        <v>0</v>
      </c>
      <c r="E87">
        <f>COUNTIF('CC Standings '!E$3:E$27,'CC Color Winners'!A87)</f>
        <v>0</v>
      </c>
      <c r="F87">
        <f>COUNTIF('CC Standings '!F$3:F$27,'CC Color Winners'!A87)</f>
        <v>0</v>
      </c>
      <c r="G87">
        <f>COUNTIF('CC Standings '!G$3:G$27,'CC Color Winners'!A87)</f>
        <v>0</v>
      </c>
      <c r="H87">
        <f>COUNTIF('CC Standings '!H$3:H$27,'CC Color Winners'!A87)</f>
        <v>0</v>
      </c>
      <c r="I87">
        <f>COUNTIF('CC Standings '!I$3:I$27,'CC Color Winners'!A87)</f>
        <v>0</v>
      </c>
      <c r="J87">
        <f>COUNTIF('CC Standings '!J$3:J$27,'CC Color Winners'!A87)</f>
        <v>0</v>
      </c>
      <c r="K87">
        <f>COUNTIF('CC Standings '!K$3:K$27,'CC Color Winners'!A87)</f>
        <v>0</v>
      </c>
      <c r="L87">
        <f>COUNTIF('CC Standings '!L$3:L$27,'CC Color Winners'!A87)</f>
        <v>0</v>
      </c>
      <c r="M87">
        <f>COUNTIF('CC Standings '!M$3:M$27,'CC Color Winners'!A87)</f>
        <v>0</v>
      </c>
      <c r="N87">
        <f>COUNTIF('CC Standings '!N$3:N$27,'CC Color Winners'!A87)</f>
        <v>0</v>
      </c>
      <c r="O87">
        <f>COUNTIF('CC Standings '!O$3:O$27,'CC Color Winners'!A87)</f>
        <v>0</v>
      </c>
      <c r="P87">
        <f>COUNTIF('CC Standings '!P$3:P$27,'CC Color Winners'!A87)</f>
        <v>0</v>
      </c>
      <c r="Q87">
        <f>COUNTIF('CC Standings '!Q$3:Q$27,'CC Color Winners'!A87)</f>
        <v>2</v>
      </c>
      <c r="R87">
        <f>COUNTIF('CC Standings '!R$3:R$27,'CC Color Winners'!A87)</f>
        <v>0</v>
      </c>
      <c r="S87">
        <f>COUNTIF('CC Standings '!S$3:S$27,'CC Color Winners'!A87)</f>
        <v>0</v>
      </c>
      <c r="T87">
        <f>COUNTIF('CC Standings '!T$3:T$27,'CC Color Winners'!A87)</f>
        <v>0</v>
      </c>
      <c r="U87">
        <f>COUNTIF('CC Standings '!U$3:U$27,'CC Color Winners'!A87)</f>
        <v>0</v>
      </c>
      <c r="V87">
        <f>COUNTIF('CC Standings '!V$3:V$27,'CC Color Winners'!A87)</f>
        <v>0</v>
      </c>
      <c r="W87">
        <f>COUNTIF('CC Standings '!W$3:W$27,'CC Color Winners'!A87)</f>
        <v>0</v>
      </c>
      <c r="X87">
        <f>COUNTIF('CC Standings '!X$3:X$27,'CC Color Winners'!A87)</f>
        <v>0</v>
      </c>
      <c r="Y87">
        <f>COUNTIF('CC Standings '!Y$3:Y$27,'CC Color Winners'!A87)</f>
        <v>0</v>
      </c>
      <c r="Z87">
        <f>COUNTIF('CC Standings '!Z$3:Z$27,'CC Color Winners'!A87)</f>
        <v>0</v>
      </c>
      <c r="AA87">
        <f>COUNTIF('CC Standings '!AA$3:AA$27,'CC Color Winners'!A87)</f>
        <v>0</v>
      </c>
      <c r="AB87">
        <f>COUNTIF('CC Standings '!AB$3:AB$27,'CC Color Winners'!A87)</f>
        <v>0</v>
      </c>
      <c r="AC87">
        <f>COUNTIF('CC Standings '!AC$3:AC$27,'CC Color Winners'!A87)</f>
        <v>0</v>
      </c>
      <c r="AD87">
        <f>COUNTIF('CC Standings '!AD$3:AD$27,'CC Color Winners'!A87)</f>
        <v>0</v>
      </c>
      <c r="AE87">
        <f>COUNTIF('CC Standings '!AE$3:AE$27,'CC Color Winners'!A87)</f>
        <v>0</v>
      </c>
      <c r="AF87">
        <f>COUNTIF('CC Standings '!AF$3:AF$27,'CC Color Winners'!A87)</f>
        <v>0</v>
      </c>
      <c r="AG87">
        <f>COUNTIF('CC Standings '!AG$3:AG$27,'CC Color Winners'!A87)</f>
        <v>0</v>
      </c>
      <c r="AH87">
        <f>COUNTIF('CC Standings '!AH$3:AH$27,'CC Color Winners'!A87)</f>
        <v>0</v>
      </c>
      <c r="AI87">
        <f>COUNTIF('CC Standings '!AI$3:AI$27,'CC Color Winners'!A87)</f>
        <v>0</v>
      </c>
      <c r="AJ87">
        <f>COUNTIF('CC Standings '!AJ$3:AJ$27,'CC Color Winners'!A87)</f>
        <v>0</v>
      </c>
      <c r="AK87">
        <f>COUNTIF('CC Standings '!AK$3:AK$27,'CC Color Winners'!A87)</f>
        <v>0</v>
      </c>
      <c r="AL87">
        <f>COUNTIF('CC Standings '!AL$3:AL$27,'CC Color Winners'!A87)</f>
        <v>0</v>
      </c>
      <c r="AM87">
        <f>COUNTIF('CC Standings '!AM$3:AM$27,'CC Color Winners'!A87)</f>
        <v>0</v>
      </c>
    </row>
    <row r="88" spans="1:39" x14ac:dyDescent="0.2">
      <c r="A88" t="s">
        <v>7</v>
      </c>
      <c r="B88">
        <f>COUNTIF('CC Standings '!B$3:B$27,'CC Color Winners'!A88)</f>
        <v>3</v>
      </c>
      <c r="C88">
        <f>COUNTIF('CC Standings '!C$3:C$27,'CC Color Winners'!A88)</f>
        <v>1</v>
      </c>
      <c r="D88">
        <f>COUNTIF('CC Standings '!D$3:D$27,'CC Color Winners'!A88)</f>
        <v>0</v>
      </c>
      <c r="E88">
        <f>COUNTIF('CC Standings '!E$3:E$27,'CC Color Winners'!A88)</f>
        <v>0</v>
      </c>
      <c r="F88">
        <f>COUNTIF('CC Standings '!F$3:F$27,'CC Color Winners'!A88)</f>
        <v>2</v>
      </c>
      <c r="G88">
        <f>COUNTIF('CC Standings '!G$3:G$27,'CC Color Winners'!A88)</f>
        <v>2</v>
      </c>
      <c r="H88">
        <f>COUNTIF('CC Standings '!H$3:H$27,'CC Color Winners'!A88)</f>
        <v>1</v>
      </c>
      <c r="I88">
        <f>COUNTIF('CC Standings '!I$3:I$27,'CC Color Winners'!A88)</f>
        <v>2</v>
      </c>
      <c r="J88">
        <f>COUNTIF('CC Standings '!J$3:J$27,'CC Color Winners'!A88)</f>
        <v>2</v>
      </c>
      <c r="K88">
        <f>COUNTIF('CC Standings '!K$3:K$27,'CC Color Winners'!A88)</f>
        <v>1</v>
      </c>
      <c r="L88">
        <f>COUNTIF('CC Standings '!L$3:L$27,'CC Color Winners'!A88)</f>
        <v>1</v>
      </c>
      <c r="M88">
        <f>COUNTIF('CC Standings '!M$3:M$27,'CC Color Winners'!A88)</f>
        <v>0</v>
      </c>
      <c r="N88">
        <f>COUNTIF('CC Standings '!N$3:N$27,'CC Color Winners'!A88)</f>
        <v>0</v>
      </c>
      <c r="O88">
        <f>COUNTIF('CC Standings '!O$3:O$27,'CC Color Winners'!A88)</f>
        <v>0</v>
      </c>
      <c r="P88">
        <f>COUNTIF('CC Standings '!P$3:P$27,'CC Color Winners'!A88)</f>
        <v>0</v>
      </c>
      <c r="Q88">
        <f>COUNTIF('CC Standings '!Q$3:Q$27,'CC Color Winners'!A88)</f>
        <v>1</v>
      </c>
      <c r="R88">
        <f>COUNTIF('CC Standings '!R$3:R$27,'CC Color Winners'!A88)</f>
        <v>1</v>
      </c>
      <c r="S88">
        <f>COUNTIF('CC Standings '!S$3:S$27,'CC Color Winners'!A88)</f>
        <v>0</v>
      </c>
      <c r="T88">
        <f>COUNTIF('CC Standings '!T$3:T$27,'CC Color Winners'!A88)</f>
        <v>3</v>
      </c>
      <c r="U88">
        <f>COUNTIF('CC Standings '!U$3:U$27,'CC Color Winners'!A88)</f>
        <v>1</v>
      </c>
      <c r="V88">
        <f>COUNTIF('CC Standings '!V$3:V$27,'CC Color Winners'!A88)</f>
        <v>2</v>
      </c>
      <c r="W88">
        <f>COUNTIF('CC Standings '!W$3:W$27,'CC Color Winners'!A88)</f>
        <v>2</v>
      </c>
      <c r="X88">
        <f>COUNTIF('CC Standings '!X$3:X$27,'CC Color Winners'!A88)</f>
        <v>0</v>
      </c>
      <c r="Y88">
        <f>COUNTIF('CC Standings '!Y$3:Y$27,'CC Color Winners'!A88)</f>
        <v>0</v>
      </c>
      <c r="Z88">
        <f>COUNTIF('CC Standings '!Z$3:Z$27,'CC Color Winners'!A88)</f>
        <v>1</v>
      </c>
      <c r="AA88">
        <f>COUNTIF('CC Standings '!AA$3:AA$27,'CC Color Winners'!A88)</f>
        <v>0</v>
      </c>
      <c r="AB88">
        <f>COUNTIF('CC Standings '!AB$3:AB$27,'CC Color Winners'!A88)</f>
        <v>0</v>
      </c>
      <c r="AC88">
        <f>COUNTIF('CC Standings '!AC$3:AC$27,'CC Color Winners'!A88)</f>
        <v>0</v>
      </c>
      <c r="AD88">
        <f>COUNTIF('CC Standings '!AD$3:AD$27,'CC Color Winners'!A88)</f>
        <v>0</v>
      </c>
      <c r="AE88">
        <f>COUNTIF('CC Standings '!AE$3:AE$27,'CC Color Winners'!A88)</f>
        <v>0</v>
      </c>
      <c r="AF88">
        <f>COUNTIF('CC Standings '!AF$3:AF$27,'CC Color Winners'!A88)</f>
        <v>0</v>
      </c>
      <c r="AG88">
        <f>COUNTIF('CC Standings '!AG$3:AG$27,'CC Color Winners'!A88)</f>
        <v>0</v>
      </c>
      <c r="AH88">
        <f>COUNTIF('CC Standings '!AH$3:AH$27,'CC Color Winners'!A88)</f>
        <v>0</v>
      </c>
      <c r="AI88">
        <f>COUNTIF('CC Standings '!AI$3:AI$27,'CC Color Winners'!A88)</f>
        <v>0</v>
      </c>
      <c r="AJ88">
        <f>COUNTIF('CC Standings '!AJ$3:AJ$27,'CC Color Winners'!A88)</f>
        <v>0</v>
      </c>
      <c r="AK88">
        <f>COUNTIF('CC Standings '!AK$3:AK$27,'CC Color Winners'!A88)</f>
        <v>0</v>
      </c>
      <c r="AL88">
        <f>COUNTIF('CC Standings '!AL$3:AL$27,'CC Color Winners'!A88)</f>
        <v>0</v>
      </c>
      <c r="AM88">
        <f>COUNTIF('CC Standings '!AM$3:AM$27,'CC Color Winners'!A88)</f>
        <v>0</v>
      </c>
    </row>
    <row r="89" spans="1:39" x14ac:dyDescent="0.2">
      <c r="A89" t="s">
        <v>188</v>
      </c>
      <c r="B89">
        <f>COUNTIF('CC Standings '!B$3:B$27,'CC Color Winners'!A89)</f>
        <v>0</v>
      </c>
      <c r="C89">
        <f>COUNTIF('CC Standings '!C$3:C$27,'CC Color Winners'!A89)</f>
        <v>1</v>
      </c>
      <c r="D89">
        <f>COUNTIF('CC Standings '!D$3:D$27,'CC Color Winners'!A89)</f>
        <v>0</v>
      </c>
      <c r="E89">
        <f>COUNTIF('CC Standings '!E$3:E$27,'CC Color Winners'!A89)</f>
        <v>0</v>
      </c>
      <c r="F89">
        <f>COUNTIF('CC Standings '!F$3:F$27,'CC Color Winners'!A89)</f>
        <v>0</v>
      </c>
      <c r="G89">
        <f>COUNTIF('CC Standings '!G$3:G$27,'CC Color Winners'!A89)</f>
        <v>0</v>
      </c>
      <c r="H89">
        <f>COUNTIF('CC Standings '!H$3:H$27,'CC Color Winners'!A89)</f>
        <v>0</v>
      </c>
      <c r="I89">
        <f>COUNTIF('CC Standings '!I$3:I$27,'CC Color Winners'!A89)</f>
        <v>1</v>
      </c>
      <c r="J89">
        <f>COUNTIF('CC Standings '!J$3:J$27,'CC Color Winners'!A89)</f>
        <v>0</v>
      </c>
      <c r="K89">
        <f>COUNTIF('CC Standings '!K$3:K$27,'CC Color Winners'!A89)</f>
        <v>0</v>
      </c>
      <c r="L89">
        <f>COUNTIF('CC Standings '!L$3:L$27,'CC Color Winners'!A89)</f>
        <v>0</v>
      </c>
      <c r="M89">
        <f>COUNTIF('CC Standings '!M$3:M$27,'CC Color Winners'!A89)</f>
        <v>0</v>
      </c>
      <c r="N89">
        <f>COUNTIF('CC Standings '!N$3:N$27,'CC Color Winners'!A89)</f>
        <v>0</v>
      </c>
      <c r="O89">
        <f>COUNTIF('CC Standings '!O$3:O$27,'CC Color Winners'!A89)</f>
        <v>0</v>
      </c>
      <c r="P89">
        <f>COUNTIF('CC Standings '!P$3:P$27,'CC Color Winners'!A89)</f>
        <v>0</v>
      </c>
      <c r="Q89">
        <f>COUNTIF('CC Standings '!Q$3:Q$27,'CC Color Winners'!A89)</f>
        <v>0</v>
      </c>
      <c r="R89">
        <f>COUNTIF('CC Standings '!R$3:R$27,'CC Color Winners'!A89)</f>
        <v>0</v>
      </c>
      <c r="S89">
        <f>COUNTIF('CC Standings '!S$3:S$27,'CC Color Winners'!A89)</f>
        <v>0</v>
      </c>
      <c r="T89">
        <f>COUNTIF('CC Standings '!T$3:T$27,'CC Color Winners'!A89)</f>
        <v>0</v>
      </c>
      <c r="U89">
        <f>COUNTIF('CC Standings '!U$3:U$27,'CC Color Winners'!A89)</f>
        <v>0</v>
      </c>
      <c r="V89">
        <f>COUNTIF('CC Standings '!V$3:V$27,'CC Color Winners'!A89)</f>
        <v>0</v>
      </c>
      <c r="W89">
        <f>COUNTIF('CC Standings '!W$3:W$27,'CC Color Winners'!A89)</f>
        <v>0</v>
      </c>
      <c r="X89">
        <f>COUNTIF('CC Standings '!X$3:X$27,'CC Color Winners'!A89)</f>
        <v>0</v>
      </c>
      <c r="Y89">
        <f>COUNTIF('CC Standings '!Y$3:Y$27,'CC Color Winners'!A89)</f>
        <v>0</v>
      </c>
      <c r="Z89">
        <f>COUNTIF('CC Standings '!Z$3:Z$27,'CC Color Winners'!A89)</f>
        <v>0</v>
      </c>
      <c r="AA89">
        <f>COUNTIF('CC Standings '!AA$3:AA$27,'CC Color Winners'!A89)</f>
        <v>0</v>
      </c>
      <c r="AB89">
        <f>COUNTIF('CC Standings '!AB$3:AB$27,'CC Color Winners'!A89)</f>
        <v>0</v>
      </c>
      <c r="AC89">
        <f>COUNTIF('CC Standings '!AC$3:AC$27,'CC Color Winners'!A89)</f>
        <v>0</v>
      </c>
      <c r="AD89">
        <f>COUNTIF('CC Standings '!AD$3:AD$27,'CC Color Winners'!A89)</f>
        <v>0</v>
      </c>
      <c r="AE89">
        <f>COUNTIF('CC Standings '!AE$3:AE$27,'CC Color Winners'!A89)</f>
        <v>0</v>
      </c>
      <c r="AF89">
        <f>COUNTIF('CC Standings '!AF$3:AF$27,'CC Color Winners'!A89)</f>
        <v>0</v>
      </c>
      <c r="AG89">
        <f>COUNTIF('CC Standings '!AG$3:AG$27,'CC Color Winners'!A89)</f>
        <v>0</v>
      </c>
      <c r="AH89">
        <f>COUNTIF('CC Standings '!AH$3:AH$27,'CC Color Winners'!A89)</f>
        <v>0</v>
      </c>
      <c r="AI89">
        <f>COUNTIF('CC Standings '!AI$3:AI$27,'CC Color Winners'!A89)</f>
        <v>0</v>
      </c>
      <c r="AJ89">
        <f>COUNTIF('CC Standings '!AJ$3:AJ$27,'CC Color Winners'!A89)</f>
        <v>0</v>
      </c>
      <c r="AK89">
        <f>COUNTIF('CC Standings '!AK$3:AK$27,'CC Color Winners'!A89)</f>
        <v>0</v>
      </c>
      <c r="AL89">
        <f>COUNTIF('CC Standings '!AL$3:AL$27,'CC Color Winners'!A89)</f>
        <v>0</v>
      </c>
      <c r="AM89">
        <f>COUNTIF('CC Standings '!AM$3:AM$27,'CC Color Winners'!A89)</f>
        <v>0</v>
      </c>
    </row>
    <row r="90" spans="1:39" x14ac:dyDescent="0.2">
      <c r="A90" t="s">
        <v>93</v>
      </c>
      <c r="B90">
        <f>COUNTIF('CC Standings '!B$3:B$27,'CC Color Winners'!A90)</f>
        <v>0</v>
      </c>
      <c r="C90">
        <f>COUNTIF('CC Standings '!C$3:C$27,'CC Color Winners'!A90)</f>
        <v>0</v>
      </c>
      <c r="D90">
        <f>COUNTIF('CC Standings '!D$3:D$27,'CC Color Winners'!A90)</f>
        <v>0</v>
      </c>
      <c r="E90">
        <f>COUNTIF('CC Standings '!E$3:E$27,'CC Color Winners'!A90)</f>
        <v>1</v>
      </c>
      <c r="F90">
        <f>COUNTIF('CC Standings '!F$3:F$27,'CC Color Winners'!A90)</f>
        <v>0</v>
      </c>
      <c r="G90">
        <f>COUNTIF('CC Standings '!G$3:G$27,'CC Color Winners'!A90)</f>
        <v>2</v>
      </c>
      <c r="H90">
        <f>COUNTIF('CC Standings '!H$3:H$27,'CC Color Winners'!A90)</f>
        <v>0</v>
      </c>
      <c r="I90">
        <f>COUNTIF('CC Standings '!I$3:I$27,'CC Color Winners'!A90)</f>
        <v>0</v>
      </c>
      <c r="J90">
        <f>COUNTIF('CC Standings '!J$3:J$27,'CC Color Winners'!A90)</f>
        <v>0</v>
      </c>
      <c r="K90">
        <f>COUNTIF('CC Standings '!K$3:K$27,'CC Color Winners'!A90)</f>
        <v>0</v>
      </c>
      <c r="L90">
        <f>COUNTIF('CC Standings '!L$3:L$27,'CC Color Winners'!A90)</f>
        <v>0</v>
      </c>
      <c r="M90">
        <f>COUNTIF('CC Standings '!M$3:M$27,'CC Color Winners'!A90)</f>
        <v>0</v>
      </c>
      <c r="N90">
        <f>COUNTIF('CC Standings '!N$3:N$27,'CC Color Winners'!A90)</f>
        <v>1</v>
      </c>
      <c r="O90">
        <f>COUNTIF('CC Standings '!O$3:O$27,'CC Color Winners'!A90)</f>
        <v>0</v>
      </c>
      <c r="P90">
        <f>COUNTIF('CC Standings '!P$3:P$27,'CC Color Winners'!A90)</f>
        <v>0</v>
      </c>
      <c r="Q90">
        <f>COUNTIF('CC Standings '!Q$3:Q$27,'CC Color Winners'!A90)</f>
        <v>0</v>
      </c>
      <c r="R90">
        <f>COUNTIF('CC Standings '!R$3:R$27,'CC Color Winners'!A90)</f>
        <v>0</v>
      </c>
      <c r="S90">
        <f>COUNTIF('CC Standings '!S$3:S$27,'CC Color Winners'!A90)</f>
        <v>0</v>
      </c>
      <c r="T90">
        <f>COUNTIF('CC Standings '!T$3:T$27,'CC Color Winners'!A90)</f>
        <v>0</v>
      </c>
      <c r="U90">
        <f>COUNTIF('CC Standings '!U$3:U$27,'CC Color Winners'!A90)</f>
        <v>0</v>
      </c>
      <c r="V90">
        <f>COUNTIF('CC Standings '!V$3:V$27,'CC Color Winners'!A90)</f>
        <v>0</v>
      </c>
      <c r="W90">
        <f>COUNTIF('CC Standings '!W$3:W$27,'CC Color Winners'!A90)</f>
        <v>1</v>
      </c>
      <c r="X90">
        <f>COUNTIF('CC Standings '!X$3:X$27,'CC Color Winners'!A90)</f>
        <v>0</v>
      </c>
      <c r="Y90">
        <f>COUNTIF('CC Standings '!Y$3:Y$27,'CC Color Winners'!A90)</f>
        <v>0</v>
      </c>
      <c r="Z90">
        <f>COUNTIF('CC Standings '!Z$3:Z$27,'CC Color Winners'!A90)</f>
        <v>0</v>
      </c>
      <c r="AA90">
        <f>COUNTIF('CC Standings '!AA$3:AA$27,'CC Color Winners'!A90)</f>
        <v>0</v>
      </c>
      <c r="AB90">
        <f>COUNTIF('CC Standings '!AB$3:AB$27,'CC Color Winners'!A90)</f>
        <v>0</v>
      </c>
      <c r="AC90">
        <f>COUNTIF('CC Standings '!AC$3:AC$27,'CC Color Winners'!A90)</f>
        <v>0</v>
      </c>
      <c r="AD90">
        <f>COUNTIF('CC Standings '!AD$3:AD$27,'CC Color Winners'!A90)</f>
        <v>0</v>
      </c>
      <c r="AE90">
        <f>COUNTIF('CC Standings '!AE$3:AE$27,'CC Color Winners'!A90)</f>
        <v>0</v>
      </c>
      <c r="AF90">
        <f>COUNTIF('CC Standings '!AF$3:AF$27,'CC Color Winners'!A90)</f>
        <v>0</v>
      </c>
      <c r="AG90">
        <f>COUNTIF('CC Standings '!AG$3:AG$27,'CC Color Winners'!A90)</f>
        <v>0</v>
      </c>
      <c r="AH90">
        <f>COUNTIF('CC Standings '!AH$3:AH$27,'CC Color Winners'!A90)</f>
        <v>0</v>
      </c>
      <c r="AI90">
        <f>COUNTIF('CC Standings '!AI$3:AI$27,'CC Color Winners'!A90)</f>
        <v>0</v>
      </c>
      <c r="AJ90">
        <f>COUNTIF('CC Standings '!AJ$3:AJ$27,'CC Color Winners'!A90)</f>
        <v>0</v>
      </c>
      <c r="AK90">
        <f>COUNTIF('CC Standings '!AK$3:AK$27,'CC Color Winners'!A90)</f>
        <v>0</v>
      </c>
      <c r="AL90">
        <f>COUNTIF('CC Standings '!AL$3:AL$27,'CC Color Winners'!A90)</f>
        <v>0</v>
      </c>
      <c r="AM90">
        <f>COUNTIF('CC Standings '!AM$3:AM$27,'CC Color Winners'!A90)</f>
        <v>0</v>
      </c>
    </row>
    <row r="91" spans="1:39" x14ac:dyDescent="0.2">
      <c r="A91" t="s">
        <v>25</v>
      </c>
      <c r="B91">
        <f>COUNTIF('CC Standings '!B$3:B$27,'CC Color Winners'!A91)</f>
        <v>0</v>
      </c>
      <c r="C91">
        <f>COUNTIF('CC Standings '!C$3:C$27,'CC Color Winners'!A91)</f>
        <v>1</v>
      </c>
      <c r="D91">
        <f>COUNTIF('CC Standings '!D$3:D$27,'CC Color Winners'!A91)</f>
        <v>1</v>
      </c>
      <c r="E91">
        <f>COUNTIF('CC Standings '!E$3:E$27,'CC Color Winners'!A91)</f>
        <v>0</v>
      </c>
      <c r="F91">
        <f>COUNTIF('CC Standings '!F$3:F$27,'CC Color Winners'!A91)</f>
        <v>1</v>
      </c>
      <c r="G91">
        <f>COUNTIF('CC Standings '!G$3:G$27,'CC Color Winners'!A91)</f>
        <v>0</v>
      </c>
      <c r="H91">
        <f>COUNTIF('CC Standings '!H$3:H$27,'CC Color Winners'!A91)</f>
        <v>0</v>
      </c>
      <c r="I91">
        <f>COUNTIF('CC Standings '!I$3:I$27,'CC Color Winners'!A91)</f>
        <v>0</v>
      </c>
      <c r="J91">
        <f>COUNTIF('CC Standings '!J$3:J$27,'CC Color Winners'!A91)</f>
        <v>0</v>
      </c>
      <c r="K91">
        <f>COUNTIF('CC Standings '!K$3:K$27,'CC Color Winners'!A91)</f>
        <v>0</v>
      </c>
      <c r="L91">
        <f>COUNTIF('CC Standings '!L$3:L$27,'CC Color Winners'!A91)</f>
        <v>0</v>
      </c>
      <c r="M91">
        <f>COUNTIF('CC Standings '!M$3:M$27,'CC Color Winners'!A91)</f>
        <v>0</v>
      </c>
      <c r="N91">
        <f>COUNTIF('CC Standings '!N$3:N$27,'CC Color Winners'!A91)</f>
        <v>0</v>
      </c>
      <c r="O91">
        <f>COUNTIF('CC Standings '!O$3:O$27,'CC Color Winners'!A91)</f>
        <v>1</v>
      </c>
      <c r="P91">
        <f>COUNTIF('CC Standings '!P$3:P$27,'CC Color Winners'!A91)</f>
        <v>0</v>
      </c>
      <c r="Q91">
        <f>COUNTIF('CC Standings '!Q$3:Q$27,'CC Color Winners'!A91)</f>
        <v>0</v>
      </c>
      <c r="R91">
        <f>COUNTIF('CC Standings '!R$3:R$27,'CC Color Winners'!A91)</f>
        <v>0</v>
      </c>
      <c r="S91">
        <f>COUNTIF('CC Standings '!S$3:S$27,'CC Color Winners'!A91)</f>
        <v>0</v>
      </c>
      <c r="T91">
        <f>COUNTIF('CC Standings '!T$3:T$27,'CC Color Winners'!A91)</f>
        <v>0</v>
      </c>
      <c r="U91">
        <f>COUNTIF('CC Standings '!U$3:U$27,'CC Color Winners'!A91)</f>
        <v>0</v>
      </c>
      <c r="V91">
        <f>COUNTIF('CC Standings '!V$3:V$27,'CC Color Winners'!A91)</f>
        <v>0</v>
      </c>
      <c r="W91">
        <f>COUNTIF('CC Standings '!W$3:W$27,'CC Color Winners'!A91)</f>
        <v>0</v>
      </c>
      <c r="X91">
        <f>COUNTIF('CC Standings '!X$3:X$27,'CC Color Winners'!A91)</f>
        <v>0</v>
      </c>
      <c r="Y91">
        <f>COUNTIF('CC Standings '!Y$3:Y$27,'CC Color Winners'!A91)</f>
        <v>0</v>
      </c>
      <c r="Z91">
        <f>COUNTIF('CC Standings '!Z$3:Z$27,'CC Color Winners'!A91)</f>
        <v>0</v>
      </c>
      <c r="AA91">
        <f>COUNTIF('CC Standings '!AA$3:AA$27,'CC Color Winners'!A91)</f>
        <v>0</v>
      </c>
      <c r="AB91">
        <f>COUNTIF('CC Standings '!AB$3:AB$27,'CC Color Winners'!A91)</f>
        <v>0</v>
      </c>
      <c r="AC91">
        <f>COUNTIF('CC Standings '!AC$3:AC$27,'CC Color Winners'!A91)</f>
        <v>0</v>
      </c>
      <c r="AD91">
        <f>COUNTIF('CC Standings '!AD$3:AD$27,'CC Color Winners'!A91)</f>
        <v>0</v>
      </c>
      <c r="AE91">
        <f>COUNTIF('CC Standings '!AE$3:AE$27,'CC Color Winners'!A91)</f>
        <v>0</v>
      </c>
      <c r="AF91">
        <f>COUNTIF('CC Standings '!AF$3:AF$27,'CC Color Winners'!A91)</f>
        <v>0</v>
      </c>
      <c r="AG91">
        <f>COUNTIF('CC Standings '!AG$3:AG$27,'CC Color Winners'!A91)</f>
        <v>0</v>
      </c>
      <c r="AH91">
        <f>COUNTIF('CC Standings '!AH$3:AH$27,'CC Color Winners'!A91)</f>
        <v>0</v>
      </c>
      <c r="AI91">
        <f>COUNTIF('CC Standings '!AI$3:AI$27,'CC Color Winners'!A91)</f>
        <v>0</v>
      </c>
      <c r="AJ91">
        <f>COUNTIF('CC Standings '!AJ$3:AJ$27,'CC Color Winners'!A91)</f>
        <v>0</v>
      </c>
      <c r="AK91">
        <f>COUNTIF('CC Standings '!AK$3:AK$27,'CC Color Winners'!A91)</f>
        <v>0</v>
      </c>
      <c r="AL91">
        <f>COUNTIF('CC Standings '!AL$3:AL$27,'CC Color Winners'!A91)</f>
        <v>0</v>
      </c>
      <c r="AM91">
        <f>COUNTIF('CC Standings '!AM$3:AM$27,'CC Color Winners'!A91)</f>
        <v>0</v>
      </c>
    </row>
    <row r="92" spans="1:39" x14ac:dyDescent="0.2">
      <c r="A92" t="s">
        <v>115</v>
      </c>
      <c r="B92">
        <f>COUNTIF('CC Standings '!B$3:B$27,'CC Color Winners'!A92)</f>
        <v>0</v>
      </c>
      <c r="C92">
        <f>COUNTIF('CC Standings '!C$3:C$27,'CC Color Winners'!A92)</f>
        <v>0</v>
      </c>
      <c r="D92">
        <f>COUNTIF('CC Standings '!D$3:D$27,'CC Color Winners'!A92)</f>
        <v>0</v>
      </c>
      <c r="E92">
        <f>COUNTIF('CC Standings '!E$3:E$27,'CC Color Winners'!A92)</f>
        <v>0</v>
      </c>
      <c r="F92">
        <f>COUNTIF('CC Standings '!F$3:F$27,'CC Color Winners'!A92)</f>
        <v>0</v>
      </c>
      <c r="G92">
        <f>COUNTIF('CC Standings '!G$3:G$27,'CC Color Winners'!A92)</f>
        <v>0</v>
      </c>
      <c r="H92">
        <f>COUNTIF('CC Standings '!H$3:H$27,'CC Color Winners'!A92)</f>
        <v>0</v>
      </c>
      <c r="I92">
        <f>COUNTIF('CC Standings '!I$3:I$27,'CC Color Winners'!A92)</f>
        <v>0</v>
      </c>
      <c r="J92">
        <f>COUNTIF('CC Standings '!J$3:J$27,'CC Color Winners'!A92)</f>
        <v>0</v>
      </c>
      <c r="K92">
        <f>COUNTIF('CC Standings '!K$3:K$27,'CC Color Winners'!A92)</f>
        <v>0</v>
      </c>
      <c r="L92">
        <f>COUNTIF('CC Standings '!L$3:L$27,'CC Color Winners'!A92)</f>
        <v>0</v>
      </c>
      <c r="M92">
        <f>COUNTIF('CC Standings '!M$3:M$27,'CC Color Winners'!A92)</f>
        <v>0</v>
      </c>
      <c r="N92">
        <f>COUNTIF('CC Standings '!N$3:N$27,'CC Color Winners'!A92)</f>
        <v>0</v>
      </c>
      <c r="O92">
        <f>COUNTIF('CC Standings '!O$3:O$27,'CC Color Winners'!A92)</f>
        <v>0</v>
      </c>
      <c r="P92">
        <f>COUNTIF('CC Standings '!P$3:P$27,'CC Color Winners'!A92)</f>
        <v>0</v>
      </c>
      <c r="Q92">
        <f>COUNTIF('CC Standings '!Q$3:Q$27,'CC Color Winners'!A92)</f>
        <v>0</v>
      </c>
      <c r="R92">
        <f>COUNTIF('CC Standings '!R$3:R$27,'CC Color Winners'!A92)</f>
        <v>0</v>
      </c>
      <c r="S92">
        <f>COUNTIF('CC Standings '!S$3:S$27,'CC Color Winners'!A92)</f>
        <v>0</v>
      </c>
      <c r="T92">
        <f>COUNTIF('CC Standings '!T$3:T$27,'CC Color Winners'!A92)</f>
        <v>0</v>
      </c>
      <c r="U92">
        <f>COUNTIF('CC Standings '!U$3:U$27,'CC Color Winners'!A92)</f>
        <v>0</v>
      </c>
      <c r="V92">
        <f>COUNTIF('CC Standings '!V$3:V$27,'CC Color Winners'!A92)</f>
        <v>0</v>
      </c>
      <c r="W92">
        <f>COUNTIF('CC Standings '!W$3:W$27,'CC Color Winners'!A92)</f>
        <v>0</v>
      </c>
      <c r="X92">
        <f>COUNTIF('CC Standings '!X$3:X$27,'CC Color Winners'!A92)</f>
        <v>0</v>
      </c>
      <c r="Y92">
        <f>COUNTIF('CC Standings '!Y$3:Y$27,'CC Color Winners'!A92)</f>
        <v>0</v>
      </c>
      <c r="Z92">
        <f>COUNTIF('CC Standings '!Z$3:Z$27,'CC Color Winners'!A92)</f>
        <v>0</v>
      </c>
      <c r="AA92">
        <f>COUNTIF('CC Standings '!AA$3:AA$27,'CC Color Winners'!A92)</f>
        <v>0</v>
      </c>
      <c r="AB92">
        <f>COUNTIF('CC Standings '!AB$3:AB$27,'CC Color Winners'!A92)</f>
        <v>0</v>
      </c>
      <c r="AC92">
        <f>COUNTIF('CC Standings '!AC$3:AC$27,'CC Color Winners'!A92)</f>
        <v>0</v>
      </c>
      <c r="AD92">
        <f>COUNTIF('CC Standings '!AD$3:AD$27,'CC Color Winners'!A92)</f>
        <v>0</v>
      </c>
      <c r="AE92">
        <f>COUNTIF('CC Standings '!AE$3:AE$27,'CC Color Winners'!A92)</f>
        <v>0</v>
      </c>
      <c r="AF92">
        <f>COUNTIF('CC Standings '!AF$3:AF$27,'CC Color Winners'!A92)</f>
        <v>0</v>
      </c>
      <c r="AG92">
        <f>COUNTIF('CC Standings '!AG$3:AG$27,'CC Color Winners'!A92)</f>
        <v>0</v>
      </c>
      <c r="AH92">
        <f>COUNTIF('CC Standings '!AH$3:AH$27,'CC Color Winners'!A92)</f>
        <v>0</v>
      </c>
      <c r="AI92">
        <f>COUNTIF('CC Standings '!AI$3:AI$27,'CC Color Winners'!A92)</f>
        <v>0</v>
      </c>
      <c r="AJ92">
        <f>COUNTIF('CC Standings '!AJ$3:AJ$27,'CC Color Winners'!A92)</f>
        <v>0</v>
      </c>
      <c r="AK92">
        <f>COUNTIF('CC Standings '!AK$3:AK$27,'CC Color Winners'!A92)</f>
        <v>0</v>
      </c>
      <c r="AL92">
        <f>COUNTIF('CC Standings '!AL$3:AL$27,'CC Color Winners'!A92)</f>
        <v>0</v>
      </c>
      <c r="AM92">
        <f>COUNTIF('CC Standings '!AM$3:AM$27,'CC Color Winners'!A92)</f>
        <v>0</v>
      </c>
    </row>
    <row r="93" spans="1:39" x14ac:dyDescent="0.2">
      <c r="A93" t="s">
        <v>112</v>
      </c>
      <c r="B93">
        <f>COUNTIF('CC Standings '!B$3:B$27,'CC Color Winners'!A93)</f>
        <v>0</v>
      </c>
      <c r="C93">
        <f>COUNTIF('CC Standings '!C$3:C$27,'CC Color Winners'!A93)</f>
        <v>0</v>
      </c>
      <c r="D93">
        <f>COUNTIF('CC Standings '!D$3:D$27,'CC Color Winners'!A93)</f>
        <v>0</v>
      </c>
      <c r="E93">
        <f>COUNTIF('CC Standings '!E$3:E$27,'CC Color Winners'!A93)</f>
        <v>0</v>
      </c>
      <c r="F93">
        <f>COUNTIF('CC Standings '!F$3:F$27,'CC Color Winners'!A93)</f>
        <v>0</v>
      </c>
      <c r="G93">
        <f>COUNTIF('CC Standings '!G$3:G$27,'CC Color Winners'!A93)</f>
        <v>0</v>
      </c>
      <c r="H93">
        <f>COUNTIF('CC Standings '!H$3:H$27,'CC Color Winners'!A93)</f>
        <v>0</v>
      </c>
      <c r="I93">
        <f>COUNTIF('CC Standings '!I$3:I$27,'CC Color Winners'!A93)</f>
        <v>0</v>
      </c>
      <c r="J93">
        <f>COUNTIF('CC Standings '!J$3:J$27,'CC Color Winners'!A93)</f>
        <v>0</v>
      </c>
      <c r="K93">
        <f>COUNTIF('CC Standings '!K$3:K$27,'CC Color Winners'!A93)</f>
        <v>0</v>
      </c>
      <c r="L93">
        <f>COUNTIF('CC Standings '!L$3:L$27,'CC Color Winners'!A93)</f>
        <v>0</v>
      </c>
      <c r="M93">
        <f>COUNTIF('CC Standings '!M$3:M$27,'CC Color Winners'!A93)</f>
        <v>0</v>
      </c>
      <c r="N93">
        <f>COUNTIF('CC Standings '!N$3:N$27,'CC Color Winners'!A93)</f>
        <v>0</v>
      </c>
      <c r="O93">
        <f>COUNTIF('CC Standings '!O$3:O$27,'CC Color Winners'!A93)</f>
        <v>0</v>
      </c>
      <c r="P93">
        <f>COUNTIF('CC Standings '!P$3:P$27,'CC Color Winners'!A93)</f>
        <v>0</v>
      </c>
      <c r="Q93">
        <f>COUNTIF('CC Standings '!Q$3:Q$27,'CC Color Winners'!A93)</f>
        <v>0</v>
      </c>
      <c r="R93">
        <f>COUNTIF('CC Standings '!R$3:R$27,'CC Color Winners'!A93)</f>
        <v>0</v>
      </c>
      <c r="S93">
        <f>COUNTIF('CC Standings '!S$3:S$27,'CC Color Winners'!A93)</f>
        <v>0</v>
      </c>
      <c r="T93">
        <f>COUNTIF('CC Standings '!T$3:T$27,'CC Color Winners'!A93)</f>
        <v>0</v>
      </c>
      <c r="U93">
        <f>COUNTIF('CC Standings '!U$3:U$27,'CC Color Winners'!A93)</f>
        <v>0</v>
      </c>
      <c r="V93">
        <f>COUNTIF('CC Standings '!V$3:V$27,'CC Color Winners'!A93)</f>
        <v>0</v>
      </c>
      <c r="W93">
        <f>COUNTIF('CC Standings '!W$3:W$27,'CC Color Winners'!A93)</f>
        <v>0</v>
      </c>
      <c r="X93">
        <f>COUNTIF('CC Standings '!X$3:X$27,'CC Color Winners'!A93)</f>
        <v>0</v>
      </c>
      <c r="Y93">
        <f>COUNTIF('CC Standings '!Y$3:Y$27,'CC Color Winners'!A93)</f>
        <v>0</v>
      </c>
      <c r="Z93">
        <f>COUNTIF('CC Standings '!Z$3:Z$27,'CC Color Winners'!A93)</f>
        <v>0</v>
      </c>
      <c r="AA93">
        <f>COUNTIF('CC Standings '!AA$3:AA$27,'CC Color Winners'!A93)</f>
        <v>0</v>
      </c>
      <c r="AB93">
        <f>COUNTIF('CC Standings '!AB$3:AB$27,'CC Color Winners'!A93)</f>
        <v>0</v>
      </c>
      <c r="AC93">
        <f>COUNTIF('CC Standings '!AC$3:AC$27,'CC Color Winners'!A93)</f>
        <v>0</v>
      </c>
      <c r="AD93">
        <f>COUNTIF('CC Standings '!AD$3:AD$27,'CC Color Winners'!A93)</f>
        <v>0</v>
      </c>
      <c r="AE93">
        <f>COUNTIF('CC Standings '!AE$3:AE$27,'CC Color Winners'!A93)</f>
        <v>0</v>
      </c>
      <c r="AF93">
        <f>COUNTIF('CC Standings '!AF$3:AF$27,'CC Color Winners'!A93)</f>
        <v>0</v>
      </c>
      <c r="AG93">
        <f>COUNTIF('CC Standings '!AG$3:AG$27,'CC Color Winners'!A93)</f>
        <v>0</v>
      </c>
      <c r="AH93">
        <f>COUNTIF('CC Standings '!AH$3:AH$27,'CC Color Winners'!A93)</f>
        <v>0</v>
      </c>
      <c r="AI93">
        <f>COUNTIF('CC Standings '!AI$3:AI$27,'CC Color Winners'!A93)</f>
        <v>0</v>
      </c>
      <c r="AJ93">
        <f>COUNTIF('CC Standings '!AJ$3:AJ$27,'CC Color Winners'!A93)</f>
        <v>0</v>
      </c>
      <c r="AK93">
        <f>COUNTIF('CC Standings '!AK$3:AK$27,'CC Color Winners'!A93)</f>
        <v>0</v>
      </c>
      <c r="AL93">
        <f>COUNTIF('CC Standings '!AL$3:AL$27,'CC Color Winners'!A93)</f>
        <v>0</v>
      </c>
      <c r="AM93">
        <f>COUNTIF('CC Standings '!AM$3:AM$27,'CC Color Winners'!A93)</f>
        <v>0</v>
      </c>
    </row>
    <row r="94" spans="1:39" x14ac:dyDescent="0.2">
      <c r="A94" t="s">
        <v>110</v>
      </c>
      <c r="B94">
        <f>COUNTIF('CC Standings '!B$3:B$27,'CC Color Winners'!A94)</f>
        <v>0</v>
      </c>
      <c r="C94">
        <f>COUNTIF('CC Standings '!C$3:C$27,'CC Color Winners'!A94)</f>
        <v>0</v>
      </c>
      <c r="D94">
        <f>COUNTIF('CC Standings '!D$3:D$27,'CC Color Winners'!A94)</f>
        <v>0</v>
      </c>
      <c r="E94">
        <f>COUNTIF('CC Standings '!E$3:E$27,'CC Color Winners'!A94)</f>
        <v>0</v>
      </c>
      <c r="F94">
        <f>COUNTIF('CC Standings '!F$3:F$27,'CC Color Winners'!A94)</f>
        <v>0</v>
      </c>
      <c r="G94">
        <f>COUNTIF('CC Standings '!G$3:G$27,'CC Color Winners'!A94)</f>
        <v>0</v>
      </c>
      <c r="H94">
        <f>COUNTIF('CC Standings '!H$3:H$27,'CC Color Winners'!A94)</f>
        <v>0</v>
      </c>
      <c r="I94">
        <f>COUNTIF('CC Standings '!I$3:I$27,'CC Color Winners'!A94)</f>
        <v>0</v>
      </c>
      <c r="J94">
        <f>COUNTIF('CC Standings '!J$3:J$27,'CC Color Winners'!A94)</f>
        <v>0</v>
      </c>
      <c r="K94">
        <f>COUNTIF('CC Standings '!K$3:K$27,'CC Color Winners'!A94)</f>
        <v>0</v>
      </c>
      <c r="L94">
        <f>COUNTIF('CC Standings '!L$3:L$27,'CC Color Winners'!A94)</f>
        <v>0</v>
      </c>
      <c r="M94">
        <f>COUNTIF('CC Standings '!M$3:M$27,'CC Color Winners'!A94)</f>
        <v>0</v>
      </c>
      <c r="N94">
        <f>COUNTIF('CC Standings '!N$3:N$27,'CC Color Winners'!A94)</f>
        <v>0</v>
      </c>
      <c r="O94">
        <f>COUNTIF('CC Standings '!O$3:O$27,'CC Color Winners'!A94)</f>
        <v>0</v>
      </c>
      <c r="P94">
        <f>COUNTIF('CC Standings '!P$3:P$27,'CC Color Winners'!A94)</f>
        <v>0</v>
      </c>
      <c r="Q94">
        <f>COUNTIF('CC Standings '!Q$3:Q$27,'CC Color Winners'!A94)</f>
        <v>0</v>
      </c>
      <c r="R94">
        <f>COUNTIF('CC Standings '!R$3:R$27,'CC Color Winners'!A94)</f>
        <v>0</v>
      </c>
      <c r="S94">
        <f>COUNTIF('CC Standings '!S$3:S$27,'CC Color Winners'!A94)</f>
        <v>0</v>
      </c>
      <c r="T94">
        <f>COUNTIF('CC Standings '!T$3:T$27,'CC Color Winners'!A94)</f>
        <v>0</v>
      </c>
      <c r="U94">
        <f>COUNTIF('CC Standings '!U$3:U$27,'CC Color Winners'!A94)</f>
        <v>0</v>
      </c>
      <c r="V94">
        <f>COUNTIF('CC Standings '!V$3:V$27,'CC Color Winners'!A94)</f>
        <v>0</v>
      </c>
      <c r="W94">
        <f>COUNTIF('CC Standings '!W$3:W$27,'CC Color Winners'!A94)</f>
        <v>0</v>
      </c>
      <c r="X94">
        <f>COUNTIF('CC Standings '!X$3:X$27,'CC Color Winners'!A94)</f>
        <v>0</v>
      </c>
      <c r="Y94">
        <f>COUNTIF('CC Standings '!Y$3:Y$27,'CC Color Winners'!A94)</f>
        <v>0</v>
      </c>
      <c r="Z94">
        <f>COUNTIF('CC Standings '!Z$3:Z$27,'CC Color Winners'!A94)</f>
        <v>0</v>
      </c>
      <c r="AA94">
        <f>COUNTIF('CC Standings '!AA$3:AA$27,'CC Color Winners'!A94)</f>
        <v>0</v>
      </c>
      <c r="AB94">
        <f>COUNTIF('CC Standings '!AB$3:AB$27,'CC Color Winners'!A94)</f>
        <v>0</v>
      </c>
      <c r="AC94">
        <f>COUNTIF('CC Standings '!AC$3:AC$27,'CC Color Winners'!A94)</f>
        <v>0</v>
      </c>
      <c r="AD94">
        <f>COUNTIF('CC Standings '!AD$3:AD$27,'CC Color Winners'!A94)</f>
        <v>0</v>
      </c>
      <c r="AE94">
        <f>COUNTIF('CC Standings '!AE$3:AE$27,'CC Color Winners'!A94)</f>
        <v>0</v>
      </c>
      <c r="AF94">
        <f>COUNTIF('CC Standings '!AF$3:AF$27,'CC Color Winners'!A94)</f>
        <v>0</v>
      </c>
      <c r="AG94">
        <f>COUNTIF('CC Standings '!AG$3:AG$27,'CC Color Winners'!A94)</f>
        <v>0</v>
      </c>
      <c r="AH94">
        <f>COUNTIF('CC Standings '!AH$3:AH$27,'CC Color Winners'!A94)</f>
        <v>0</v>
      </c>
      <c r="AI94">
        <f>COUNTIF('CC Standings '!AI$3:AI$27,'CC Color Winners'!A94)</f>
        <v>0</v>
      </c>
      <c r="AJ94">
        <f>COUNTIF('CC Standings '!AJ$3:AJ$27,'CC Color Winners'!A94)</f>
        <v>0</v>
      </c>
      <c r="AK94">
        <f>COUNTIF('CC Standings '!AK$3:AK$27,'CC Color Winners'!A94)</f>
        <v>0</v>
      </c>
      <c r="AL94">
        <f>COUNTIF('CC Standings '!AL$3:AL$27,'CC Color Winners'!A94)</f>
        <v>0</v>
      </c>
      <c r="AM94">
        <f>COUNTIF('CC Standings '!AM$3:AM$27,'CC Color Winners'!A94)</f>
        <v>0</v>
      </c>
    </row>
    <row r="95" spans="1:39" x14ac:dyDescent="0.2">
      <c r="A95" t="s">
        <v>189</v>
      </c>
      <c r="B95">
        <f>COUNTIF('CC Standings '!B$3:B$27,'CC Color Winners'!A95)</f>
        <v>0</v>
      </c>
      <c r="C95">
        <f>COUNTIF('CC Standings '!C$3:C$27,'CC Color Winners'!A95)</f>
        <v>0</v>
      </c>
      <c r="D95">
        <f>COUNTIF('CC Standings '!D$3:D$27,'CC Color Winners'!A95)</f>
        <v>0</v>
      </c>
      <c r="E95">
        <f>COUNTIF('CC Standings '!E$3:E$27,'CC Color Winners'!A95)</f>
        <v>0</v>
      </c>
      <c r="F95">
        <f>COUNTIF('CC Standings '!F$3:F$27,'CC Color Winners'!A95)</f>
        <v>0</v>
      </c>
      <c r="G95">
        <f>COUNTIF('CC Standings '!G$3:G$27,'CC Color Winners'!A95)</f>
        <v>0</v>
      </c>
      <c r="H95">
        <f>COUNTIF('CC Standings '!H$3:H$27,'CC Color Winners'!A95)</f>
        <v>0</v>
      </c>
      <c r="I95">
        <f>COUNTIF('CC Standings '!I$3:I$27,'CC Color Winners'!A95)</f>
        <v>0</v>
      </c>
      <c r="J95">
        <f>COUNTIF('CC Standings '!J$3:J$27,'CC Color Winners'!A95)</f>
        <v>0</v>
      </c>
      <c r="K95">
        <f>COUNTIF('CC Standings '!K$3:K$27,'CC Color Winners'!A95)</f>
        <v>0</v>
      </c>
      <c r="L95">
        <f>COUNTIF('CC Standings '!L$3:L$27,'CC Color Winners'!A95)</f>
        <v>0</v>
      </c>
      <c r="M95">
        <f>COUNTIF('CC Standings '!M$3:M$27,'CC Color Winners'!A95)</f>
        <v>0</v>
      </c>
      <c r="N95">
        <f>COUNTIF('CC Standings '!N$3:N$27,'CC Color Winners'!A95)</f>
        <v>0</v>
      </c>
      <c r="O95">
        <f>COUNTIF('CC Standings '!O$3:O$27,'CC Color Winners'!A95)</f>
        <v>0</v>
      </c>
      <c r="P95">
        <f>COUNTIF('CC Standings '!P$3:P$27,'CC Color Winners'!A95)</f>
        <v>0</v>
      </c>
      <c r="Q95">
        <f>COUNTIF('CC Standings '!Q$3:Q$27,'CC Color Winners'!A95)</f>
        <v>0</v>
      </c>
      <c r="R95">
        <f>COUNTIF('CC Standings '!R$3:R$27,'CC Color Winners'!A95)</f>
        <v>0</v>
      </c>
      <c r="S95">
        <f>COUNTIF('CC Standings '!S$3:S$27,'CC Color Winners'!A95)</f>
        <v>0</v>
      </c>
      <c r="T95">
        <f>COUNTIF('CC Standings '!T$3:T$27,'CC Color Winners'!A95)</f>
        <v>0</v>
      </c>
      <c r="U95">
        <f>COUNTIF('CC Standings '!U$3:U$27,'CC Color Winners'!A95)</f>
        <v>0</v>
      </c>
      <c r="V95">
        <f>COUNTIF('CC Standings '!V$3:V$27,'CC Color Winners'!A95)</f>
        <v>0</v>
      </c>
      <c r="W95">
        <f>COUNTIF('CC Standings '!W$3:W$27,'CC Color Winners'!A95)</f>
        <v>0</v>
      </c>
      <c r="X95">
        <f>COUNTIF('CC Standings '!X$3:X$27,'CC Color Winners'!A95)</f>
        <v>0</v>
      </c>
      <c r="Y95">
        <f>COUNTIF('CC Standings '!Y$3:Y$27,'CC Color Winners'!A95)</f>
        <v>0</v>
      </c>
      <c r="Z95">
        <f>COUNTIF('CC Standings '!Z$3:Z$27,'CC Color Winners'!A95)</f>
        <v>0</v>
      </c>
      <c r="AA95">
        <f>COUNTIF('CC Standings '!AA$3:AA$27,'CC Color Winners'!A95)</f>
        <v>0</v>
      </c>
      <c r="AB95">
        <f>COUNTIF('CC Standings '!AB$3:AB$27,'CC Color Winners'!A95)</f>
        <v>0</v>
      </c>
      <c r="AC95">
        <f>COUNTIF('CC Standings '!AC$3:AC$27,'CC Color Winners'!A95)</f>
        <v>0</v>
      </c>
      <c r="AD95">
        <f>COUNTIF('CC Standings '!AD$3:AD$27,'CC Color Winners'!A95)</f>
        <v>0</v>
      </c>
      <c r="AE95">
        <f>COUNTIF('CC Standings '!AE$3:AE$27,'CC Color Winners'!A95)</f>
        <v>0</v>
      </c>
      <c r="AF95">
        <f>COUNTIF('CC Standings '!AF$3:AF$27,'CC Color Winners'!A95)</f>
        <v>0</v>
      </c>
      <c r="AG95">
        <f>COUNTIF('CC Standings '!AG$3:AG$27,'CC Color Winners'!A95)</f>
        <v>0</v>
      </c>
      <c r="AH95">
        <f>COUNTIF('CC Standings '!AH$3:AH$27,'CC Color Winners'!A95)</f>
        <v>0</v>
      </c>
      <c r="AI95">
        <f>COUNTIF('CC Standings '!AI$3:AI$27,'CC Color Winners'!A95)</f>
        <v>0</v>
      </c>
      <c r="AJ95">
        <f>COUNTIF('CC Standings '!AJ$3:AJ$27,'CC Color Winners'!A95)</f>
        <v>0</v>
      </c>
      <c r="AK95">
        <f>COUNTIF('CC Standings '!AK$3:AK$27,'CC Color Winners'!A95)</f>
        <v>0</v>
      </c>
      <c r="AL95">
        <f>COUNTIF('CC Standings '!AL$3:AL$27,'CC Color Winners'!A95)</f>
        <v>0</v>
      </c>
      <c r="AM95">
        <f>COUNTIF('CC Standings '!AM$3:AM$27,'CC Color Winners'!A95)</f>
        <v>0</v>
      </c>
    </row>
    <row r="96" spans="1:39" x14ac:dyDescent="0.2">
      <c r="A96" t="s">
        <v>76</v>
      </c>
      <c r="B96">
        <f>COUNTIF('CC Standings '!B$3:B$27,'CC Color Winners'!A96)</f>
        <v>0</v>
      </c>
      <c r="C96">
        <f>COUNTIF('CC Standings '!C$3:C$27,'CC Color Winners'!A96)</f>
        <v>0</v>
      </c>
      <c r="D96">
        <f>COUNTIF('CC Standings '!D$3:D$27,'CC Color Winners'!A96)</f>
        <v>0</v>
      </c>
      <c r="E96">
        <f>COUNTIF('CC Standings '!E$3:E$27,'CC Color Winners'!A96)</f>
        <v>0</v>
      </c>
      <c r="F96">
        <f>COUNTIF('CC Standings '!F$3:F$27,'CC Color Winners'!A96)</f>
        <v>0</v>
      </c>
      <c r="G96">
        <f>COUNTIF('CC Standings '!G$3:G$27,'CC Color Winners'!A96)</f>
        <v>0</v>
      </c>
      <c r="H96">
        <f>COUNTIF('CC Standings '!H$3:H$27,'CC Color Winners'!A96)</f>
        <v>0</v>
      </c>
      <c r="I96">
        <f>COUNTIF('CC Standings '!I$3:I$27,'CC Color Winners'!A96)</f>
        <v>0</v>
      </c>
      <c r="J96">
        <f>COUNTIF('CC Standings '!J$3:J$27,'CC Color Winners'!A96)</f>
        <v>0</v>
      </c>
      <c r="K96">
        <f>COUNTIF('CC Standings '!K$3:K$27,'CC Color Winners'!A96)</f>
        <v>0</v>
      </c>
      <c r="L96">
        <f>COUNTIF('CC Standings '!L$3:L$27,'CC Color Winners'!A96)</f>
        <v>0</v>
      </c>
      <c r="M96">
        <f>COUNTIF('CC Standings '!M$3:M$27,'CC Color Winners'!A96)</f>
        <v>0</v>
      </c>
      <c r="N96">
        <f>COUNTIF('CC Standings '!N$3:N$27,'CC Color Winners'!A96)</f>
        <v>0</v>
      </c>
      <c r="O96">
        <f>COUNTIF('CC Standings '!O$3:O$27,'CC Color Winners'!A96)</f>
        <v>0</v>
      </c>
      <c r="P96">
        <f>COUNTIF('CC Standings '!P$3:P$27,'CC Color Winners'!A96)</f>
        <v>0</v>
      </c>
      <c r="Q96">
        <f>COUNTIF('CC Standings '!Q$3:Q$27,'CC Color Winners'!A96)</f>
        <v>0</v>
      </c>
      <c r="R96">
        <f>COUNTIF('CC Standings '!R$3:R$27,'CC Color Winners'!A96)</f>
        <v>0</v>
      </c>
      <c r="S96">
        <f>COUNTIF('CC Standings '!S$3:S$27,'CC Color Winners'!A96)</f>
        <v>0</v>
      </c>
      <c r="T96">
        <f>COUNTIF('CC Standings '!T$3:T$27,'CC Color Winners'!A96)</f>
        <v>0</v>
      </c>
      <c r="U96">
        <f>COUNTIF('CC Standings '!U$3:U$27,'CC Color Winners'!A96)</f>
        <v>0</v>
      </c>
      <c r="V96">
        <f>COUNTIF('CC Standings '!V$3:V$27,'CC Color Winners'!A96)</f>
        <v>0</v>
      </c>
      <c r="W96">
        <f>COUNTIF('CC Standings '!W$3:W$27,'CC Color Winners'!A96)</f>
        <v>0</v>
      </c>
      <c r="X96">
        <f>COUNTIF('CC Standings '!X$3:X$27,'CC Color Winners'!A96)</f>
        <v>0</v>
      </c>
      <c r="Y96">
        <f>COUNTIF('CC Standings '!Y$3:Y$27,'CC Color Winners'!A96)</f>
        <v>0</v>
      </c>
      <c r="Z96">
        <f>COUNTIF('CC Standings '!Z$3:Z$27,'CC Color Winners'!A96)</f>
        <v>0</v>
      </c>
      <c r="AA96">
        <f>COUNTIF('CC Standings '!AA$3:AA$27,'CC Color Winners'!A96)</f>
        <v>0</v>
      </c>
      <c r="AB96">
        <f>COUNTIF('CC Standings '!AB$3:AB$27,'CC Color Winners'!A96)</f>
        <v>0</v>
      </c>
      <c r="AC96">
        <f>COUNTIF('CC Standings '!AC$3:AC$27,'CC Color Winners'!A96)</f>
        <v>0</v>
      </c>
      <c r="AD96">
        <f>COUNTIF('CC Standings '!AD$3:AD$27,'CC Color Winners'!A96)</f>
        <v>0</v>
      </c>
      <c r="AE96">
        <f>COUNTIF('CC Standings '!AE$3:AE$27,'CC Color Winners'!A96)</f>
        <v>0</v>
      </c>
      <c r="AF96">
        <f>COUNTIF('CC Standings '!AF$3:AF$27,'CC Color Winners'!A96)</f>
        <v>0</v>
      </c>
      <c r="AG96">
        <f>COUNTIF('CC Standings '!AG$3:AG$27,'CC Color Winners'!A96)</f>
        <v>0</v>
      </c>
      <c r="AH96">
        <f>COUNTIF('CC Standings '!AH$3:AH$27,'CC Color Winners'!A96)</f>
        <v>0</v>
      </c>
      <c r="AI96">
        <f>COUNTIF('CC Standings '!AI$3:AI$27,'CC Color Winners'!A96)</f>
        <v>0</v>
      </c>
      <c r="AJ96">
        <f>COUNTIF('CC Standings '!AJ$3:AJ$27,'CC Color Winners'!A96)</f>
        <v>0</v>
      </c>
      <c r="AK96">
        <f>COUNTIF('CC Standings '!AK$3:AK$27,'CC Color Winners'!A96)</f>
        <v>0</v>
      </c>
      <c r="AL96">
        <f>COUNTIF('CC Standings '!AL$3:AL$27,'CC Color Winners'!A96)</f>
        <v>0</v>
      </c>
      <c r="AM96">
        <f>COUNTIF('CC Standings '!AM$3:AM$27,'CC Color Winners'!A96)</f>
        <v>0</v>
      </c>
    </row>
    <row r="97" spans="1:39" x14ac:dyDescent="0.2">
      <c r="A97" t="s">
        <v>159</v>
      </c>
      <c r="B97">
        <f>COUNTIF('CC Standings '!B$3:B$27,'CC Color Winners'!A97)</f>
        <v>0</v>
      </c>
      <c r="C97">
        <f>COUNTIF('CC Standings '!C$3:C$27,'CC Color Winners'!A97)</f>
        <v>0</v>
      </c>
      <c r="D97">
        <f>COUNTIF('CC Standings '!D$3:D$27,'CC Color Winners'!A97)</f>
        <v>0</v>
      </c>
      <c r="E97">
        <f>COUNTIF('CC Standings '!E$3:E$27,'CC Color Winners'!A97)</f>
        <v>0</v>
      </c>
      <c r="F97">
        <f>COUNTIF('CC Standings '!F$3:F$27,'CC Color Winners'!A97)</f>
        <v>0</v>
      </c>
      <c r="G97">
        <f>COUNTIF('CC Standings '!G$3:G$27,'CC Color Winners'!A97)</f>
        <v>0</v>
      </c>
      <c r="H97">
        <f>COUNTIF('CC Standings '!H$3:H$27,'CC Color Winners'!A97)</f>
        <v>0</v>
      </c>
      <c r="I97">
        <f>COUNTIF('CC Standings '!I$3:I$27,'CC Color Winners'!A97)</f>
        <v>0</v>
      </c>
      <c r="J97">
        <f>COUNTIF('CC Standings '!J$3:J$27,'CC Color Winners'!A97)</f>
        <v>0</v>
      </c>
      <c r="K97">
        <f>COUNTIF('CC Standings '!K$3:K$27,'CC Color Winners'!A97)</f>
        <v>0</v>
      </c>
      <c r="L97">
        <f>COUNTIF('CC Standings '!L$3:L$27,'CC Color Winners'!A97)</f>
        <v>0</v>
      </c>
      <c r="M97">
        <f>COUNTIF('CC Standings '!M$3:M$27,'CC Color Winners'!A97)</f>
        <v>0</v>
      </c>
      <c r="N97">
        <f>COUNTIF('CC Standings '!N$3:N$27,'CC Color Winners'!A97)</f>
        <v>0</v>
      </c>
      <c r="O97">
        <f>COUNTIF('CC Standings '!O$3:O$27,'CC Color Winners'!A97)</f>
        <v>0</v>
      </c>
      <c r="P97">
        <f>COUNTIF('CC Standings '!P$3:P$27,'CC Color Winners'!A97)</f>
        <v>0</v>
      </c>
      <c r="Q97">
        <f>COUNTIF('CC Standings '!Q$3:Q$27,'CC Color Winners'!A97)</f>
        <v>0</v>
      </c>
      <c r="R97">
        <f>COUNTIF('CC Standings '!R$3:R$27,'CC Color Winners'!A97)</f>
        <v>0</v>
      </c>
      <c r="S97">
        <f>COUNTIF('CC Standings '!S$3:S$27,'CC Color Winners'!A97)</f>
        <v>0</v>
      </c>
      <c r="T97">
        <f>COUNTIF('CC Standings '!T$3:T$27,'CC Color Winners'!A97)</f>
        <v>0</v>
      </c>
      <c r="U97">
        <f>COUNTIF('CC Standings '!U$3:U$27,'CC Color Winners'!A97)</f>
        <v>0</v>
      </c>
      <c r="V97">
        <f>COUNTIF('CC Standings '!V$3:V$27,'CC Color Winners'!A97)</f>
        <v>0</v>
      </c>
      <c r="W97">
        <f>COUNTIF('CC Standings '!W$3:W$27,'CC Color Winners'!A97)</f>
        <v>0</v>
      </c>
      <c r="X97">
        <f>COUNTIF('CC Standings '!X$3:X$27,'CC Color Winners'!A97)</f>
        <v>0</v>
      </c>
      <c r="Y97">
        <f>COUNTIF('CC Standings '!Y$3:Y$27,'CC Color Winners'!A97)</f>
        <v>0</v>
      </c>
      <c r="Z97">
        <f>COUNTIF('CC Standings '!Z$3:Z$27,'CC Color Winners'!A97)</f>
        <v>0</v>
      </c>
      <c r="AA97">
        <f>COUNTIF('CC Standings '!AA$3:AA$27,'CC Color Winners'!A97)</f>
        <v>0</v>
      </c>
      <c r="AB97">
        <f>COUNTIF('CC Standings '!AB$3:AB$27,'CC Color Winners'!A97)</f>
        <v>0</v>
      </c>
      <c r="AC97">
        <f>COUNTIF('CC Standings '!AC$3:AC$27,'CC Color Winners'!A97)</f>
        <v>0</v>
      </c>
      <c r="AD97">
        <f>COUNTIF('CC Standings '!AD$3:AD$27,'CC Color Winners'!A97)</f>
        <v>0</v>
      </c>
      <c r="AE97">
        <f>COUNTIF('CC Standings '!AE$3:AE$27,'CC Color Winners'!A97)</f>
        <v>0</v>
      </c>
      <c r="AF97">
        <f>COUNTIF('CC Standings '!AF$3:AF$27,'CC Color Winners'!A97)</f>
        <v>0</v>
      </c>
      <c r="AG97">
        <f>COUNTIF('CC Standings '!AG$3:AG$27,'CC Color Winners'!A97)</f>
        <v>0</v>
      </c>
      <c r="AH97">
        <f>COUNTIF('CC Standings '!AH$3:AH$27,'CC Color Winners'!A97)</f>
        <v>0</v>
      </c>
      <c r="AI97">
        <f>COUNTIF('CC Standings '!AI$3:AI$27,'CC Color Winners'!A97)</f>
        <v>0</v>
      </c>
      <c r="AJ97">
        <f>COUNTIF('CC Standings '!AJ$3:AJ$27,'CC Color Winners'!A97)</f>
        <v>0</v>
      </c>
      <c r="AK97">
        <f>COUNTIF('CC Standings '!AK$3:AK$27,'CC Color Winners'!A97)</f>
        <v>0</v>
      </c>
      <c r="AL97">
        <f>COUNTIF('CC Standings '!AL$3:AL$27,'CC Color Winners'!A97)</f>
        <v>0</v>
      </c>
      <c r="AM97">
        <f>COUNTIF('CC Standings '!AM$3:AM$27,'CC Color Winners'!A97)</f>
        <v>0</v>
      </c>
    </row>
    <row r="98" spans="1:39" x14ac:dyDescent="0.2">
      <c r="A98" t="s">
        <v>84</v>
      </c>
      <c r="B98">
        <f>COUNTIF('CC Standings '!B$3:B$27,'CC Color Winners'!A98)</f>
        <v>0</v>
      </c>
      <c r="C98">
        <f>COUNTIF('CC Standings '!C$3:C$27,'CC Color Winners'!A98)</f>
        <v>0</v>
      </c>
      <c r="D98">
        <f>COUNTIF('CC Standings '!D$3:D$27,'CC Color Winners'!A98)</f>
        <v>0</v>
      </c>
      <c r="E98">
        <f>COUNTIF('CC Standings '!E$3:E$27,'CC Color Winners'!A98)</f>
        <v>1</v>
      </c>
      <c r="F98">
        <f>COUNTIF('CC Standings '!F$3:F$27,'CC Color Winners'!A98)</f>
        <v>0</v>
      </c>
      <c r="G98">
        <f>COUNTIF('CC Standings '!G$3:G$27,'CC Color Winners'!A98)</f>
        <v>0</v>
      </c>
      <c r="H98">
        <f>COUNTIF('CC Standings '!H$3:H$27,'CC Color Winners'!A98)</f>
        <v>1</v>
      </c>
      <c r="I98">
        <f>COUNTIF('CC Standings '!I$3:I$27,'CC Color Winners'!A98)</f>
        <v>0</v>
      </c>
      <c r="J98">
        <f>COUNTIF('CC Standings '!J$3:J$27,'CC Color Winners'!A98)</f>
        <v>0</v>
      </c>
      <c r="K98">
        <f>COUNTIF('CC Standings '!K$3:K$27,'CC Color Winners'!A98)</f>
        <v>0</v>
      </c>
      <c r="L98">
        <f>COUNTIF('CC Standings '!L$3:L$27,'CC Color Winners'!A98)</f>
        <v>0</v>
      </c>
      <c r="M98">
        <f>COUNTIF('CC Standings '!M$3:M$27,'CC Color Winners'!A98)</f>
        <v>0</v>
      </c>
      <c r="N98">
        <f>COUNTIF('CC Standings '!N$3:N$27,'CC Color Winners'!A98)</f>
        <v>1</v>
      </c>
      <c r="O98">
        <f>COUNTIF('CC Standings '!O$3:O$27,'CC Color Winners'!A98)</f>
        <v>0</v>
      </c>
      <c r="P98">
        <f>COUNTIF('CC Standings '!P$3:P$27,'CC Color Winners'!A98)</f>
        <v>1</v>
      </c>
      <c r="Q98">
        <f>COUNTIF('CC Standings '!Q$3:Q$27,'CC Color Winners'!A98)</f>
        <v>1</v>
      </c>
      <c r="R98">
        <f>COUNTIF('CC Standings '!R$3:R$27,'CC Color Winners'!A98)</f>
        <v>1</v>
      </c>
      <c r="S98">
        <f>COUNTIF('CC Standings '!S$3:S$27,'CC Color Winners'!A98)</f>
        <v>0</v>
      </c>
      <c r="T98">
        <f>COUNTIF('CC Standings '!T$3:T$27,'CC Color Winners'!A98)</f>
        <v>0</v>
      </c>
      <c r="U98">
        <f>COUNTIF('CC Standings '!U$3:U$27,'CC Color Winners'!A98)</f>
        <v>0</v>
      </c>
      <c r="V98">
        <f>COUNTIF('CC Standings '!V$3:V$27,'CC Color Winners'!A98)</f>
        <v>0</v>
      </c>
      <c r="W98">
        <f>COUNTIF('CC Standings '!W$3:W$27,'CC Color Winners'!A98)</f>
        <v>0</v>
      </c>
      <c r="X98">
        <f>COUNTIF('CC Standings '!X$3:X$27,'CC Color Winners'!A98)</f>
        <v>0</v>
      </c>
      <c r="Y98">
        <f>COUNTIF('CC Standings '!Y$3:Y$27,'CC Color Winners'!A98)</f>
        <v>0</v>
      </c>
      <c r="Z98">
        <f>COUNTIF('CC Standings '!Z$3:Z$27,'CC Color Winners'!A98)</f>
        <v>2</v>
      </c>
      <c r="AA98">
        <f>COUNTIF('CC Standings '!AA$3:AA$27,'CC Color Winners'!A98)</f>
        <v>0</v>
      </c>
      <c r="AB98">
        <f>COUNTIF('CC Standings '!AB$3:AB$27,'CC Color Winners'!A98)</f>
        <v>0</v>
      </c>
      <c r="AC98">
        <f>COUNTIF('CC Standings '!AC$3:AC$27,'CC Color Winners'!A98)</f>
        <v>0</v>
      </c>
      <c r="AD98">
        <f>COUNTIF('CC Standings '!AD$3:AD$27,'CC Color Winners'!A98)</f>
        <v>0</v>
      </c>
      <c r="AE98">
        <f>COUNTIF('CC Standings '!AE$3:AE$27,'CC Color Winners'!A98)</f>
        <v>0</v>
      </c>
      <c r="AF98">
        <f>COUNTIF('CC Standings '!AF$3:AF$27,'CC Color Winners'!A98)</f>
        <v>0</v>
      </c>
      <c r="AG98">
        <f>COUNTIF('CC Standings '!AG$3:AG$27,'CC Color Winners'!A98)</f>
        <v>0</v>
      </c>
      <c r="AH98">
        <f>COUNTIF('CC Standings '!AH$3:AH$27,'CC Color Winners'!A98)</f>
        <v>0</v>
      </c>
      <c r="AI98">
        <f>COUNTIF('CC Standings '!AI$3:AI$27,'CC Color Winners'!A98)</f>
        <v>0</v>
      </c>
      <c r="AJ98">
        <f>COUNTIF('CC Standings '!AJ$3:AJ$27,'CC Color Winners'!A98)</f>
        <v>0</v>
      </c>
      <c r="AK98">
        <f>COUNTIF('CC Standings '!AK$3:AK$27,'CC Color Winners'!A98)</f>
        <v>0</v>
      </c>
      <c r="AL98">
        <f>COUNTIF('CC Standings '!AL$3:AL$27,'CC Color Winners'!A98)</f>
        <v>4</v>
      </c>
      <c r="AM98">
        <f>COUNTIF('CC Standings '!AM$3:AM$27,'CC Color Winners'!A98)</f>
        <v>0</v>
      </c>
    </row>
    <row r="99" spans="1:39" x14ac:dyDescent="0.2">
      <c r="A99" t="s">
        <v>58</v>
      </c>
      <c r="B99">
        <f>COUNTIF('CC Standings '!B$3:B$27,'CC Color Winners'!A99)</f>
        <v>0</v>
      </c>
      <c r="C99">
        <f>COUNTIF('CC Standings '!C$3:C$27,'CC Color Winners'!A99)</f>
        <v>0</v>
      </c>
      <c r="D99">
        <f>COUNTIF('CC Standings '!D$3:D$27,'CC Color Winners'!A99)</f>
        <v>0</v>
      </c>
      <c r="E99">
        <f>COUNTIF('CC Standings '!E$3:E$27,'CC Color Winners'!A99)</f>
        <v>0</v>
      </c>
      <c r="F99">
        <f>COUNTIF('CC Standings '!F$3:F$27,'CC Color Winners'!A99)</f>
        <v>0</v>
      </c>
      <c r="G99">
        <f>COUNTIF('CC Standings '!G$3:G$27,'CC Color Winners'!A99)</f>
        <v>0</v>
      </c>
      <c r="H99">
        <f>COUNTIF('CC Standings '!H$3:H$27,'CC Color Winners'!A99)</f>
        <v>0</v>
      </c>
      <c r="I99">
        <f>COUNTIF('CC Standings '!I$3:I$27,'CC Color Winners'!A99)</f>
        <v>0</v>
      </c>
      <c r="J99">
        <f>COUNTIF('CC Standings '!J$3:J$27,'CC Color Winners'!A99)</f>
        <v>0</v>
      </c>
      <c r="K99">
        <f>COUNTIF('CC Standings '!K$3:K$27,'CC Color Winners'!A99)</f>
        <v>0</v>
      </c>
      <c r="L99">
        <f>COUNTIF('CC Standings '!L$3:L$27,'CC Color Winners'!A99)</f>
        <v>0</v>
      </c>
      <c r="M99">
        <f>COUNTIF('CC Standings '!M$3:M$27,'CC Color Winners'!A99)</f>
        <v>0</v>
      </c>
      <c r="N99">
        <f>COUNTIF('CC Standings '!N$3:N$27,'CC Color Winners'!A99)</f>
        <v>0</v>
      </c>
      <c r="O99">
        <f>COUNTIF('CC Standings '!O$3:O$27,'CC Color Winners'!A99)</f>
        <v>0</v>
      </c>
      <c r="P99">
        <f>COUNTIF('CC Standings '!P$3:P$27,'CC Color Winners'!A99)</f>
        <v>0</v>
      </c>
      <c r="Q99">
        <f>COUNTIF('CC Standings '!Q$3:Q$27,'CC Color Winners'!A99)</f>
        <v>0</v>
      </c>
      <c r="R99">
        <f>COUNTIF('CC Standings '!R$3:R$27,'CC Color Winners'!A99)</f>
        <v>0</v>
      </c>
      <c r="S99">
        <f>COUNTIF('CC Standings '!S$3:S$27,'CC Color Winners'!A99)</f>
        <v>0</v>
      </c>
      <c r="T99">
        <f>COUNTIF('CC Standings '!T$3:T$27,'CC Color Winners'!A99)</f>
        <v>0</v>
      </c>
      <c r="U99">
        <f>COUNTIF('CC Standings '!U$3:U$27,'CC Color Winners'!A99)</f>
        <v>0</v>
      </c>
      <c r="V99">
        <f>COUNTIF('CC Standings '!V$3:V$27,'CC Color Winners'!A99)</f>
        <v>0</v>
      </c>
      <c r="W99">
        <f>COUNTIF('CC Standings '!W$3:W$27,'CC Color Winners'!A99)</f>
        <v>0</v>
      </c>
      <c r="X99">
        <f>COUNTIF('CC Standings '!X$3:X$27,'CC Color Winners'!A99)</f>
        <v>0</v>
      </c>
      <c r="Y99">
        <f>COUNTIF('CC Standings '!Y$3:Y$27,'CC Color Winners'!A99)</f>
        <v>0</v>
      </c>
      <c r="Z99">
        <f>COUNTIF('CC Standings '!Z$3:Z$27,'CC Color Winners'!A99)</f>
        <v>0</v>
      </c>
      <c r="AA99">
        <f>COUNTIF('CC Standings '!AA$3:AA$27,'CC Color Winners'!A99)</f>
        <v>0</v>
      </c>
      <c r="AB99">
        <f>COUNTIF('CC Standings '!AB$3:AB$27,'CC Color Winners'!A99)</f>
        <v>0</v>
      </c>
      <c r="AC99">
        <f>COUNTIF('CC Standings '!AC$3:AC$27,'CC Color Winners'!A99)</f>
        <v>0</v>
      </c>
      <c r="AD99">
        <f>COUNTIF('CC Standings '!AD$3:AD$27,'CC Color Winners'!A99)</f>
        <v>0</v>
      </c>
      <c r="AE99">
        <f>COUNTIF('CC Standings '!AE$3:AE$27,'CC Color Winners'!A99)</f>
        <v>0</v>
      </c>
      <c r="AF99">
        <f>COUNTIF('CC Standings '!AF$3:AF$27,'CC Color Winners'!A99)</f>
        <v>0</v>
      </c>
      <c r="AG99">
        <f>COUNTIF('CC Standings '!AG$3:AG$27,'CC Color Winners'!A99)</f>
        <v>0</v>
      </c>
      <c r="AH99">
        <f>COUNTIF('CC Standings '!AH$3:AH$27,'CC Color Winners'!A99)</f>
        <v>0</v>
      </c>
      <c r="AI99">
        <f>COUNTIF('CC Standings '!AI$3:AI$27,'CC Color Winners'!A99)</f>
        <v>0</v>
      </c>
      <c r="AJ99">
        <f>COUNTIF('CC Standings '!AJ$3:AJ$27,'CC Color Winners'!A99)</f>
        <v>0</v>
      </c>
      <c r="AK99">
        <f>COUNTIF('CC Standings '!AK$3:AK$27,'CC Color Winners'!A99)</f>
        <v>0</v>
      </c>
      <c r="AL99">
        <f>COUNTIF('CC Standings '!AL$3:AL$27,'CC Color Winners'!A99)</f>
        <v>0</v>
      </c>
      <c r="AM99">
        <f>COUNTIF('CC Standings '!AM$3:AM$27,'CC Color Winners'!A99)</f>
        <v>0</v>
      </c>
    </row>
    <row r="100" spans="1:39" x14ac:dyDescent="0.2">
      <c r="A100" t="s">
        <v>77</v>
      </c>
      <c r="B100">
        <f>COUNTIF('CC Standings '!B$3:B$27,'CC Color Winners'!A100)</f>
        <v>0</v>
      </c>
      <c r="C100">
        <f>COUNTIF('CC Standings '!C$3:C$27,'CC Color Winners'!A100)</f>
        <v>0</v>
      </c>
      <c r="D100">
        <f>COUNTIF('CC Standings '!D$3:D$27,'CC Color Winners'!A100)</f>
        <v>0</v>
      </c>
      <c r="E100">
        <f>COUNTIF('CC Standings '!E$3:E$27,'CC Color Winners'!A100)</f>
        <v>0</v>
      </c>
      <c r="F100">
        <f>COUNTIF('CC Standings '!F$3:F$27,'CC Color Winners'!A100)</f>
        <v>0</v>
      </c>
      <c r="G100">
        <f>COUNTIF('CC Standings '!G$3:G$27,'CC Color Winners'!A100)</f>
        <v>0</v>
      </c>
      <c r="H100">
        <f>COUNTIF('CC Standings '!H$3:H$27,'CC Color Winners'!A100)</f>
        <v>0</v>
      </c>
      <c r="I100">
        <f>COUNTIF('CC Standings '!I$3:I$27,'CC Color Winners'!A100)</f>
        <v>0</v>
      </c>
      <c r="J100">
        <f>COUNTIF('CC Standings '!J$3:J$27,'CC Color Winners'!A100)</f>
        <v>0</v>
      </c>
      <c r="K100">
        <f>COUNTIF('CC Standings '!K$3:K$27,'CC Color Winners'!A100)</f>
        <v>0</v>
      </c>
      <c r="L100">
        <f>COUNTIF('CC Standings '!L$3:L$27,'CC Color Winners'!A100)</f>
        <v>0</v>
      </c>
      <c r="M100">
        <f>COUNTIF('CC Standings '!M$3:M$27,'CC Color Winners'!A100)</f>
        <v>0</v>
      </c>
      <c r="N100">
        <f>COUNTIF('CC Standings '!N$3:N$27,'CC Color Winners'!A100)</f>
        <v>0</v>
      </c>
      <c r="O100">
        <f>COUNTIF('CC Standings '!O$3:O$27,'CC Color Winners'!A100)</f>
        <v>0</v>
      </c>
      <c r="P100">
        <f>COUNTIF('CC Standings '!P$3:P$27,'CC Color Winners'!A100)</f>
        <v>0</v>
      </c>
      <c r="Q100">
        <f>COUNTIF('CC Standings '!Q$3:Q$27,'CC Color Winners'!A100)</f>
        <v>0</v>
      </c>
      <c r="R100">
        <f>COUNTIF('CC Standings '!R$3:R$27,'CC Color Winners'!A100)</f>
        <v>0</v>
      </c>
      <c r="S100">
        <f>COUNTIF('CC Standings '!S$3:S$27,'CC Color Winners'!A100)</f>
        <v>0</v>
      </c>
      <c r="T100">
        <f>COUNTIF('CC Standings '!T$3:T$27,'CC Color Winners'!A100)</f>
        <v>0</v>
      </c>
      <c r="U100">
        <f>COUNTIF('CC Standings '!U$3:U$27,'CC Color Winners'!A100)</f>
        <v>0</v>
      </c>
      <c r="V100">
        <f>COUNTIF('CC Standings '!V$3:V$27,'CC Color Winners'!A100)</f>
        <v>0</v>
      </c>
      <c r="W100">
        <f>COUNTIF('CC Standings '!W$3:W$27,'CC Color Winners'!A100)</f>
        <v>0</v>
      </c>
      <c r="X100">
        <f>COUNTIF('CC Standings '!X$3:X$27,'CC Color Winners'!A100)</f>
        <v>0</v>
      </c>
      <c r="Y100">
        <f>COUNTIF('CC Standings '!Y$3:Y$27,'CC Color Winners'!A100)</f>
        <v>0</v>
      </c>
      <c r="Z100">
        <f>COUNTIF('CC Standings '!Z$3:Z$27,'CC Color Winners'!A100)</f>
        <v>0</v>
      </c>
      <c r="AA100">
        <f>COUNTIF('CC Standings '!AA$3:AA$27,'CC Color Winners'!A100)</f>
        <v>0</v>
      </c>
      <c r="AB100">
        <f>COUNTIF('CC Standings '!AB$3:AB$27,'CC Color Winners'!A100)</f>
        <v>0</v>
      </c>
      <c r="AC100">
        <f>COUNTIF('CC Standings '!AC$3:AC$27,'CC Color Winners'!A100)</f>
        <v>0</v>
      </c>
      <c r="AD100">
        <f>COUNTIF('CC Standings '!AD$3:AD$27,'CC Color Winners'!A100)</f>
        <v>0</v>
      </c>
      <c r="AE100">
        <f>COUNTIF('CC Standings '!AE$3:AE$27,'CC Color Winners'!A100)</f>
        <v>0</v>
      </c>
      <c r="AF100">
        <f>COUNTIF('CC Standings '!AF$3:AF$27,'CC Color Winners'!A100)</f>
        <v>0</v>
      </c>
      <c r="AG100">
        <f>COUNTIF('CC Standings '!AG$3:AG$27,'CC Color Winners'!A100)</f>
        <v>0</v>
      </c>
      <c r="AH100">
        <f>COUNTIF('CC Standings '!AH$3:AH$27,'CC Color Winners'!A100)</f>
        <v>0</v>
      </c>
      <c r="AI100">
        <f>COUNTIF('CC Standings '!AI$3:AI$27,'CC Color Winners'!A100)</f>
        <v>0</v>
      </c>
      <c r="AJ100">
        <f>COUNTIF('CC Standings '!AJ$3:AJ$27,'CC Color Winners'!A100)</f>
        <v>0</v>
      </c>
      <c r="AK100">
        <f>COUNTIF('CC Standings '!AK$3:AK$27,'CC Color Winners'!A100)</f>
        <v>0</v>
      </c>
      <c r="AL100">
        <f>COUNTIF('CC Standings '!AL$3:AL$27,'CC Color Winners'!A100)</f>
        <v>0</v>
      </c>
      <c r="AM100">
        <f>COUNTIF('CC Standings '!AM$3:AM$27,'CC Color Winners'!A100)</f>
        <v>0</v>
      </c>
    </row>
    <row r="101" spans="1:39" x14ac:dyDescent="0.2">
      <c r="A101" t="s">
        <v>94</v>
      </c>
      <c r="B101">
        <f>COUNTIF('CC Standings '!B$3:B$27,'CC Color Winners'!A101)</f>
        <v>0</v>
      </c>
      <c r="C101">
        <f>COUNTIF('CC Standings '!C$3:C$27,'CC Color Winners'!A101)</f>
        <v>0</v>
      </c>
      <c r="D101">
        <f>COUNTIF('CC Standings '!D$3:D$27,'CC Color Winners'!A101)</f>
        <v>1</v>
      </c>
      <c r="E101">
        <f>COUNTIF('CC Standings '!E$3:E$27,'CC Color Winners'!A101)</f>
        <v>0</v>
      </c>
      <c r="F101">
        <f>COUNTIF('CC Standings '!F$3:F$27,'CC Color Winners'!A101)</f>
        <v>0</v>
      </c>
      <c r="G101">
        <f>COUNTIF('CC Standings '!G$3:G$27,'CC Color Winners'!A101)</f>
        <v>1</v>
      </c>
      <c r="H101">
        <f>COUNTIF('CC Standings '!H$3:H$27,'CC Color Winners'!A101)</f>
        <v>1</v>
      </c>
      <c r="I101">
        <f>COUNTIF('CC Standings '!I$3:I$27,'CC Color Winners'!A101)</f>
        <v>0</v>
      </c>
      <c r="J101">
        <f>COUNTIF('CC Standings '!J$3:J$27,'CC Color Winners'!A101)</f>
        <v>0</v>
      </c>
      <c r="K101">
        <f>COUNTIF('CC Standings '!K$3:K$27,'CC Color Winners'!A101)</f>
        <v>0</v>
      </c>
      <c r="L101">
        <f>COUNTIF('CC Standings '!L$3:L$27,'CC Color Winners'!A101)</f>
        <v>0</v>
      </c>
      <c r="M101">
        <f>COUNTIF('CC Standings '!M$3:M$27,'CC Color Winners'!A101)</f>
        <v>0</v>
      </c>
      <c r="N101">
        <f>COUNTIF('CC Standings '!N$3:N$27,'CC Color Winners'!A101)</f>
        <v>0</v>
      </c>
      <c r="O101">
        <f>COUNTIF('CC Standings '!O$3:O$27,'CC Color Winners'!A101)</f>
        <v>0</v>
      </c>
      <c r="P101">
        <f>COUNTIF('CC Standings '!P$3:P$27,'CC Color Winners'!A101)</f>
        <v>0</v>
      </c>
      <c r="Q101">
        <f>COUNTIF('CC Standings '!Q$3:Q$27,'CC Color Winners'!A101)</f>
        <v>0</v>
      </c>
      <c r="R101">
        <f>COUNTIF('CC Standings '!R$3:R$27,'CC Color Winners'!A101)</f>
        <v>0</v>
      </c>
      <c r="S101">
        <f>COUNTIF('CC Standings '!S$3:S$27,'CC Color Winners'!A101)</f>
        <v>0</v>
      </c>
      <c r="T101">
        <f>COUNTIF('CC Standings '!T$3:T$27,'CC Color Winners'!A101)</f>
        <v>0</v>
      </c>
      <c r="U101">
        <f>COUNTIF('CC Standings '!U$3:U$27,'CC Color Winners'!A101)</f>
        <v>0</v>
      </c>
      <c r="V101">
        <f>COUNTIF('CC Standings '!V$3:V$27,'CC Color Winners'!A101)</f>
        <v>1</v>
      </c>
      <c r="W101">
        <f>COUNTIF('CC Standings '!W$3:W$27,'CC Color Winners'!A101)</f>
        <v>0</v>
      </c>
      <c r="X101">
        <f>COUNTIF('CC Standings '!X$3:X$27,'CC Color Winners'!A101)</f>
        <v>0</v>
      </c>
      <c r="Y101">
        <f>COUNTIF('CC Standings '!Y$3:Y$27,'CC Color Winners'!A101)</f>
        <v>0</v>
      </c>
      <c r="Z101">
        <f>COUNTIF('CC Standings '!Z$3:Z$27,'CC Color Winners'!A101)</f>
        <v>0</v>
      </c>
      <c r="AA101">
        <f>COUNTIF('CC Standings '!AA$3:AA$27,'CC Color Winners'!A101)</f>
        <v>0</v>
      </c>
      <c r="AB101">
        <f>COUNTIF('CC Standings '!AB$3:AB$27,'CC Color Winners'!A101)</f>
        <v>0</v>
      </c>
      <c r="AC101">
        <f>COUNTIF('CC Standings '!AC$3:AC$27,'CC Color Winners'!A101)</f>
        <v>0</v>
      </c>
      <c r="AD101">
        <f>COUNTIF('CC Standings '!AD$3:AD$27,'CC Color Winners'!A101)</f>
        <v>1</v>
      </c>
      <c r="AE101">
        <f>COUNTIF('CC Standings '!AE$3:AE$27,'CC Color Winners'!A101)</f>
        <v>0</v>
      </c>
      <c r="AF101">
        <f>COUNTIF('CC Standings '!AF$3:AF$27,'CC Color Winners'!A101)</f>
        <v>1</v>
      </c>
      <c r="AG101">
        <f>COUNTIF('CC Standings '!AG$3:AG$27,'CC Color Winners'!A101)</f>
        <v>0</v>
      </c>
      <c r="AH101">
        <f>COUNTIF('CC Standings '!AH$3:AH$27,'CC Color Winners'!A101)</f>
        <v>0</v>
      </c>
      <c r="AI101">
        <f>COUNTIF('CC Standings '!AI$3:AI$27,'CC Color Winners'!A101)</f>
        <v>0</v>
      </c>
      <c r="AJ101">
        <f>COUNTIF('CC Standings '!AJ$3:AJ$27,'CC Color Winners'!A101)</f>
        <v>0</v>
      </c>
      <c r="AK101">
        <f>COUNTIF('CC Standings '!AK$3:AK$27,'CC Color Winners'!A101)</f>
        <v>0</v>
      </c>
      <c r="AL101">
        <f>COUNTIF('CC Standings '!AL$3:AL$27,'CC Color Winners'!A101)</f>
        <v>0</v>
      </c>
      <c r="AM101">
        <f>COUNTIF('CC Standings '!AM$3:AM$27,'CC Color Winners'!A101)</f>
        <v>0</v>
      </c>
    </row>
    <row r="102" spans="1:39" x14ac:dyDescent="0.2">
      <c r="A102" t="s">
        <v>42</v>
      </c>
      <c r="B102">
        <f>COUNTIF('CC Standings '!B$3:B$27,'CC Color Winners'!A102)</f>
        <v>0</v>
      </c>
      <c r="C102">
        <f>COUNTIF('CC Standings '!C$3:C$27,'CC Color Winners'!A102)</f>
        <v>0</v>
      </c>
      <c r="D102">
        <f>COUNTIF('CC Standings '!D$3:D$27,'CC Color Winners'!A102)</f>
        <v>0</v>
      </c>
      <c r="E102">
        <f>COUNTIF('CC Standings '!E$3:E$27,'CC Color Winners'!A102)</f>
        <v>0</v>
      </c>
      <c r="F102">
        <f>COUNTIF('CC Standings '!F$3:F$27,'CC Color Winners'!A102)</f>
        <v>0</v>
      </c>
      <c r="G102">
        <f>COUNTIF('CC Standings '!G$3:G$27,'CC Color Winners'!A102)</f>
        <v>0</v>
      </c>
      <c r="H102">
        <f>COUNTIF('CC Standings '!H$3:H$27,'CC Color Winners'!A102)</f>
        <v>0</v>
      </c>
      <c r="I102">
        <f>COUNTIF('CC Standings '!I$3:I$27,'CC Color Winners'!A102)</f>
        <v>0</v>
      </c>
      <c r="J102">
        <f>COUNTIF('CC Standings '!J$3:J$27,'CC Color Winners'!A102)</f>
        <v>0</v>
      </c>
      <c r="K102">
        <f>COUNTIF('CC Standings '!K$3:K$27,'CC Color Winners'!A102)</f>
        <v>0</v>
      </c>
      <c r="L102">
        <f>COUNTIF('CC Standings '!L$3:L$27,'CC Color Winners'!A102)</f>
        <v>0</v>
      </c>
      <c r="M102">
        <f>COUNTIF('CC Standings '!M$3:M$27,'CC Color Winners'!A102)</f>
        <v>0</v>
      </c>
      <c r="N102">
        <f>COUNTIF('CC Standings '!N$3:N$27,'CC Color Winners'!A102)</f>
        <v>0</v>
      </c>
      <c r="O102">
        <f>COUNTIF('CC Standings '!O$3:O$27,'CC Color Winners'!A102)</f>
        <v>0</v>
      </c>
      <c r="P102">
        <f>COUNTIF('CC Standings '!P$3:P$27,'CC Color Winners'!A102)</f>
        <v>0</v>
      </c>
      <c r="Q102">
        <f>COUNTIF('CC Standings '!Q$3:Q$27,'CC Color Winners'!A102)</f>
        <v>0</v>
      </c>
      <c r="R102">
        <f>COUNTIF('CC Standings '!R$3:R$27,'CC Color Winners'!A102)</f>
        <v>0</v>
      </c>
      <c r="S102">
        <f>COUNTIF('CC Standings '!S$3:S$27,'CC Color Winners'!A102)</f>
        <v>0</v>
      </c>
      <c r="T102">
        <f>COUNTIF('CC Standings '!T$3:T$27,'CC Color Winners'!A102)</f>
        <v>0</v>
      </c>
      <c r="U102">
        <f>COUNTIF('CC Standings '!U$3:U$27,'CC Color Winners'!A102)</f>
        <v>0</v>
      </c>
      <c r="V102">
        <f>COUNTIF('CC Standings '!V$3:V$27,'CC Color Winners'!A102)</f>
        <v>0</v>
      </c>
      <c r="W102">
        <f>COUNTIF('CC Standings '!W$3:W$27,'CC Color Winners'!A102)</f>
        <v>0</v>
      </c>
      <c r="X102">
        <f>COUNTIF('CC Standings '!X$3:X$27,'CC Color Winners'!A102)</f>
        <v>0</v>
      </c>
      <c r="Y102">
        <f>COUNTIF('CC Standings '!Y$3:Y$27,'CC Color Winners'!A102)</f>
        <v>0</v>
      </c>
      <c r="Z102">
        <f>COUNTIF('CC Standings '!Z$3:Z$27,'CC Color Winners'!A102)</f>
        <v>0</v>
      </c>
      <c r="AA102">
        <f>COUNTIF('CC Standings '!AA$3:AA$27,'CC Color Winners'!A102)</f>
        <v>0</v>
      </c>
      <c r="AB102">
        <f>COUNTIF('CC Standings '!AB$3:AB$27,'CC Color Winners'!A102)</f>
        <v>0</v>
      </c>
      <c r="AC102">
        <f>COUNTIF('CC Standings '!AC$3:AC$27,'CC Color Winners'!A102)</f>
        <v>0</v>
      </c>
      <c r="AD102">
        <f>COUNTIF('CC Standings '!AD$3:AD$27,'CC Color Winners'!A102)</f>
        <v>0</v>
      </c>
      <c r="AE102">
        <f>COUNTIF('CC Standings '!AE$3:AE$27,'CC Color Winners'!A102)</f>
        <v>0</v>
      </c>
      <c r="AF102">
        <f>COUNTIF('CC Standings '!AF$3:AF$27,'CC Color Winners'!A102)</f>
        <v>0</v>
      </c>
      <c r="AG102">
        <f>COUNTIF('CC Standings '!AG$3:AG$27,'CC Color Winners'!A102)</f>
        <v>0</v>
      </c>
      <c r="AH102">
        <f>COUNTIF('CC Standings '!AH$3:AH$27,'CC Color Winners'!A102)</f>
        <v>0</v>
      </c>
      <c r="AI102">
        <f>COUNTIF('CC Standings '!AI$3:AI$27,'CC Color Winners'!A102)</f>
        <v>0</v>
      </c>
      <c r="AJ102">
        <f>COUNTIF('CC Standings '!AJ$3:AJ$27,'CC Color Winners'!A102)</f>
        <v>0</v>
      </c>
      <c r="AK102">
        <f>COUNTIF('CC Standings '!AK$3:AK$27,'CC Color Winners'!A102)</f>
        <v>1</v>
      </c>
      <c r="AL102">
        <f>COUNTIF('CC Standings '!AL$3:AL$27,'CC Color Winners'!A102)</f>
        <v>0</v>
      </c>
      <c r="AM102">
        <f>COUNTIF('CC Standings '!AM$3:AM$27,'CC Color Winners'!A102)</f>
        <v>0</v>
      </c>
    </row>
    <row r="103" spans="1:39" x14ac:dyDescent="0.2">
      <c r="A103" t="s">
        <v>57</v>
      </c>
      <c r="B103">
        <f>COUNTIF('CC Standings '!B$3:B$27,'CC Color Winners'!A103)</f>
        <v>0</v>
      </c>
      <c r="C103">
        <f>COUNTIF('CC Standings '!C$3:C$27,'CC Color Winners'!A103)</f>
        <v>0</v>
      </c>
      <c r="D103">
        <f>COUNTIF('CC Standings '!D$3:D$27,'CC Color Winners'!A103)</f>
        <v>0</v>
      </c>
      <c r="E103">
        <f>COUNTIF('CC Standings '!E$3:E$27,'CC Color Winners'!A103)</f>
        <v>0</v>
      </c>
      <c r="F103">
        <f>COUNTIF('CC Standings '!F$3:F$27,'CC Color Winners'!A103)</f>
        <v>0</v>
      </c>
      <c r="G103">
        <f>COUNTIF('CC Standings '!G$3:G$27,'CC Color Winners'!A103)</f>
        <v>0</v>
      </c>
      <c r="H103">
        <f>COUNTIF('CC Standings '!H$3:H$27,'CC Color Winners'!A103)</f>
        <v>0</v>
      </c>
      <c r="I103">
        <f>COUNTIF('CC Standings '!I$3:I$27,'CC Color Winners'!A103)</f>
        <v>0</v>
      </c>
      <c r="J103">
        <f>COUNTIF('CC Standings '!J$3:J$27,'CC Color Winners'!A103)</f>
        <v>0</v>
      </c>
      <c r="K103">
        <f>COUNTIF('CC Standings '!K$3:K$27,'CC Color Winners'!A103)</f>
        <v>0</v>
      </c>
      <c r="L103">
        <f>COUNTIF('CC Standings '!L$3:L$27,'CC Color Winners'!A103)</f>
        <v>0</v>
      </c>
      <c r="M103">
        <f>COUNTIF('CC Standings '!M$3:M$27,'CC Color Winners'!A103)</f>
        <v>0</v>
      </c>
      <c r="N103">
        <f>COUNTIF('CC Standings '!N$3:N$27,'CC Color Winners'!A103)</f>
        <v>0</v>
      </c>
      <c r="O103">
        <f>COUNTIF('CC Standings '!O$3:O$27,'CC Color Winners'!A103)</f>
        <v>0</v>
      </c>
      <c r="P103">
        <f>COUNTIF('CC Standings '!P$3:P$27,'CC Color Winners'!A103)</f>
        <v>0</v>
      </c>
      <c r="Q103">
        <f>COUNTIF('CC Standings '!Q$3:Q$27,'CC Color Winners'!A103)</f>
        <v>0</v>
      </c>
      <c r="R103">
        <f>COUNTIF('CC Standings '!R$3:R$27,'CC Color Winners'!A103)</f>
        <v>0</v>
      </c>
      <c r="S103">
        <f>COUNTIF('CC Standings '!S$3:S$27,'CC Color Winners'!A103)</f>
        <v>0</v>
      </c>
      <c r="T103">
        <f>COUNTIF('CC Standings '!T$3:T$27,'CC Color Winners'!A103)</f>
        <v>0</v>
      </c>
      <c r="U103">
        <f>COUNTIF('CC Standings '!U$3:U$27,'CC Color Winners'!A103)</f>
        <v>0</v>
      </c>
      <c r="V103">
        <f>COUNTIF('CC Standings '!V$3:V$27,'CC Color Winners'!A103)</f>
        <v>0</v>
      </c>
      <c r="W103">
        <f>COUNTIF('CC Standings '!W$3:W$27,'CC Color Winners'!A103)</f>
        <v>0</v>
      </c>
      <c r="X103">
        <f>COUNTIF('CC Standings '!X$3:X$27,'CC Color Winners'!A103)</f>
        <v>0</v>
      </c>
      <c r="Y103">
        <f>COUNTIF('CC Standings '!Y$3:Y$27,'CC Color Winners'!A103)</f>
        <v>0</v>
      </c>
      <c r="Z103">
        <f>COUNTIF('CC Standings '!Z$3:Z$27,'CC Color Winners'!A103)</f>
        <v>0</v>
      </c>
      <c r="AA103">
        <f>COUNTIF('CC Standings '!AA$3:AA$27,'CC Color Winners'!A103)</f>
        <v>0</v>
      </c>
      <c r="AB103">
        <f>COUNTIF('CC Standings '!AB$3:AB$27,'CC Color Winners'!A103)</f>
        <v>0</v>
      </c>
      <c r="AC103">
        <f>COUNTIF('CC Standings '!AC$3:AC$27,'CC Color Winners'!A103)</f>
        <v>0</v>
      </c>
      <c r="AD103">
        <f>COUNTIF('CC Standings '!AD$3:AD$27,'CC Color Winners'!A103)</f>
        <v>0</v>
      </c>
      <c r="AE103">
        <f>COUNTIF('CC Standings '!AE$3:AE$27,'CC Color Winners'!A103)</f>
        <v>0</v>
      </c>
      <c r="AF103">
        <f>COUNTIF('CC Standings '!AF$3:AF$27,'CC Color Winners'!A103)</f>
        <v>0</v>
      </c>
      <c r="AG103">
        <f>COUNTIF('CC Standings '!AG$3:AG$27,'CC Color Winners'!A103)</f>
        <v>0</v>
      </c>
      <c r="AH103">
        <f>COUNTIF('CC Standings '!AH$3:AH$27,'CC Color Winners'!A103)</f>
        <v>0</v>
      </c>
      <c r="AI103">
        <f>COUNTIF('CC Standings '!AI$3:AI$27,'CC Color Winners'!A103)</f>
        <v>0</v>
      </c>
      <c r="AJ103">
        <f>COUNTIF('CC Standings '!AJ$3:AJ$27,'CC Color Winners'!A103)</f>
        <v>0</v>
      </c>
      <c r="AK103">
        <f>COUNTIF('CC Standings '!AK$3:AK$27,'CC Color Winners'!A103)</f>
        <v>0</v>
      </c>
      <c r="AL103">
        <f>COUNTIF('CC Standings '!AL$3:AL$27,'CC Color Winners'!A103)</f>
        <v>0</v>
      </c>
      <c r="AM103">
        <f>COUNTIF('CC Standings '!AM$3:AM$27,'CC Color Winners'!A103)</f>
        <v>0</v>
      </c>
    </row>
    <row r="104" spans="1:39" x14ac:dyDescent="0.2">
      <c r="A104" t="s">
        <v>12</v>
      </c>
      <c r="B104">
        <f>COUNTIF('CC Standings '!B$3:B$27,'CC Color Winners'!A104)</f>
        <v>3</v>
      </c>
      <c r="C104">
        <f>COUNTIF('CC Standings '!C$3:C$27,'CC Color Winners'!A104)</f>
        <v>0</v>
      </c>
      <c r="D104">
        <f>COUNTIF('CC Standings '!D$3:D$27,'CC Color Winners'!A104)</f>
        <v>0</v>
      </c>
      <c r="E104">
        <f>COUNTIF('CC Standings '!E$3:E$27,'CC Color Winners'!A104)</f>
        <v>1</v>
      </c>
      <c r="F104">
        <f>COUNTIF('CC Standings '!F$3:F$27,'CC Color Winners'!A104)</f>
        <v>0</v>
      </c>
      <c r="G104">
        <f>COUNTIF('CC Standings '!G$3:G$27,'CC Color Winners'!A104)</f>
        <v>3</v>
      </c>
      <c r="H104">
        <f>COUNTIF('CC Standings '!H$3:H$27,'CC Color Winners'!A104)</f>
        <v>0</v>
      </c>
      <c r="I104">
        <f>COUNTIF('CC Standings '!I$3:I$27,'CC Color Winners'!A104)</f>
        <v>0</v>
      </c>
      <c r="J104">
        <f>COUNTIF('CC Standings '!J$3:J$27,'CC Color Winners'!A104)</f>
        <v>0</v>
      </c>
      <c r="K104">
        <f>COUNTIF('CC Standings '!K$3:K$27,'CC Color Winners'!A104)</f>
        <v>2</v>
      </c>
      <c r="L104">
        <f>COUNTIF('CC Standings '!L$3:L$27,'CC Color Winners'!A104)</f>
        <v>0</v>
      </c>
      <c r="M104">
        <f>COUNTIF('CC Standings '!M$3:M$27,'CC Color Winners'!A104)</f>
        <v>0</v>
      </c>
      <c r="N104">
        <f>COUNTIF('CC Standings '!N$3:N$27,'CC Color Winners'!A104)</f>
        <v>0</v>
      </c>
      <c r="O104">
        <f>COUNTIF('CC Standings '!O$3:O$27,'CC Color Winners'!A104)</f>
        <v>0</v>
      </c>
      <c r="P104">
        <f>COUNTIF('CC Standings '!P$3:P$27,'CC Color Winners'!A104)</f>
        <v>0</v>
      </c>
      <c r="Q104">
        <f>COUNTIF('CC Standings '!Q$3:Q$27,'CC Color Winners'!A104)</f>
        <v>0</v>
      </c>
      <c r="R104">
        <f>COUNTIF('CC Standings '!R$3:R$27,'CC Color Winners'!A104)</f>
        <v>2</v>
      </c>
      <c r="S104">
        <f>COUNTIF('CC Standings '!S$3:S$27,'CC Color Winners'!A104)</f>
        <v>1</v>
      </c>
      <c r="T104">
        <f>COUNTIF('CC Standings '!T$3:T$27,'CC Color Winners'!A104)</f>
        <v>0</v>
      </c>
      <c r="U104">
        <f>COUNTIF('CC Standings '!U$3:U$27,'CC Color Winners'!A104)</f>
        <v>0</v>
      </c>
      <c r="V104">
        <f>COUNTIF('CC Standings '!V$3:V$27,'CC Color Winners'!A104)</f>
        <v>2</v>
      </c>
      <c r="W104">
        <f>COUNTIF('CC Standings '!W$3:W$27,'CC Color Winners'!A104)</f>
        <v>0</v>
      </c>
      <c r="X104">
        <f>COUNTIF('CC Standings '!X$3:X$27,'CC Color Winners'!A104)</f>
        <v>0</v>
      </c>
      <c r="Y104">
        <f>COUNTIF('CC Standings '!Y$3:Y$27,'CC Color Winners'!A104)</f>
        <v>0</v>
      </c>
      <c r="Z104">
        <f>COUNTIF('CC Standings '!Z$3:Z$27,'CC Color Winners'!A104)</f>
        <v>0</v>
      </c>
      <c r="AA104">
        <f>COUNTIF('CC Standings '!AA$3:AA$27,'CC Color Winners'!A104)</f>
        <v>0</v>
      </c>
      <c r="AB104">
        <f>COUNTIF('CC Standings '!AB$3:AB$27,'CC Color Winners'!A104)</f>
        <v>0</v>
      </c>
      <c r="AC104">
        <f>COUNTIF('CC Standings '!AC$3:AC$27,'CC Color Winners'!A104)</f>
        <v>0</v>
      </c>
      <c r="AD104">
        <f>COUNTIF('CC Standings '!AD$3:AD$27,'CC Color Winners'!A104)</f>
        <v>0</v>
      </c>
      <c r="AE104">
        <f>COUNTIF('CC Standings '!AE$3:AE$27,'CC Color Winners'!A104)</f>
        <v>0</v>
      </c>
      <c r="AF104">
        <f>COUNTIF('CC Standings '!AF$3:AF$27,'CC Color Winners'!A104)</f>
        <v>0</v>
      </c>
      <c r="AG104">
        <f>COUNTIF('CC Standings '!AG$3:AG$27,'CC Color Winners'!A104)</f>
        <v>0</v>
      </c>
      <c r="AH104">
        <f>COUNTIF('CC Standings '!AH$3:AH$27,'CC Color Winners'!A104)</f>
        <v>0</v>
      </c>
      <c r="AI104">
        <f>COUNTIF('CC Standings '!AI$3:AI$27,'CC Color Winners'!A104)</f>
        <v>0</v>
      </c>
      <c r="AJ104">
        <f>COUNTIF('CC Standings '!AJ$3:AJ$27,'CC Color Winners'!A104)</f>
        <v>0</v>
      </c>
      <c r="AK104">
        <f>COUNTIF('CC Standings '!AK$3:AK$27,'CC Color Winners'!A104)</f>
        <v>0</v>
      </c>
      <c r="AL104">
        <f>COUNTIF('CC Standings '!AL$3:AL$27,'CC Color Winners'!A104)</f>
        <v>0</v>
      </c>
      <c r="AM104">
        <f>COUNTIF('CC Standings '!AM$3:AM$27,'CC Color Winners'!A104)</f>
        <v>0</v>
      </c>
    </row>
    <row r="105" spans="1:39" x14ac:dyDescent="0.2">
      <c r="A105" t="s">
        <v>6</v>
      </c>
      <c r="B105">
        <f>COUNTIF('CC Standings '!B$3:B$27,'CC Color Winners'!A105)</f>
        <v>0</v>
      </c>
      <c r="C105">
        <f>COUNTIF('CC Standings '!C$3:C$27,'CC Color Winners'!A105)</f>
        <v>0</v>
      </c>
      <c r="D105">
        <f>COUNTIF('CC Standings '!D$3:D$27,'CC Color Winners'!A105)</f>
        <v>0</v>
      </c>
      <c r="E105">
        <f>COUNTIF('CC Standings '!E$3:E$27,'CC Color Winners'!A105)</f>
        <v>0</v>
      </c>
      <c r="F105">
        <f>COUNTIF('CC Standings '!F$3:F$27,'CC Color Winners'!A105)</f>
        <v>0</v>
      </c>
      <c r="G105">
        <f>COUNTIF('CC Standings '!G$3:G$27,'CC Color Winners'!A105)</f>
        <v>0</v>
      </c>
      <c r="H105">
        <f>COUNTIF('CC Standings '!H$3:H$27,'CC Color Winners'!A105)</f>
        <v>0</v>
      </c>
      <c r="I105">
        <f>COUNTIF('CC Standings '!I$3:I$27,'CC Color Winners'!A105)</f>
        <v>0</v>
      </c>
      <c r="J105">
        <f>COUNTIF('CC Standings '!J$3:J$27,'CC Color Winners'!A105)</f>
        <v>0</v>
      </c>
      <c r="K105">
        <f>COUNTIF('CC Standings '!K$3:K$27,'CC Color Winners'!A105)</f>
        <v>0</v>
      </c>
      <c r="L105">
        <f>COUNTIF('CC Standings '!L$3:L$27,'CC Color Winners'!A105)</f>
        <v>0</v>
      </c>
      <c r="M105">
        <f>COUNTIF('CC Standings '!M$3:M$27,'CC Color Winners'!A105)</f>
        <v>0</v>
      </c>
      <c r="N105">
        <f>COUNTIF('CC Standings '!N$3:N$27,'CC Color Winners'!A105)</f>
        <v>0</v>
      </c>
      <c r="O105">
        <f>COUNTIF('CC Standings '!O$3:O$27,'CC Color Winners'!A105)</f>
        <v>0</v>
      </c>
      <c r="P105">
        <f>COUNTIF('CC Standings '!P$3:P$27,'CC Color Winners'!A105)</f>
        <v>0</v>
      </c>
      <c r="Q105">
        <f>COUNTIF('CC Standings '!Q$3:Q$27,'CC Color Winners'!A105)</f>
        <v>0</v>
      </c>
      <c r="R105">
        <f>COUNTIF('CC Standings '!R$3:R$27,'CC Color Winners'!A105)</f>
        <v>0</v>
      </c>
      <c r="S105">
        <f>COUNTIF('CC Standings '!S$3:S$27,'CC Color Winners'!A105)</f>
        <v>0</v>
      </c>
      <c r="T105">
        <f>COUNTIF('CC Standings '!T$3:T$27,'CC Color Winners'!A105)</f>
        <v>0</v>
      </c>
      <c r="U105">
        <f>COUNTIF('CC Standings '!U$3:U$27,'CC Color Winners'!A105)</f>
        <v>0</v>
      </c>
      <c r="V105">
        <f>COUNTIF('CC Standings '!V$3:V$27,'CC Color Winners'!A105)</f>
        <v>0</v>
      </c>
      <c r="W105">
        <f>COUNTIF('CC Standings '!W$3:W$27,'CC Color Winners'!A105)</f>
        <v>0</v>
      </c>
      <c r="X105">
        <f>COUNTIF('CC Standings '!X$3:X$27,'CC Color Winners'!A105)</f>
        <v>0</v>
      </c>
      <c r="Y105">
        <f>COUNTIF('CC Standings '!Y$3:Y$27,'CC Color Winners'!A105)</f>
        <v>0</v>
      </c>
      <c r="Z105">
        <f>COUNTIF('CC Standings '!Z$3:Z$27,'CC Color Winners'!A105)</f>
        <v>0</v>
      </c>
      <c r="AA105">
        <f>COUNTIF('CC Standings '!AA$3:AA$27,'CC Color Winners'!A105)</f>
        <v>0</v>
      </c>
      <c r="AB105">
        <f>COUNTIF('CC Standings '!AB$3:AB$27,'CC Color Winners'!A105)</f>
        <v>0</v>
      </c>
      <c r="AC105">
        <f>COUNTIF('CC Standings '!AC$3:AC$27,'CC Color Winners'!A105)</f>
        <v>0</v>
      </c>
      <c r="AD105">
        <f>COUNTIF('CC Standings '!AD$3:AD$27,'CC Color Winners'!A105)</f>
        <v>0</v>
      </c>
      <c r="AE105">
        <f>COUNTIF('CC Standings '!AE$3:AE$27,'CC Color Winners'!A105)</f>
        <v>0</v>
      </c>
      <c r="AF105">
        <f>COUNTIF('CC Standings '!AF$3:AF$27,'CC Color Winners'!A105)</f>
        <v>0</v>
      </c>
      <c r="AG105">
        <f>COUNTIF('CC Standings '!AG$3:AG$27,'CC Color Winners'!A105)</f>
        <v>0</v>
      </c>
      <c r="AH105">
        <f>COUNTIF('CC Standings '!AH$3:AH$27,'CC Color Winners'!A105)</f>
        <v>0</v>
      </c>
      <c r="AI105">
        <f>COUNTIF('CC Standings '!AI$3:AI$27,'CC Color Winners'!A105)</f>
        <v>0</v>
      </c>
      <c r="AJ105">
        <f>COUNTIF('CC Standings '!AJ$3:AJ$27,'CC Color Winners'!A105)</f>
        <v>0</v>
      </c>
      <c r="AK105">
        <f>COUNTIF('CC Standings '!AK$3:AK$27,'CC Color Winners'!A105)</f>
        <v>0</v>
      </c>
      <c r="AL105">
        <f>COUNTIF('CC Standings '!AL$3:AL$27,'CC Color Winners'!A105)</f>
        <v>0</v>
      </c>
      <c r="AM105">
        <f>COUNTIF('CC Standings '!AM$3:AM$27,'CC Color Winners'!A105)</f>
        <v>0</v>
      </c>
    </row>
    <row r="106" spans="1:39" x14ac:dyDescent="0.2">
      <c r="A106" t="s">
        <v>199</v>
      </c>
      <c r="B106">
        <f>COUNTIF('CC Standings '!B$3:B$27,'CC Color Winners'!A106)</f>
        <v>0</v>
      </c>
      <c r="C106">
        <f>COUNTIF('CC Standings '!C$3:C$27,'CC Color Winners'!A106)</f>
        <v>0</v>
      </c>
      <c r="D106">
        <f>COUNTIF('CC Standings '!D$3:D$27,'CC Color Winners'!A106)</f>
        <v>0</v>
      </c>
      <c r="E106">
        <f>COUNTIF('CC Standings '!E$3:E$27,'CC Color Winners'!A106)</f>
        <v>0</v>
      </c>
      <c r="F106">
        <f>COUNTIF('CC Standings '!F$3:F$27,'CC Color Winners'!A106)</f>
        <v>0</v>
      </c>
      <c r="G106">
        <f>COUNTIF('CC Standings '!G$3:G$27,'CC Color Winners'!A106)</f>
        <v>0</v>
      </c>
      <c r="H106">
        <f>COUNTIF('CC Standings '!H$3:H$27,'CC Color Winners'!A106)</f>
        <v>5</v>
      </c>
      <c r="I106">
        <f>COUNTIF('CC Standings '!I$3:I$27,'CC Color Winners'!A106)</f>
        <v>1</v>
      </c>
      <c r="J106">
        <f>COUNTIF('CC Standings '!J$3:J$27,'CC Color Winners'!A106)</f>
        <v>0</v>
      </c>
      <c r="K106">
        <f>COUNTIF('CC Standings '!K$3:K$27,'CC Color Winners'!A106)</f>
        <v>0</v>
      </c>
      <c r="L106">
        <f>COUNTIF('CC Standings '!L$3:L$27,'CC Color Winners'!A106)</f>
        <v>0</v>
      </c>
      <c r="M106">
        <f>COUNTIF('CC Standings '!M$3:M$27,'CC Color Winners'!A106)</f>
        <v>0</v>
      </c>
      <c r="N106">
        <f>COUNTIF('CC Standings '!N$3:N$27,'CC Color Winners'!A106)</f>
        <v>0</v>
      </c>
      <c r="O106">
        <f>COUNTIF('CC Standings '!O$3:O$27,'CC Color Winners'!A106)</f>
        <v>0</v>
      </c>
      <c r="P106">
        <f>COUNTIF('CC Standings '!P$3:P$27,'CC Color Winners'!A106)</f>
        <v>0</v>
      </c>
      <c r="Q106">
        <f>COUNTIF('CC Standings '!Q$3:Q$27,'CC Color Winners'!A106)</f>
        <v>0</v>
      </c>
      <c r="R106">
        <f>COUNTIF('CC Standings '!R$3:R$27,'CC Color Winners'!A106)</f>
        <v>0</v>
      </c>
      <c r="S106">
        <f>COUNTIF('CC Standings '!S$3:S$27,'CC Color Winners'!A106)</f>
        <v>0</v>
      </c>
      <c r="T106">
        <f>COUNTIF('CC Standings '!T$3:T$27,'CC Color Winners'!A106)</f>
        <v>0</v>
      </c>
      <c r="U106">
        <f>COUNTIF('CC Standings '!U$3:U$27,'CC Color Winners'!A106)</f>
        <v>0</v>
      </c>
      <c r="V106">
        <f>COUNTIF('CC Standings '!V$3:V$27,'CC Color Winners'!A106)</f>
        <v>0</v>
      </c>
      <c r="W106">
        <f>COUNTIF('CC Standings '!W$3:W$27,'CC Color Winners'!A106)</f>
        <v>1</v>
      </c>
      <c r="X106">
        <f>COUNTIF('CC Standings '!X$3:X$27,'CC Color Winners'!A106)</f>
        <v>0</v>
      </c>
      <c r="Y106">
        <f>COUNTIF('CC Standings '!Y$3:Y$27,'CC Color Winners'!A106)</f>
        <v>0</v>
      </c>
      <c r="Z106">
        <f>COUNTIF('CC Standings '!Z$3:Z$27,'CC Color Winners'!A106)</f>
        <v>0</v>
      </c>
      <c r="AA106">
        <f>COUNTIF('CC Standings '!AA$3:AA$27,'CC Color Winners'!A106)</f>
        <v>0</v>
      </c>
      <c r="AB106">
        <f>COUNTIF('CC Standings '!AB$3:AB$27,'CC Color Winners'!A106)</f>
        <v>0</v>
      </c>
      <c r="AC106">
        <f>COUNTIF('CC Standings '!AC$3:AC$27,'CC Color Winners'!A106)</f>
        <v>0</v>
      </c>
      <c r="AD106">
        <f>COUNTIF('CC Standings '!AD$3:AD$27,'CC Color Winners'!A106)</f>
        <v>0</v>
      </c>
      <c r="AE106">
        <f>COUNTIF('CC Standings '!AE$3:AE$27,'CC Color Winners'!A106)</f>
        <v>0</v>
      </c>
      <c r="AF106">
        <f>COUNTIF('CC Standings '!AF$3:AF$27,'CC Color Winners'!A106)</f>
        <v>0</v>
      </c>
      <c r="AG106">
        <f>COUNTIF('CC Standings '!AG$3:AG$27,'CC Color Winners'!A106)</f>
        <v>0</v>
      </c>
      <c r="AH106">
        <f>COUNTIF('CC Standings '!AH$3:AH$27,'CC Color Winners'!A106)</f>
        <v>0</v>
      </c>
      <c r="AI106">
        <f>COUNTIF('CC Standings '!AI$3:AI$27,'CC Color Winners'!A106)</f>
        <v>0</v>
      </c>
      <c r="AJ106">
        <f>COUNTIF('CC Standings '!AJ$3:AJ$27,'CC Color Winners'!A106)</f>
        <v>0</v>
      </c>
      <c r="AK106">
        <f>COUNTIF('CC Standings '!AK$3:AK$27,'CC Color Winners'!A106)</f>
        <v>0</v>
      </c>
      <c r="AL106">
        <f>COUNTIF('CC Standings '!AL$3:AL$27,'CC Color Winners'!A106)</f>
        <v>0</v>
      </c>
      <c r="AM106">
        <f>COUNTIF('CC Standings '!AM$3:AM$27,'CC Color Winners'!A106)</f>
        <v>0</v>
      </c>
    </row>
    <row r="107" spans="1:39" x14ac:dyDescent="0.2">
      <c r="A107" t="s">
        <v>78</v>
      </c>
      <c r="B107">
        <f>COUNTIF('CC Standings '!B$3:B$27,'CC Color Winners'!A107)</f>
        <v>0</v>
      </c>
      <c r="C107">
        <f>COUNTIF('CC Standings '!C$3:C$27,'CC Color Winners'!A107)</f>
        <v>0</v>
      </c>
      <c r="D107">
        <f>COUNTIF('CC Standings '!D$3:D$27,'CC Color Winners'!A107)</f>
        <v>0</v>
      </c>
      <c r="E107">
        <f>COUNTIF('CC Standings '!E$3:E$27,'CC Color Winners'!A107)</f>
        <v>0</v>
      </c>
      <c r="F107">
        <f>COUNTIF('CC Standings '!F$3:F$27,'CC Color Winners'!A107)</f>
        <v>0</v>
      </c>
      <c r="G107">
        <f>COUNTIF('CC Standings '!G$3:G$27,'CC Color Winners'!A107)</f>
        <v>0</v>
      </c>
      <c r="H107">
        <f>COUNTIF('CC Standings '!H$3:H$27,'CC Color Winners'!A107)</f>
        <v>0</v>
      </c>
      <c r="I107">
        <f>COUNTIF('CC Standings '!I$3:I$27,'CC Color Winners'!A107)</f>
        <v>0</v>
      </c>
      <c r="J107">
        <f>COUNTIF('CC Standings '!J$3:J$27,'CC Color Winners'!A107)</f>
        <v>0</v>
      </c>
      <c r="K107">
        <f>COUNTIF('CC Standings '!K$3:K$27,'CC Color Winners'!A107)</f>
        <v>0</v>
      </c>
      <c r="L107">
        <f>COUNTIF('CC Standings '!L$3:L$27,'CC Color Winners'!A107)</f>
        <v>0</v>
      </c>
      <c r="M107">
        <f>COUNTIF('CC Standings '!M$3:M$27,'CC Color Winners'!A107)</f>
        <v>0</v>
      </c>
      <c r="N107">
        <f>COUNTIF('CC Standings '!N$3:N$27,'CC Color Winners'!A107)</f>
        <v>0</v>
      </c>
      <c r="O107">
        <f>COUNTIF('CC Standings '!O$3:O$27,'CC Color Winners'!A107)</f>
        <v>0</v>
      </c>
      <c r="P107">
        <f>COUNTIF('CC Standings '!P$3:P$27,'CC Color Winners'!A107)</f>
        <v>0</v>
      </c>
      <c r="Q107">
        <f>COUNTIF('CC Standings '!Q$3:Q$27,'CC Color Winners'!A107)</f>
        <v>0</v>
      </c>
      <c r="R107">
        <f>COUNTIF('CC Standings '!R$3:R$27,'CC Color Winners'!A107)</f>
        <v>0</v>
      </c>
      <c r="S107">
        <f>COUNTIF('CC Standings '!S$3:S$27,'CC Color Winners'!A107)</f>
        <v>0</v>
      </c>
      <c r="T107">
        <f>COUNTIF('CC Standings '!T$3:T$27,'CC Color Winners'!A107)</f>
        <v>0</v>
      </c>
      <c r="U107">
        <f>COUNTIF('CC Standings '!U$3:U$27,'CC Color Winners'!A107)</f>
        <v>0</v>
      </c>
      <c r="V107">
        <f>COUNTIF('CC Standings '!V$3:V$27,'CC Color Winners'!A107)</f>
        <v>0</v>
      </c>
      <c r="W107">
        <f>COUNTIF('CC Standings '!W$3:W$27,'CC Color Winners'!A107)</f>
        <v>0</v>
      </c>
      <c r="X107">
        <f>COUNTIF('CC Standings '!X$3:X$27,'CC Color Winners'!A107)</f>
        <v>0</v>
      </c>
      <c r="Y107">
        <f>COUNTIF('CC Standings '!Y$3:Y$27,'CC Color Winners'!A107)</f>
        <v>0</v>
      </c>
      <c r="Z107">
        <f>COUNTIF('CC Standings '!Z$3:Z$27,'CC Color Winners'!A107)</f>
        <v>0</v>
      </c>
      <c r="AA107">
        <f>COUNTIF('CC Standings '!AA$3:AA$27,'CC Color Winners'!A107)</f>
        <v>0</v>
      </c>
      <c r="AB107">
        <f>COUNTIF('CC Standings '!AB$3:AB$27,'CC Color Winners'!A107)</f>
        <v>0</v>
      </c>
      <c r="AC107">
        <f>COUNTIF('CC Standings '!AC$3:AC$27,'CC Color Winners'!A107)</f>
        <v>0</v>
      </c>
      <c r="AD107">
        <f>COUNTIF('CC Standings '!AD$3:AD$27,'CC Color Winners'!A107)</f>
        <v>0</v>
      </c>
      <c r="AE107">
        <f>COUNTIF('CC Standings '!AE$3:AE$27,'CC Color Winners'!A107)</f>
        <v>0</v>
      </c>
      <c r="AF107">
        <f>COUNTIF('CC Standings '!AF$3:AF$27,'CC Color Winners'!A107)</f>
        <v>0</v>
      </c>
      <c r="AG107">
        <f>COUNTIF('CC Standings '!AG$3:AG$27,'CC Color Winners'!A107)</f>
        <v>0</v>
      </c>
      <c r="AH107">
        <f>COUNTIF('CC Standings '!AH$3:AH$27,'CC Color Winners'!A107)</f>
        <v>0</v>
      </c>
      <c r="AI107">
        <f>COUNTIF('CC Standings '!AI$3:AI$27,'CC Color Winners'!A107)</f>
        <v>0</v>
      </c>
      <c r="AJ107">
        <f>COUNTIF('CC Standings '!AJ$3:AJ$27,'CC Color Winners'!A107)</f>
        <v>0</v>
      </c>
      <c r="AK107">
        <f>COUNTIF('CC Standings '!AK$3:AK$27,'CC Color Winners'!A107)</f>
        <v>0</v>
      </c>
      <c r="AL107">
        <f>COUNTIF('CC Standings '!AL$3:AL$27,'CC Color Winners'!A107)</f>
        <v>0</v>
      </c>
      <c r="AM107">
        <f>COUNTIF('CC Standings '!AM$3:AM$27,'CC Color Winners'!A107)</f>
        <v>0</v>
      </c>
    </row>
    <row r="108" spans="1:39" x14ac:dyDescent="0.2">
      <c r="A108" t="s">
        <v>176</v>
      </c>
      <c r="B108">
        <f>COUNTIF('CC Standings '!B$3:B$27,'CC Color Winners'!A108)</f>
        <v>0</v>
      </c>
      <c r="C108">
        <f>COUNTIF('CC Standings '!C$3:C$27,'CC Color Winners'!A108)</f>
        <v>0</v>
      </c>
      <c r="D108">
        <f>COUNTIF('CC Standings '!D$3:D$27,'CC Color Winners'!A108)</f>
        <v>0</v>
      </c>
      <c r="E108">
        <f>COUNTIF('CC Standings '!E$3:E$27,'CC Color Winners'!A108)</f>
        <v>0</v>
      </c>
      <c r="F108">
        <f>COUNTIF('CC Standings '!F$3:F$27,'CC Color Winners'!A108)</f>
        <v>0</v>
      </c>
      <c r="G108">
        <f>COUNTIF('CC Standings '!G$3:G$27,'CC Color Winners'!A108)</f>
        <v>0</v>
      </c>
      <c r="H108">
        <f>COUNTIF('CC Standings '!H$3:H$27,'CC Color Winners'!A108)</f>
        <v>0</v>
      </c>
      <c r="I108">
        <f>COUNTIF('CC Standings '!I$3:I$27,'CC Color Winners'!A108)</f>
        <v>0</v>
      </c>
      <c r="J108">
        <f>COUNTIF('CC Standings '!J$3:J$27,'CC Color Winners'!A108)</f>
        <v>0</v>
      </c>
      <c r="K108">
        <f>COUNTIF('CC Standings '!K$3:K$27,'CC Color Winners'!A108)</f>
        <v>0</v>
      </c>
      <c r="L108">
        <f>COUNTIF('CC Standings '!L$3:L$27,'CC Color Winners'!A108)</f>
        <v>0</v>
      </c>
      <c r="M108">
        <f>COUNTIF('CC Standings '!M$3:M$27,'CC Color Winners'!A108)</f>
        <v>0</v>
      </c>
      <c r="N108">
        <f>COUNTIF('CC Standings '!N$3:N$27,'CC Color Winners'!A108)</f>
        <v>0</v>
      </c>
      <c r="O108">
        <f>COUNTIF('CC Standings '!O$3:O$27,'CC Color Winners'!A108)</f>
        <v>0</v>
      </c>
      <c r="P108">
        <f>COUNTIF('CC Standings '!P$3:P$27,'CC Color Winners'!A108)</f>
        <v>0</v>
      </c>
      <c r="Q108">
        <f>COUNTIF('CC Standings '!Q$3:Q$27,'CC Color Winners'!A108)</f>
        <v>0</v>
      </c>
      <c r="R108">
        <f>COUNTIF('CC Standings '!R$3:R$27,'CC Color Winners'!A108)</f>
        <v>0</v>
      </c>
      <c r="S108">
        <f>COUNTIF('CC Standings '!S$3:S$27,'CC Color Winners'!A108)</f>
        <v>0</v>
      </c>
      <c r="T108">
        <f>COUNTIF('CC Standings '!T$3:T$27,'CC Color Winners'!A108)</f>
        <v>0</v>
      </c>
      <c r="U108">
        <f>COUNTIF('CC Standings '!U$3:U$27,'CC Color Winners'!A108)</f>
        <v>0</v>
      </c>
      <c r="V108">
        <f>COUNTIF('CC Standings '!V$3:V$27,'CC Color Winners'!A108)</f>
        <v>0</v>
      </c>
      <c r="W108">
        <f>COUNTIF('CC Standings '!W$3:W$27,'CC Color Winners'!A108)</f>
        <v>0</v>
      </c>
      <c r="X108">
        <f>COUNTIF('CC Standings '!X$3:X$27,'CC Color Winners'!A108)</f>
        <v>0</v>
      </c>
      <c r="Y108">
        <f>COUNTIF('CC Standings '!Y$3:Y$27,'CC Color Winners'!A108)</f>
        <v>0</v>
      </c>
      <c r="Z108">
        <f>COUNTIF('CC Standings '!Z$3:Z$27,'CC Color Winners'!A108)</f>
        <v>0</v>
      </c>
      <c r="AA108">
        <f>COUNTIF('CC Standings '!AA$3:AA$27,'CC Color Winners'!A108)</f>
        <v>0</v>
      </c>
      <c r="AB108">
        <f>COUNTIF('CC Standings '!AB$3:AB$27,'CC Color Winners'!A108)</f>
        <v>0</v>
      </c>
      <c r="AC108">
        <f>COUNTIF('CC Standings '!AC$3:AC$27,'CC Color Winners'!A108)</f>
        <v>0</v>
      </c>
      <c r="AD108">
        <f>COUNTIF('CC Standings '!AD$3:AD$27,'CC Color Winners'!A108)</f>
        <v>0</v>
      </c>
      <c r="AE108">
        <f>COUNTIF('CC Standings '!AE$3:AE$27,'CC Color Winners'!A108)</f>
        <v>0</v>
      </c>
      <c r="AF108">
        <f>COUNTIF('CC Standings '!AF$3:AF$27,'CC Color Winners'!A108)</f>
        <v>0</v>
      </c>
      <c r="AG108">
        <f>COUNTIF('CC Standings '!AG$3:AG$27,'CC Color Winners'!A108)</f>
        <v>0</v>
      </c>
      <c r="AH108">
        <f>COUNTIF('CC Standings '!AH$3:AH$27,'CC Color Winners'!A108)</f>
        <v>0</v>
      </c>
      <c r="AI108">
        <f>COUNTIF('CC Standings '!AI$3:AI$27,'CC Color Winners'!A108)</f>
        <v>0</v>
      </c>
      <c r="AJ108">
        <f>COUNTIF('CC Standings '!AJ$3:AJ$27,'CC Color Winners'!A108)</f>
        <v>0</v>
      </c>
      <c r="AK108">
        <f>COUNTIF('CC Standings '!AK$3:AK$27,'CC Color Winners'!A108)</f>
        <v>0</v>
      </c>
      <c r="AL108">
        <f>COUNTIF('CC Standings '!AL$3:AL$27,'CC Color Winners'!A108)</f>
        <v>0</v>
      </c>
      <c r="AM108">
        <f>COUNTIF('CC Standings '!AM$3:AM$27,'CC Color Winners'!A108)</f>
        <v>0</v>
      </c>
    </row>
    <row r="109" spans="1:39" x14ac:dyDescent="0.2">
      <c r="A109" t="s">
        <v>38</v>
      </c>
      <c r="B109">
        <f>COUNTIF('CC Standings '!B$3:B$27,'CC Color Winners'!A109)</f>
        <v>0</v>
      </c>
      <c r="C109">
        <f>COUNTIF('CC Standings '!C$3:C$27,'CC Color Winners'!A109)</f>
        <v>0</v>
      </c>
      <c r="D109">
        <f>COUNTIF('CC Standings '!D$3:D$27,'CC Color Winners'!A109)</f>
        <v>0</v>
      </c>
      <c r="E109">
        <f>COUNTIF('CC Standings '!E$3:E$27,'CC Color Winners'!A109)</f>
        <v>0</v>
      </c>
      <c r="F109">
        <f>COUNTIF('CC Standings '!F$3:F$27,'CC Color Winners'!A109)</f>
        <v>0</v>
      </c>
      <c r="G109">
        <f>COUNTIF('CC Standings '!G$3:G$27,'CC Color Winners'!A109)</f>
        <v>0</v>
      </c>
      <c r="H109">
        <f>COUNTIF('CC Standings '!H$3:H$27,'CC Color Winners'!A109)</f>
        <v>0</v>
      </c>
      <c r="I109">
        <f>COUNTIF('CC Standings '!I$3:I$27,'CC Color Winners'!A109)</f>
        <v>0</v>
      </c>
      <c r="J109">
        <f>COUNTIF('CC Standings '!J$3:J$27,'CC Color Winners'!A109)</f>
        <v>0</v>
      </c>
      <c r="K109">
        <f>COUNTIF('CC Standings '!K$3:K$27,'CC Color Winners'!A109)</f>
        <v>0</v>
      </c>
      <c r="L109">
        <f>COUNTIF('CC Standings '!L$3:L$27,'CC Color Winners'!A109)</f>
        <v>0</v>
      </c>
      <c r="M109">
        <f>COUNTIF('CC Standings '!M$3:M$27,'CC Color Winners'!A109)</f>
        <v>0</v>
      </c>
      <c r="N109">
        <f>COUNTIF('CC Standings '!N$3:N$27,'CC Color Winners'!A109)</f>
        <v>0</v>
      </c>
      <c r="O109">
        <f>COUNTIF('CC Standings '!O$3:O$27,'CC Color Winners'!A109)</f>
        <v>0</v>
      </c>
      <c r="P109">
        <f>COUNTIF('CC Standings '!P$3:P$27,'CC Color Winners'!A109)</f>
        <v>0</v>
      </c>
      <c r="Q109">
        <f>COUNTIF('CC Standings '!Q$3:Q$27,'CC Color Winners'!A109)</f>
        <v>0</v>
      </c>
      <c r="R109">
        <f>COUNTIF('CC Standings '!R$3:R$27,'CC Color Winners'!A109)</f>
        <v>0</v>
      </c>
      <c r="S109">
        <f>COUNTIF('CC Standings '!S$3:S$27,'CC Color Winners'!A109)</f>
        <v>0</v>
      </c>
      <c r="T109">
        <f>COUNTIF('CC Standings '!T$3:T$27,'CC Color Winners'!A109)</f>
        <v>0</v>
      </c>
      <c r="U109">
        <f>COUNTIF('CC Standings '!U$3:U$27,'CC Color Winners'!A109)</f>
        <v>0</v>
      </c>
      <c r="V109">
        <f>COUNTIF('CC Standings '!V$3:V$27,'CC Color Winners'!A109)</f>
        <v>0</v>
      </c>
      <c r="W109">
        <f>COUNTIF('CC Standings '!W$3:W$27,'CC Color Winners'!A109)</f>
        <v>0</v>
      </c>
      <c r="X109">
        <f>COUNTIF('CC Standings '!X$3:X$27,'CC Color Winners'!A109)</f>
        <v>0</v>
      </c>
      <c r="Y109">
        <f>COUNTIF('CC Standings '!Y$3:Y$27,'CC Color Winners'!A109)</f>
        <v>0</v>
      </c>
      <c r="Z109">
        <f>COUNTIF('CC Standings '!Z$3:Z$27,'CC Color Winners'!A109)</f>
        <v>0</v>
      </c>
      <c r="AA109">
        <f>COUNTIF('CC Standings '!AA$3:AA$27,'CC Color Winners'!A109)</f>
        <v>0</v>
      </c>
      <c r="AB109">
        <f>COUNTIF('CC Standings '!AB$3:AB$27,'CC Color Winners'!A109)</f>
        <v>0</v>
      </c>
      <c r="AC109">
        <f>COUNTIF('CC Standings '!AC$3:AC$27,'CC Color Winners'!A109)</f>
        <v>0</v>
      </c>
      <c r="AD109">
        <f>COUNTIF('CC Standings '!AD$3:AD$27,'CC Color Winners'!A109)</f>
        <v>0</v>
      </c>
      <c r="AE109">
        <f>COUNTIF('CC Standings '!AE$3:AE$27,'CC Color Winners'!A109)</f>
        <v>0</v>
      </c>
      <c r="AF109">
        <f>COUNTIF('CC Standings '!AF$3:AF$27,'CC Color Winners'!A109)</f>
        <v>0</v>
      </c>
      <c r="AG109">
        <f>COUNTIF('CC Standings '!AG$3:AG$27,'CC Color Winners'!A109)</f>
        <v>0</v>
      </c>
      <c r="AH109">
        <f>COUNTIF('CC Standings '!AH$3:AH$27,'CC Color Winners'!A109)</f>
        <v>0</v>
      </c>
      <c r="AI109">
        <f>COUNTIF('CC Standings '!AI$3:AI$27,'CC Color Winners'!A109)</f>
        <v>0</v>
      </c>
      <c r="AJ109">
        <f>COUNTIF('CC Standings '!AJ$3:AJ$27,'CC Color Winners'!A109)</f>
        <v>0</v>
      </c>
      <c r="AK109">
        <f>COUNTIF('CC Standings '!AK$3:AK$27,'CC Color Winners'!A109)</f>
        <v>0</v>
      </c>
      <c r="AL109">
        <f>COUNTIF('CC Standings '!AL$3:AL$27,'CC Color Winners'!A109)</f>
        <v>0</v>
      </c>
      <c r="AM109">
        <f>COUNTIF('CC Standings '!AM$3:AM$27,'CC Color Winners'!A109)</f>
        <v>0</v>
      </c>
    </row>
    <row r="110" spans="1:39" x14ac:dyDescent="0.2">
      <c r="A110" t="s">
        <v>201</v>
      </c>
      <c r="B110">
        <f>COUNTIF('CC Standings '!B$3:B$27,'CC Color Winners'!A110)</f>
        <v>0</v>
      </c>
      <c r="C110">
        <f>COUNTIF('CC Standings '!C$3:C$27,'CC Color Winners'!A110)</f>
        <v>0</v>
      </c>
      <c r="D110">
        <f>COUNTIF('CC Standings '!D$3:D$27,'CC Color Winners'!A110)</f>
        <v>0</v>
      </c>
      <c r="E110">
        <f>COUNTIF('CC Standings '!E$3:E$27,'CC Color Winners'!A110)</f>
        <v>0</v>
      </c>
      <c r="F110">
        <f>COUNTIF('CC Standings '!F$3:F$27,'CC Color Winners'!A110)</f>
        <v>0</v>
      </c>
      <c r="G110">
        <f>COUNTIF('CC Standings '!G$3:G$27,'CC Color Winners'!A110)</f>
        <v>0</v>
      </c>
      <c r="H110">
        <f>COUNTIF('CC Standings '!H$3:H$27,'CC Color Winners'!A110)</f>
        <v>0</v>
      </c>
      <c r="I110">
        <f>COUNTIF('CC Standings '!I$3:I$27,'CC Color Winners'!A110)</f>
        <v>0</v>
      </c>
      <c r="J110">
        <f>COUNTIF('CC Standings '!J$3:J$27,'CC Color Winners'!A110)</f>
        <v>0</v>
      </c>
      <c r="K110">
        <f>COUNTIF('CC Standings '!K$3:K$27,'CC Color Winners'!A110)</f>
        <v>0</v>
      </c>
      <c r="L110">
        <f>COUNTIF('CC Standings '!L$3:L$27,'CC Color Winners'!A110)</f>
        <v>0</v>
      </c>
      <c r="M110">
        <f>COUNTIF('CC Standings '!M$3:M$27,'CC Color Winners'!A110)</f>
        <v>0</v>
      </c>
      <c r="N110">
        <f>COUNTIF('CC Standings '!N$3:N$27,'CC Color Winners'!A110)</f>
        <v>0</v>
      </c>
      <c r="O110">
        <f>COUNTIF('CC Standings '!O$3:O$27,'CC Color Winners'!A110)</f>
        <v>0</v>
      </c>
      <c r="P110">
        <f>COUNTIF('CC Standings '!P$3:P$27,'CC Color Winners'!A110)</f>
        <v>0</v>
      </c>
      <c r="Q110">
        <f>COUNTIF('CC Standings '!Q$3:Q$27,'CC Color Winners'!A110)</f>
        <v>0</v>
      </c>
      <c r="R110">
        <f>COUNTIF('CC Standings '!R$3:R$27,'CC Color Winners'!A110)</f>
        <v>0</v>
      </c>
      <c r="S110">
        <f>COUNTIF('CC Standings '!S$3:S$27,'CC Color Winners'!A110)</f>
        <v>0</v>
      </c>
      <c r="T110">
        <f>COUNTIF('CC Standings '!T$3:T$27,'CC Color Winners'!A110)</f>
        <v>0</v>
      </c>
      <c r="U110">
        <f>COUNTIF('CC Standings '!U$3:U$27,'CC Color Winners'!A110)</f>
        <v>1</v>
      </c>
      <c r="V110">
        <f>COUNTIF('CC Standings '!V$3:V$27,'CC Color Winners'!A110)</f>
        <v>0</v>
      </c>
      <c r="W110">
        <f>COUNTIF('CC Standings '!W$3:W$27,'CC Color Winners'!A110)</f>
        <v>0</v>
      </c>
      <c r="X110">
        <f>COUNTIF('CC Standings '!X$3:X$27,'CC Color Winners'!A110)</f>
        <v>0</v>
      </c>
      <c r="Y110">
        <f>COUNTIF('CC Standings '!Y$3:Y$27,'CC Color Winners'!A110)</f>
        <v>0</v>
      </c>
      <c r="Z110">
        <f>COUNTIF('CC Standings '!Z$3:Z$27,'CC Color Winners'!A110)</f>
        <v>0</v>
      </c>
      <c r="AA110">
        <f>COUNTIF('CC Standings '!AA$3:AA$27,'CC Color Winners'!A110)</f>
        <v>0</v>
      </c>
      <c r="AB110">
        <f>COUNTIF('CC Standings '!AB$3:AB$27,'CC Color Winners'!A110)</f>
        <v>0</v>
      </c>
      <c r="AC110">
        <f>COUNTIF('CC Standings '!AC$3:AC$27,'CC Color Winners'!A110)</f>
        <v>0</v>
      </c>
      <c r="AD110">
        <f>COUNTIF('CC Standings '!AD$3:AD$27,'CC Color Winners'!A110)</f>
        <v>0</v>
      </c>
      <c r="AE110">
        <f>COUNTIF('CC Standings '!AE$3:AE$27,'CC Color Winners'!A110)</f>
        <v>0</v>
      </c>
      <c r="AF110">
        <f>COUNTIF('CC Standings '!AF$3:AF$27,'CC Color Winners'!A110)</f>
        <v>0</v>
      </c>
      <c r="AG110">
        <f>COUNTIF('CC Standings '!AG$3:AG$27,'CC Color Winners'!A110)</f>
        <v>0</v>
      </c>
      <c r="AH110">
        <f>COUNTIF('CC Standings '!AH$3:AH$27,'CC Color Winners'!A110)</f>
        <v>0</v>
      </c>
      <c r="AI110">
        <f>COUNTIF('CC Standings '!AI$3:AI$27,'CC Color Winners'!A110)</f>
        <v>0</v>
      </c>
      <c r="AJ110">
        <f>COUNTIF('CC Standings '!AJ$3:AJ$27,'CC Color Winners'!A110)</f>
        <v>0</v>
      </c>
      <c r="AK110">
        <f>COUNTIF('CC Standings '!AK$3:AK$27,'CC Color Winners'!A110)</f>
        <v>0</v>
      </c>
      <c r="AL110">
        <f>COUNTIF('CC Standings '!AL$3:AL$27,'CC Color Winners'!A110)</f>
        <v>0</v>
      </c>
      <c r="AM110">
        <f>COUNTIF('CC Standings '!AM$3:AM$27,'CC Color Winners'!A110)</f>
        <v>0</v>
      </c>
    </row>
    <row r="111" spans="1:39" x14ac:dyDescent="0.2">
      <c r="A111" t="s">
        <v>172</v>
      </c>
      <c r="B111">
        <f>COUNTIF('CC Standings '!B$3:B$27,'CC Color Winners'!A111)</f>
        <v>0</v>
      </c>
      <c r="C111">
        <f>COUNTIF('CC Standings '!C$3:C$27,'CC Color Winners'!A111)</f>
        <v>0</v>
      </c>
      <c r="D111">
        <f>COUNTIF('CC Standings '!D$3:D$27,'CC Color Winners'!A111)</f>
        <v>0</v>
      </c>
      <c r="E111">
        <f>COUNTIF('CC Standings '!E$3:E$27,'CC Color Winners'!A111)</f>
        <v>0</v>
      </c>
      <c r="F111">
        <f>COUNTIF('CC Standings '!F$3:F$27,'CC Color Winners'!A111)</f>
        <v>0</v>
      </c>
      <c r="G111">
        <f>COUNTIF('CC Standings '!G$3:G$27,'CC Color Winners'!A111)</f>
        <v>0</v>
      </c>
      <c r="H111">
        <f>COUNTIF('CC Standings '!H$3:H$27,'CC Color Winners'!A111)</f>
        <v>0</v>
      </c>
      <c r="I111">
        <f>COUNTIF('CC Standings '!I$3:I$27,'CC Color Winners'!A111)</f>
        <v>0</v>
      </c>
      <c r="J111">
        <f>COUNTIF('CC Standings '!J$3:J$27,'CC Color Winners'!A111)</f>
        <v>2</v>
      </c>
      <c r="K111">
        <f>COUNTIF('CC Standings '!K$3:K$27,'CC Color Winners'!A111)</f>
        <v>0</v>
      </c>
      <c r="L111">
        <f>COUNTIF('CC Standings '!L$3:L$27,'CC Color Winners'!A111)</f>
        <v>0</v>
      </c>
      <c r="M111">
        <f>COUNTIF('CC Standings '!M$3:M$27,'CC Color Winners'!A111)</f>
        <v>0</v>
      </c>
      <c r="N111">
        <f>COUNTIF('CC Standings '!N$3:N$27,'CC Color Winners'!A111)</f>
        <v>0</v>
      </c>
      <c r="O111">
        <f>COUNTIF('CC Standings '!O$3:O$27,'CC Color Winners'!A111)</f>
        <v>0</v>
      </c>
      <c r="P111">
        <f>COUNTIF('CC Standings '!P$3:P$27,'CC Color Winners'!A111)</f>
        <v>0</v>
      </c>
      <c r="Q111">
        <f>COUNTIF('CC Standings '!Q$3:Q$27,'CC Color Winners'!A111)</f>
        <v>0</v>
      </c>
      <c r="R111">
        <f>COUNTIF('CC Standings '!R$3:R$27,'CC Color Winners'!A111)</f>
        <v>0</v>
      </c>
      <c r="S111">
        <f>COUNTIF('CC Standings '!S$3:S$27,'CC Color Winners'!A111)</f>
        <v>0</v>
      </c>
      <c r="T111">
        <f>COUNTIF('CC Standings '!T$3:T$27,'CC Color Winners'!A111)</f>
        <v>0</v>
      </c>
      <c r="U111">
        <f>COUNTIF('CC Standings '!U$3:U$27,'CC Color Winners'!A111)</f>
        <v>0</v>
      </c>
      <c r="V111">
        <f>COUNTIF('CC Standings '!V$3:V$27,'CC Color Winners'!A111)</f>
        <v>0</v>
      </c>
      <c r="W111">
        <f>COUNTIF('CC Standings '!W$3:W$27,'CC Color Winners'!A111)</f>
        <v>0</v>
      </c>
      <c r="X111">
        <f>COUNTIF('CC Standings '!X$3:X$27,'CC Color Winners'!A111)</f>
        <v>0</v>
      </c>
      <c r="Y111">
        <f>COUNTIF('CC Standings '!Y$3:Y$27,'CC Color Winners'!A111)</f>
        <v>0</v>
      </c>
      <c r="Z111">
        <f>COUNTIF('CC Standings '!Z$3:Z$27,'CC Color Winners'!A111)</f>
        <v>0</v>
      </c>
      <c r="AA111">
        <f>COUNTIF('CC Standings '!AA$3:AA$27,'CC Color Winners'!A111)</f>
        <v>0</v>
      </c>
      <c r="AB111">
        <f>COUNTIF('CC Standings '!AB$3:AB$27,'CC Color Winners'!A111)</f>
        <v>0</v>
      </c>
      <c r="AC111">
        <f>COUNTIF('CC Standings '!AC$3:AC$27,'CC Color Winners'!A111)</f>
        <v>0</v>
      </c>
      <c r="AD111">
        <f>COUNTIF('CC Standings '!AD$3:AD$27,'CC Color Winners'!A111)</f>
        <v>0</v>
      </c>
      <c r="AE111">
        <f>COUNTIF('CC Standings '!AE$3:AE$27,'CC Color Winners'!A111)</f>
        <v>0</v>
      </c>
      <c r="AF111">
        <f>COUNTIF('CC Standings '!AF$3:AF$27,'CC Color Winners'!A111)</f>
        <v>0</v>
      </c>
      <c r="AG111">
        <f>COUNTIF('CC Standings '!AG$3:AG$27,'CC Color Winners'!A111)</f>
        <v>0</v>
      </c>
      <c r="AH111">
        <f>COUNTIF('CC Standings '!AH$3:AH$27,'CC Color Winners'!A111)</f>
        <v>0</v>
      </c>
      <c r="AI111">
        <f>COUNTIF('CC Standings '!AI$3:AI$27,'CC Color Winners'!A111)</f>
        <v>0</v>
      </c>
      <c r="AJ111">
        <f>COUNTIF('CC Standings '!AJ$3:AJ$27,'CC Color Winners'!A111)</f>
        <v>0</v>
      </c>
      <c r="AK111">
        <f>COUNTIF('CC Standings '!AK$3:AK$27,'CC Color Winners'!A111)</f>
        <v>0</v>
      </c>
      <c r="AL111">
        <f>COUNTIF('CC Standings '!AL$3:AL$27,'CC Color Winners'!A111)</f>
        <v>0</v>
      </c>
      <c r="AM111">
        <f>COUNTIF('CC Standings '!AM$3:AM$27,'CC Color Winners'!A111)</f>
        <v>0</v>
      </c>
    </row>
    <row r="112" spans="1:39" x14ac:dyDescent="0.2">
      <c r="A112" t="s">
        <v>19</v>
      </c>
      <c r="B112">
        <f>COUNTIF('CC Standings '!B$3:B$27,'CC Color Winners'!A112)</f>
        <v>1</v>
      </c>
      <c r="C112">
        <f>COUNTIF('CC Standings '!C$3:C$27,'CC Color Winners'!A112)</f>
        <v>2</v>
      </c>
      <c r="D112">
        <f>COUNTIF('CC Standings '!D$3:D$27,'CC Color Winners'!A112)</f>
        <v>0</v>
      </c>
      <c r="E112">
        <f>COUNTIF('CC Standings '!E$3:E$27,'CC Color Winners'!A112)</f>
        <v>3</v>
      </c>
      <c r="F112">
        <f>COUNTIF('CC Standings '!F$3:F$27,'CC Color Winners'!A112)</f>
        <v>0</v>
      </c>
      <c r="G112">
        <f>COUNTIF('CC Standings '!G$3:G$27,'CC Color Winners'!A112)</f>
        <v>0</v>
      </c>
      <c r="H112">
        <f>COUNTIF('CC Standings '!H$3:H$27,'CC Color Winners'!A112)</f>
        <v>0</v>
      </c>
      <c r="I112">
        <f>COUNTIF('CC Standings '!I$3:I$27,'CC Color Winners'!A112)</f>
        <v>0</v>
      </c>
      <c r="J112">
        <f>COUNTIF('CC Standings '!J$3:J$27,'CC Color Winners'!A112)</f>
        <v>1</v>
      </c>
      <c r="K112">
        <f>COUNTIF('CC Standings '!K$3:K$27,'CC Color Winners'!A112)</f>
        <v>0</v>
      </c>
      <c r="L112">
        <f>COUNTIF('CC Standings '!L$3:L$27,'CC Color Winners'!A112)</f>
        <v>0</v>
      </c>
      <c r="M112">
        <f>COUNTIF('CC Standings '!M$3:M$27,'CC Color Winners'!A112)</f>
        <v>2</v>
      </c>
      <c r="N112">
        <f>COUNTIF('CC Standings '!N$3:N$27,'CC Color Winners'!A112)</f>
        <v>1</v>
      </c>
      <c r="O112">
        <f>COUNTIF('CC Standings '!O$3:O$27,'CC Color Winners'!A112)</f>
        <v>0</v>
      </c>
      <c r="P112">
        <f>COUNTIF('CC Standings '!P$3:P$27,'CC Color Winners'!A112)</f>
        <v>0</v>
      </c>
      <c r="Q112">
        <f>COUNTIF('CC Standings '!Q$3:Q$27,'CC Color Winners'!A112)</f>
        <v>0</v>
      </c>
      <c r="R112">
        <f>COUNTIF('CC Standings '!R$3:R$27,'CC Color Winners'!A112)</f>
        <v>0</v>
      </c>
      <c r="S112">
        <f>COUNTIF('CC Standings '!S$3:S$27,'CC Color Winners'!A112)</f>
        <v>3</v>
      </c>
      <c r="T112">
        <f>COUNTIF('CC Standings '!T$3:T$27,'CC Color Winners'!A112)</f>
        <v>0</v>
      </c>
      <c r="U112">
        <f>COUNTIF('CC Standings '!U$3:U$27,'CC Color Winners'!A112)</f>
        <v>0</v>
      </c>
      <c r="V112">
        <f>COUNTIF('CC Standings '!V$3:V$27,'CC Color Winners'!A112)</f>
        <v>0</v>
      </c>
      <c r="W112">
        <f>COUNTIF('CC Standings '!W$3:W$27,'CC Color Winners'!A112)</f>
        <v>0</v>
      </c>
      <c r="X112">
        <f>COUNTIF('CC Standings '!X$3:X$27,'CC Color Winners'!A112)</f>
        <v>0</v>
      </c>
      <c r="Y112">
        <f>COUNTIF('CC Standings '!Y$3:Y$27,'CC Color Winners'!A112)</f>
        <v>0</v>
      </c>
      <c r="Z112">
        <f>COUNTIF('CC Standings '!Z$3:Z$27,'CC Color Winners'!A112)</f>
        <v>0</v>
      </c>
      <c r="AA112">
        <f>COUNTIF('CC Standings '!AA$3:AA$27,'CC Color Winners'!A112)</f>
        <v>0</v>
      </c>
      <c r="AB112">
        <f>COUNTIF('CC Standings '!AB$3:AB$27,'CC Color Winners'!A112)</f>
        <v>0</v>
      </c>
      <c r="AC112">
        <f>COUNTIF('CC Standings '!AC$3:AC$27,'CC Color Winners'!A112)</f>
        <v>0</v>
      </c>
      <c r="AD112">
        <f>COUNTIF('CC Standings '!AD$3:AD$27,'CC Color Winners'!A112)</f>
        <v>0</v>
      </c>
      <c r="AE112">
        <f>COUNTIF('CC Standings '!AE$3:AE$27,'CC Color Winners'!A112)</f>
        <v>0</v>
      </c>
      <c r="AF112">
        <f>COUNTIF('CC Standings '!AF$3:AF$27,'CC Color Winners'!A112)</f>
        <v>0</v>
      </c>
      <c r="AG112">
        <f>COUNTIF('CC Standings '!AG$3:AG$27,'CC Color Winners'!A112)</f>
        <v>0</v>
      </c>
      <c r="AH112">
        <f>COUNTIF('CC Standings '!AH$3:AH$27,'CC Color Winners'!A112)</f>
        <v>0</v>
      </c>
      <c r="AI112">
        <f>COUNTIF('CC Standings '!AI$3:AI$27,'CC Color Winners'!A112)</f>
        <v>0</v>
      </c>
      <c r="AJ112">
        <f>COUNTIF('CC Standings '!AJ$3:AJ$27,'CC Color Winners'!A112)</f>
        <v>0</v>
      </c>
      <c r="AK112">
        <f>COUNTIF('CC Standings '!AK$3:AK$27,'CC Color Winners'!A112)</f>
        <v>0</v>
      </c>
      <c r="AL112">
        <f>COUNTIF('CC Standings '!AL$3:AL$27,'CC Color Winners'!A112)</f>
        <v>0</v>
      </c>
      <c r="AM112">
        <f>COUNTIF('CC Standings '!AM$3:AM$27,'CC Color Winners'!A112)</f>
        <v>0</v>
      </c>
    </row>
    <row r="113" spans="1:39" x14ac:dyDescent="0.2">
      <c r="A113" t="s">
        <v>79</v>
      </c>
      <c r="B113">
        <f>COUNTIF('CC Standings '!B$3:B$27,'CC Color Winners'!A113)</f>
        <v>0</v>
      </c>
      <c r="C113">
        <f>COUNTIF('CC Standings '!C$3:C$27,'CC Color Winners'!A113)</f>
        <v>0</v>
      </c>
      <c r="D113">
        <f>COUNTIF('CC Standings '!D$3:D$27,'CC Color Winners'!A113)</f>
        <v>0</v>
      </c>
      <c r="E113">
        <f>COUNTIF('CC Standings '!E$3:E$27,'CC Color Winners'!A113)</f>
        <v>0</v>
      </c>
      <c r="F113">
        <f>COUNTIF('CC Standings '!F$3:F$27,'CC Color Winners'!A113)</f>
        <v>0</v>
      </c>
      <c r="G113">
        <f>COUNTIF('CC Standings '!G$3:G$27,'CC Color Winners'!A113)</f>
        <v>0</v>
      </c>
      <c r="H113">
        <f>COUNTIF('CC Standings '!H$3:H$27,'CC Color Winners'!A113)</f>
        <v>0</v>
      </c>
      <c r="I113">
        <f>COUNTIF('CC Standings '!I$3:I$27,'CC Color Winners'!A113)</f>
        <v>0</v>
      </c>
      <c r="J113">
        <f>COUNTIF('CC Standings '!J$3:J$27,'CC Color Winners'!A113)</f>
        <v>0</v>
      </c>
      <c r="K113">
        <f>COUNTIF('CC Standings '!K$3:K$27,'CC Color Winners'!A113)</f>
        <v>0</v>
      </c>
      <c r="L113">
        <f>COUNTIF('CC Standings '!L$3:L$27,'CC Color Winners'!A113)</f>
        <v>0</v>
      </c>
      <c r="M113">
        <f>COUNTIF('CC Standings '!M$3:M$27,'CC Color Winners'!A113)</f>
        <v>0</v>
      </c>
      <c r="N113">
        <f>COUNTIF('CC Standings '!N$3:N$27,'CC Color Winners'!A113)</f>
        <v>0</v>
      </c>
      <c r="O113">
        <f>COUNTIF('CC Standings '!O$3:O$27,'CC Color Winners'!A113)</f>
        <v>0</v>
      </c>
      <c r="P113">
        <f>COUNTIF('CC Standings '!P$3:P$27,'CC Color Winners'!A113)</f>
        <v>0</v>
      </c>
      <c r="Q113">
        <f>COUNTIF('CC Standings '!Q$3:Q$27,'CC Color Winners'!A113)</f>
        <v>0</v>
      </c>
      <c r="R113">
        <f>COUNTIF('CC Standings '!R$3:R$27,'CC Color Winners'!A113)</f>
        <v>0</v>
      </c>
      <c r="S113">
        <f>COUNTIF('CC Standings '!S$3:S$27,'CC Color Winners'!A113)</f>
        <v>0</v>
      </c>
      <c r="T113">
        <f>COUNTIF('CC Standings '!T$3:T$27,'CC Color Winners'!A113)</f>
        <v>0</v>
      </c>
      <c r="U113">
        <f>COUNTIF('CC Standings '!U$3:U$27,'CC Color Winners'!A113)</f>
        <v>0</v>
      </c>
      <c r="V113">
        <f>COUNTIF('CC Standings '!V$3:V$27,'CC Color Winners'!A113)</f>
        <v>0</v>
      </c>
      <c r="W113">
        <f>COUNTIF('CC Standings '!W$3:W$27,'CC Color Winners'!A113)</f>
        <v>0</v>
      </c>
      <c r="X113">
        <f>COUNTIF('CC Standings '!X$3:X$27,'CC Color Winners'!A113)</f>
        <v>0</v>
      </c>
      <c r="Y113">
        <f>COUNTIF('CC Standings '!Y$3:Y$27,'CC Color Winners'!A113)</f>
        <v>0</v>
      </c>
      <c r="Z113">
        <f>COUNTIF('CC Standings '!Z$3:Z$27,'CC Color Winners'!A113)</f>
        <v>0</v>
      </c>
      <c r="AA113">
        <f>COUNTIF('CC Standings '!AA$3:AA$27,'CC Color Winners'!A113)</f>
        <v>0</v>
      </c>
      <c r="AB113">
        <f>COUNTIF('CC Standings '!AB$3:AB$27,'CC Color Winners'!A113)</f>
        <v>0</v>
      </c>
      <c r="AC113">
        <f>COUNTIF('CC Standings '!AC$3:AC$27,'CC Color Winners'!A113)</f>
        <v>0</v>
      </c>
      <c r="AD113">
        <f>COUNTIF('CC Standings '!AD$3:AD$27,'CC Color Winners'!A113)</f>
        <v>0</v>
      </c>
      <c r="AE113">
        <f>COUNTIF('CC Standings '!AE$3:AE$27,'CC Color Winners'!A113)</f>
        <v>0</v>
      </c>
      <c r="AF113">
        <f>COUNTIF('CC Standings '!AF$3:AF$27,'CC Color Winners'!A113)</f>
        <v>0</v>
      </c>
      <c r="AG113">
        <f>COUNTIF('CC Standings '!AG$3:AG$27,'CC Color Winners'!A113)</f>
        <v>0</v>
      </c>
      <c r="AH113">
        <f>COUNTIF('CC Standings '!AH$3:AH$27,'CC Color Winners'!A113)</f>
        <v>0</v>
      </c>
      <c r="AI113">
        <f>COUNTIF('CC Standings '!AI$3:AI$27,'CC Color Winners'!A113)</f>
        <v>0</v>
      </c>
      <c r="AJ113">
        <f>COUNTIF('CC Standings '!AJ$3:AJ$27,'CC Color Winners'!A113)</f>
        <v>0</v>
      </c>
      <c r="AK113">
        <f>COUNTIF('CC Standings '!AK$3:AK$27,'CC Color Winners'!A113)</f>
        <v>0</v>
      </c>
      <c r="AL113">
        <f>COUNTIF('CC Standings '!AL$3:AL$27,'CC Color Winners'!A113)</f>
        <v>0</v>
      </c>
      <c r="AM113">
        <f>COUNTIF('CC Standings '!AM$3:AM$27,'CC Color Winners'!A113)</f>
        <v>0</v>
      </c>
    </row>
    <row r="114" spans="1:39" x14ac:dyDescent="0.2">
      <c r="B114">
        <f>COUNTIF('CC Standings '!B$3:B$27,'CC Color Winners'!A74)</f>
        <v>0</v>
      </c>
      <c r="C114">
        <f>COUNTIF('CC Standings '!C$3:C$27,'CC Color Winners'!A74)</f>
        <v>0</v>
      </c>
      <c r="D114">
        <f>COUNTIF('CC Standings '!D$3:D$27,'CC Color Winners'!A74)</f>
        <v>0</v>
      </c>
      <c r="E114">
        <f>COUNTIF('CC Standings '!E$3:E$27,'CC Color Winners'!A74)</f>
        <v>0</v>
      </c>
      <c r="F114">
        <f>COUNTIF('CC Standings '!F$3:F$27,'CC Color Winners'!A74)</f>
        <v>1</v>
      </c>
      <c r="G114">
        <f>COUNTIF('CC Standings '!G$3:G$27,'CC Color Winners'!A74)</f>
        <v>0</v>
      </c>
      <c r="H114">
        <f>COUNTIF('CC Standings '!H$3:H$27,'CC Color Winners'!A74)</f>
        <v>0</v>
      </c>
      <c r="I114">
        <f>COUNTIF('CC Standings '!I$3:I$27,'CC Color Winners'!A74)</f>
        <v>0</v>
      </c>
      <c r="J114">
        <f>COUNTIF('CC Standings '!J$3:J$27,'CC Color Winners'!A74)</f>
        <v>0</v>
      </c>
      <c r="K114">
        <f>COUNTIF('CC Standings '!K$3:K$27,'CC Color Winners'!A74)</f>
        <v>0</v>
      </c>
      <c r="L114">
        <f>COUNTIF('CC Standings '!L$3:L$27,'CC Color Winners'!A74)</f>
        <v>0</v>
      </c>
      <c r="M114">
        <f>COUNTIF('CC Standings '!M$3:M$27,'CC Color Winners'!A74)</f>
        <v>0</v>
      </c>
      <c r="N114">
        <f>COUNTIF('CC Standings '!N$3:N$27,'CC Color Winners'!A74)</f>
        <v>0</v>
      </c>
      <c r="O114">
        <f>COUNTIF('CC Standings '!O$3:O$27,'CC Color Winners'!A74)</f>
        <v>0</v>
      </c>
      <c r="P114">
        <f>COUNTIF('CC Standings '!P$3:P$27,'CC Color Winners'!A74)</f>
        <v>0</v>
      </c>
      <c r="Q114">
        <f>COUNTIF('CC Standings '!Q$3:Q$27,'CC Color Winners'!A74)</f>
        <v>0</v>
      </c>
      <c r="R114">
        <f>COUNTIF('CC Standings '!R$3:R$27,'CC Color Winners'!A74)</f>
        <v>0</v>
      </c>
      <c r="S114">
        <f>COUNTIF('CC Standings '!S$3:S$27,'CC Color Winners'!A74)</f>
        <v>0</v>
      </c>
      <c r="T114">
        <f>COUNTIF('CC Standings '!T$3:T$27,'CC Color Winners'!A74)</f>
        <v>0</v>
      </c>
      <c r="U114">
        <f>COUNTIF('CC Standings '!U$3:U$27,'CC Color Winners'!A74)</f>
        <v>0</v>
      </c>
      <c r="V114">
        <f>COUNTIF('CC Standings '!V$3:V$27,'CC Color Winners'!A74)</f>
        <v>0</v>
      </c>
      <c r="W114">
        <f>COUNTIF('CC Standings '!W$3:W$27,'CC Color Winners'!A74)</f>
        <v>0</v>
      </c>
      <c r="X114">
        <f>COUNTIF('CC Standings '!X$3:X$27,'CC Color Winners'!A74)</f>
        <v>0</v>
      </c>
      <c r="Y114">
        <f>COUNTIF('CC Standings '!Y$3:Y$27,'CC Color Winners'!A74)</f>
        <v>0</v>
      </c>
      <c r="Z114">
        <f>COUNTIF('CC Standings '!Z$3:Z$27,'CC Color Winners'!A74)</f>
        <v>0</v>
      </c>
      <c r="AA114">
        <f>COUNTIF('CC Standings '!AA$3:AA$27,'CC Color Winners'!A74)</f>
        <v>0</v>
      </c>
      <c r="AB114">
        <f>COUNTIF('CC Standings '!AB$3:AB$27,'CC Color Winners'!A74)</f>
        <v>0</v>
      </c>
      <c r="AC114">
        <f>COUNTIF('CC Standings '!AC$3:AC$27,'CC Color Winners'!A74)</f>
        <v>0</v>
      </c>
      <c r="AD114">
        <f>COUNTIF('CC Standings '!AD$3:AD$27,'CC Color Winners'!A74)</f>
        <v>0</v>
      </c>
      <c r="AE114">
        <f>COUNTIF('CC Standings '!AE$3:AE$27,'CC Color Winners'!A74)</f>
        <v>0</v>
      </c>
      <c r="AF114">
        <f>COUNTIF('CC Standings '!AF$3:AF$27,'CC Color Winners'!A74)</f>
        <v>0</v>
      </c>
      <c r="AG114">
        <f>COUNTIF('CC Standings '!AG$3:AG$27,'CC Color Winners'!A74)</f>
        <v>0</v>
      </c>
      <c r="AH114">
        <f>COUNTIF('CC Standings '!AH$3:AH$27,'CC Color Winners'!A74)</f>
        <v>0</v>
      </c>
      <c r="AI114">
        <f>COUNTIF('CC Standings '!AI$3:AI$27,'CC Color Winners'!A74)</f>
        <v>0</v>
      </c>
      <c r="AJ114">
        <f>COUNTIF('CC Standings '!AJ$3:AJ$27,'CC Color Winners'!A74)</f>
        <v>0</v>
      </c>
      <c r="AK114">
        <f>COUNTIF('CC Standings '!AK$3:AK$27,'CC Color Winners'!A74)</f>
        <v>0</v>
      </c>
      <c r="AL114">
        <f>COUNTIF('CC Standings '!AL$3:AL$27,'CC Color Winners'!A74)</f>
        <v>0</v>
      </c>
      <c r="AM114">
        <f>COUNTIF('CC Standings '!AM$3:AM$27,'CC Color Winners'!A74)</f>
        <v>0</v>
      </c>
    </row>
    <row r="115" spans="1:39" x14ac:dyDescent="0.2">
      <c r="B115">
        <f>COUNTIF('CC Standings '!B$3:B$27,'CC Color Winners'!A115)</f>
        <v>0</v>
      </c>
      <c r="C115">
        <f>COUNTIF('CC Standings '!C$3:C$27,'CC Color Winners'!A115)</f>
        <v>0</v>
      </c>
      <c r="D115">
        <f>COUNTIF('CC Standings '!D$3:D$27,'CC Color Winners'!A115)</f>
        <v>0</v>
      </c>
      <c r="E115">
        <f>COUNTIF('CC Standings '!E$3:E$27,'CC Color Winners'!A115)</f>
        <v>0</v>
      </c>
      <c r="F115">
        <f>COUNTIF('CC Standings '!F$3:F$27,'CC Color Winners'!A115)</f>
        <v>0</v>
      </c>
      <c r="G115">
        <f>COUNTIF('CC Standings '!G$3:G$27,'CC Color Winners'!A115)</f>
        <v>0</v>
      </c>
      <c r="H115">
        <f>COUNTIF('CC Standings '!H$3:H$27,'CC Color Winners'!A115)</f>
        <v>0</v>
      </c>
      <c r="I115">
        <f>COUNTIF('CC Standings '!I$3:I$27,'CC Color Winners'!A115)</f>
        <v>0</v>
      </c>
      <c r="J115">
        <f>COUNTIF('CC Standings '!J$3:J$27,'CC Color Winners'!A115)</f>
        <v>0</v>
      </c>
      <c r="K115">
        <f>COUNTIF('CC Standings '!K$3:K$27,'CC Color Winners'!A115)</f>
        <v>0</v>
      </c>
      <c r="L115">
        <f>COUNTIF('CC Standings '!L$3:L$27,'CC Color Winners'!A115)</f>
        <v>0</v>
      </c>
      <c r="M115">
        <f>COUNTIF('CC Standings '!M$3:M$27,'CC Color Winners'!A115)</f>
        <v>0</v>
      </c>
      <c r="N115">
        <f>COUNTIF('CC Standings '!N$3:N$27,'CC Color Winners'!A115)</f>
        <v>0</v>
      </c>
      <c r="O115">
        <f>COUNTIF('CC Standings '!O$3:O$27,'CC Color Winners'!A115)</f>
        <v>0</v>
      </c>
      <c r="P115">
        <f>COUNTIF('CC Standings '!P$3:P$27,'CC Color Winners'!A115)</f>
        <v>0</v>
      </c>
      <c r="Q115">
        <f>COUNTIF('CC Standings '!Q$3:Q$27,'CC Color Winners'!A115)</f>
        <v>0</v>
      </c>
      <c r="R115">
        <f>COUNTIF('CC Standings '!R$3:R$27,'CC Color Winners'!A115)</f>
        <v>0</v>
      </c>
      <c r="S115">
        <f>COUNTIF('CC Standings '!S$3:S$27,'CC Color Winners'!A115)</f>
        <v>0</v>
      </c>
      <c r="T115">
        <f>COUNTIF('CC Standings '!T$3:T$27,'CC Color Winners'!A115)</f>
        <v>0</v>
      </c>
      <c r="U115">
        <f>COUNTIF('CC Standings '!U$3:U$27,'CC Color Winners'!A115)</f>
        <v>0</v>
      </c>
      <c r="V115">
        <f>COUNTIF('CC Standings '!V$3:V$27,'CC Color Winners'!A115)</f>
        <v>0</v>
      </c>
      <c r="W115">
        <f>COUNTIF('CC Standings '!W$3:W$27,'CC Color Winners'!A115)</f>
        <v>0</v>
      </c>
      <c r="X115">
        <f>COUNTIF('CC Standings '!X$3:X$27,'CC Color Winners'!A115)</f>
        <v>0</v>
      </c>
      <c r="Y115">
        <f>COUNTIF('CC Standings '!Y$3:Y$27,'CC Color Winners'!A115)</f>
        <v>0</v>
      </c>
      <c r="Z115">
        <f>COUNTIF('CC Standings '!Z$3:Z$27,'CC Color Winners'!A115)</f>
        <v>0</v>
      </c>
      <c r="AA115">
        <f>COUNTIF('CC Standings '!AA$3:AA$27,'CC Color Winners'!A115)</f>
        <v>0</v>
      </c>
      <c r="AB115">
        <f>COUNTIF('CC Standings '!AB$3:AB$27,'CC Color Winners'!A115)</f>
        <v>0</v>
      </c>
      <c r="AC115">
        <f>COUNTIF('CC Standings '!AC$3:AC$27,'CC Color Winners'!A115)</f>
        <v>0</v>
      </c>
      <c r="AD115">
        <f>COUNTIF('CC Standings '!AD$3:AD$27,'CC Color Winners'!A115)</f>
        <v>0</v>
      </c>
      <c r="AE115">
        <f>COUNTIF('CC Standings '!AE$3:AE$27,'CC Color Winners'!A115)</f>
        <v>0</v>
      </c>
      <c r="AF115">
        <f>COUNTIF('CC Standings '!AF$3:AF$27,'CC Color Winners'!A115)</f>
        <v>0</v>
      </c>
      <c r="AG115">
        <f>COUNTIF('CC Standings '!AG$3:AG$27,'CC Color Winners'!A115)</f>
        <v>0</v>
      </c>
      <c r="AH115">
        <f>COUNTIF('CC Standings '!AH$3:AH$27,'CC Color Winners'!A115)</f>
        <v>0</v>
      </c>
      <c r="AI115">
        <f>COUNTIF('CC Standings '!AI$3:AI$27,'CC Color Winners'!A115)</f>
        <v>0</v>
      </c>
      <c r="AJ115">
        <f>COUNTIF('CC Standings '!AJ$3:AJ$27,'CC Color Winners'!A115)</f>
        <v>0</v>
      </c>
      <c r="AK115">
        <f>COUNTIF('CC Standings '!AK$3:AK$27,'CC Color Winners'!A115)</f>
        <v>0</v>
      </c>
      <c r="AL115">
        <f>COUNTIF('CC Standings '!AL$3:AL$27,'CC Color Winners'!A115)</f>
        <v>0</v>
      </c>
      <c r="AM115">
        <f>COUNTIF('CC Standings '!AM$3:AM$27,'CC Color Winners'!A115)</f>
        <v>0</v>
      </c>
    </row>
    <row r="116" spans="1:39" x14ac:dyDescent="0.2">
      <c r="B116">
        <f>COUNTIF('CC Standings '!B$3:B$27,'CC Color Winners'!A116)</f>
        <v>0</v>
      </c>
      <c r="C116">
        <f>COUNTIF('CC Standings '!C$3:C$27,'CC Color Winners'!A116)</f>
        <v>0</v>
      </c>
      <c r="D116">
        <f>COUNTIF('CC Standings '!D$3:D$27,'CC Color Winners'!A116)</f>
        <v>0</v>
      </c>
      <c r="E116">
        <f>COUNTIF('CC Standings '!E$3:E$27,'CC Color Winners'!A116)</f>
        <v>0</v>
      </c>
      <c r="F116">
        <f>COUNTIF('CC Standings '!F$3:F$27,'CC Color Winners'!A116)</f>
        <v>0</v>
      </c>
      <c r="G116">
        <f>COUNTIF('CC Standings '!G$3:G$27,'CC Color Winners'!A116)</f>
        <v>0</v>
      </c>
      <c r="H116">
        <f>COUNTIF('CC Standings '!H$3:H$27,'CC Color Winners'!A116)</f>
        <v>0</v>
      </c>
      <c r="I116">
        <f>COUNTIF('CC Standings '!I$3:I$27,'CC Color Winners'!A116)</f>
        <v>0</v>
      </c>
      <c r="J116">
        <f>COUNTIF('CC Standings '!J$3:J$27,'CC Color Winners'!A116)</f>
        <v>0</v>
      </c>
      <c r="K116">
        <f>COUNTIF('CC Standings '!K$3:K$27,'CC Color Winners'!A116)</f>
        <v>0</v>
      </c>
      <c r="L116">
        <f>COUNTIF('CC Standings '!L$3:L$27,'CC Color Winners'!A116)</f>
        <v>0</v>
      </c>
      <c r="M116">
        <f>COUNTIF('CC Standings '!M$3:M$27,'CC Color Winners'!A116)</f>
        <v>0</v>
      </c>
      <c r="N116">
        <f>COUNTIF('CC Standings '!N$3:N$27,'CC Color Winners'!A116)</f>
        <v>0</v>
      </c>
      <c r="O116">
        <f>COUNTIF('CC Standings '!O$3:O$27,'CC Color Winners'!A116)</f>
        <v>0</v>
      </c>
      <c r="P116">
        <f>COUNTIF('CC Standings '!P$3:P$27,'CC Color Winners'!A116)</f>
        <v>0</v>
      </c>
      <c r="Q116">
        <f>COUNTIF('CC Standings '!Q$3:Q$27,'CC Color Winners'!A116)</f>
        <v>0</v>
      </c>
      <c r="R116">
        <f>COUNTIF('CC Standings '!R$3:R$27,'CC Color Winners'!A116)</f>
        <v>0</v>
      </c>
      <c r="S116">
        <f>COUNTIF('CC Standings '!S$3:S$27,'CC Color Winners'!A116)</f>
        <v>0</v>
      </c>
      <c r="T116">
        <f>COUNTIF('CC Standings '!T$3:T$27,'CC Color Winners'!A116)</f>
        <v>0</v>
      </c>
      <c r="U116">
        <f>COUNTIF('CC Standings '!U$3:U$27,'CC Color Winners'!A116)</f>
        <v>0</v>
      </c>
      <c r="V116">
        <f>COUNTIF('CC Standings '!V$3:V$27,'CC Color Winners'!A116)</f>
        <v>0</v>
      </c>
      <c r="W116">
        <f>COUNTIF('CC Standings '!W$3:W$27,'CC Color Winners'!A116)</f>
        <v>0</v>
      </c>
      <c r="X116">
        <f>COUNTIF('CC Standings '!X$3:X$27,'CC Color Winners'!A116)</f>
        <v>0</v>
      </c>
      <c r="Y116">
        <f>COUNTIF('CC Standings '!Y$3:Y$27,'CC Color Winners'!A116)</f>
        <v>0</v>
      </c>
      <c r="Z116">
        <f>COUNTIF('CC Standings '!Z$3:Z$27,'CC Color Winners'!A116)</f>
        <v>0</v>
      </c>
      <c r="AA116">
        <f>COUNTIF('CC Standings '!AA$3:AA$27,'CC Color Winners'!A116)</f>
        <v>0</v>
      </c>
      <c r="AB116">
        <f>COUNTIF('CC Standings '!AB$3:AB$27,'CC Color Winners'!A116)</f>
        <v>0</v>
      </c>
      <c r="AC116">
        <f>COUNTIF('CC Standings '!AC$3:AC$27,'CC Color Winners'!A116)</f>
        <v>0</v>
      </c>
      <c r="AD116">
        <f>COUNTIF('CC Standings '!AD$3:AD$27,'CC Color Winners'!A116)</f>
        <v>0</v>
      </c>
      <c r="AE116">
        <f>COUNTIF('CC Standings '!AE$3:AE$27,'CC Color Winners'!A116)</f>
        <v>0</v>
      </c>
      <c r="AF116">
        <f>COUNTIF('CC Standings '!AF$3:AF$27,'CC Color Winners'!A116)</f>
        <v>0</v>
      </c>
      <c r="AG116">
        <f>COUNTIF('CC Standings '!AG$3:AG$27,'CC Color Winners'!A116)</f>
        <v>0</v>
      </c>
      <c r="AH116">
        <f>COUNTIF('CC Standings '!AH$3:AH$27,'CC Color Winners'!A116)</f>
        <v>0</v>
      </c>
      <c r="AI116">
        <f>COUNTIF('CC Standings '!AI$3:AI$27,'CC Color Winners'!A116)</f>
        <v>0</v>
      </c>
      <c r="AJ116">
        <f>COUNTIF('CC Standings '!AJ$3:AJ$27,'CC Color Winners'!A116)</f>
        <v>0</v>
      </c>
      <c r="AK116">
        <f>COUNTIF('CC Standings '!AK$3:AK$27,'CC Color Winners'!A116)</f>
        <v>0</v>
      </c>
      <c r="AL116">
        <f>COUNTIF('CC Standings '!AL$3:AL$27,'CC Color Winners'!A116)</f>
        <v>0</v>
      </c>
      <c r="AM116">
        <f>COUNTIF('CC Standings '!AM$3:AM$27,'CC Color Winners'!A116)</f>
        <v>0</v>
      </c>
    </row>
    <row r="117" spans="1:39" x14ac:dyDescent="0.2">
      <c r="B117">
        <f>COUNTIF('CC Standings '!B$3:B$27,'CC Color Winners'!A117)</f>
        <v>0</v>
      </c>
      <c r="C117">
        <f>COUNTIF('CC Standings '!C$3:C$27,'CC Color Winners'!A117)</f>
        <v>0</v>
      </c>
      <c r="D117">
        <f>COUNTIF('CC Standings '!D$3:D$27,'CC Color Winners'!A117)</f>
        <v>0</v>
      </c>
      <c r="E117">
        <f>COUNTIF('CC Standings '!E$3:E$27,'CC Color Winners'!A117)</f>
        <v>0</v>
      </c>
      <c r="F117">
        <f>COUNTIF('CC Standings '!F$3:F$27,'CC Color Winners'!A117)</f>
        <v>0</v>
      </c>
      <c r="G117">
        <f>COUNTIF('CC Standings '!G$3:G$27,'CC Color Winners'!A117)</f>
        <v>0</v>
      </c>
      <c r="H117">
        <f>COUNTIF('CC Standings '!H$3:H$27,'CC Color Winners'!A117)</f>
        <v>0</v>
      </c>
      <c r="I117">
        <f>COUNTIF('CC Standings '!I$3:I$27,'CC Color Winners'!A117)</f>
        <v>0</v>
      </c>
      <c r="J117">
        <f>COUNTIF('CC Standings '!J$3:J$27,'CC Color Winners'!A117)</f>
        <v>0</v>
      </c>
      <c r="K117">
        <f>COUNTIF('CC Standings '!K$3:K$27,'CC Color Winners'!A117)</f>
        <v>0</v>
      </c>
      <c r="L117">
        <f>COUNTIF('CC Standings '!L$3:L$27,'CC Color Winners'!A117)</f>
        <v>0</v>
      </c>
      <c r="M117">
        <f>COUNTIF('CC Standings '!M$3:M$27,'CC Color Winners'!A117)</f>
        <v>0</v>
      </c>
      <c r="N117">
        <f>COUNTIF('CC Standings '!N$3:N$27,'CC Color Winners'!A117)</f>
        <v>0</v>
      </c>
      <c r="O117">
        <f>COUNTIF('CC Standings '!O$3:O$27,'CC Color Winners'!A117)</f>
        <v>0</v>
      </c>
      <c r="P117">
        <f>COUNTIF('CC Standings '!P$3:P$27,'CC Color Winners'!A117)</f>
        <v>0</v>
      </c>
      <c r="Q117">
        <f>COUNTIF('CC Standings '!Q$3:Q$27,'CC Color Winners'!A117)</f>
        <v>0</v>
      </c>
      <c r="R117">
        <f>COUNTIF('CC Standings '!R$3:R$27,'CC Color Winners'!A117)</f>
        <v>0</v>
      </c>
      <c r="S117">
        <f>COUNTIF('CC Standings '!S$3:S$27,'CC Color Winners'!A117)</f>
        <v>0</v>
      </c>
      <c r="T117">
        <f>COUNTIF('CC Standings '!T$3:T$27,'CC Color Winners'!A117)</f>
        <v>0</v>
      </c>
      <c r="U117">
        <f>COUNTIF('CC Standings '!U$3:U$27,'CC Color Winners'!A117)</f>
        <v>0</v>
      </c>
      <c r="V117">
        <f>COUNTIF('CC Standings '!V$3:V$27,'CC Color Winners'!A117)</f>
        <v>0</v>
      </c>
      <c r="W117">
        <f>COUNTIF('CC Standings '!W$3:W$27,'CC Color Winners'!A117)</f>
        <v>0</v>
      </c>
      <c r="X117">
        <f>COUNTIF('CC Standings '!X$3:X$27,'CC Color Winners'!A117)</f>
        <v>0</v>
      </c>
      <c r="Y117">
        <f>COUNTIF('CC Standings '!Y$3:Y$27,'CC Color Winners'!A117)</f>
        <v>0</v>
      </c>
      <c r="Z117">
        <f>COUNTIF('CC Standings '!Z$3:Z$27,'CC Color Winners'!A117)</f>
        <v>0</v>
      </c>
      <c r="AA117">
        <f>COUNTIF('CC Standings '!AA$3:AA$27,'CC Color Winners'!A117)</f>
        <v>0</v>
      </c>
      <c r="AB117">
        <f>COUNTIF('CC Standings '!AB$3:AB$27,'CC Color Winners'!A117)</f>
        <v>0</v>
      </c>
      <c r="AC117">
        <f>COUNTIF('CC Standings '!AC$3:AC$27,'CC Color Winners'!A117)</f>
        <v>0</v>
      </c>
      <c r="AD117">
        <f>COUNTIF('CC Standings '!AD$3:AD$27,'CC Color Winners'!A117)</f>
        <v>0</v>
      </c>
      <c r="AE117">
        <f>COUNTIF('CC Standings '!AE$3:AE$27,'CC Color Winners'!A117)</f>
        <v>0</v>
      </c>
      <c r="AF117">
        <f>COUNTIF('CC Standings '!AF$3:AF$27,'CC Color Winners'!A117)</f>
        <v>0</v>
      </c>
      <c r="AG117">
        <f>COUNTIF('CC Standings '!AG$3:AG$27,'CC Color Winners'!A117)</f>
        <v>0</v>
      </c>
      <c r="AH117">
        <f>COUNTIF('CC Standings '!AH$3:AH$27,'CC Color Winners'!A117)</f>
        <v>0</v>
      </c>
      <c r="AI117">
        <f>COUNTIF('CC Standings '!AI$3:AI$27,'CC Color Winners'!A117)</f>
        <v>0</v>
      </c>
      <c r="AJ117">
        <f>COUNTIF('CC Standings '!AJ$3:AJ$27,'CC Color Winners'!A117)</f>
        <v>0</v>
      </c>
      <c r="AK117">
        <f>COUNTIF('CC Standings '!AK$3:AK$27,'CC Color Winners'!A117)</f>
        <v>0</v>
      </c>
      <c r="AL117">
        <f>COUNTIF('CC Standings '!AL$3:AL$27,'CC Color Winners'!A117)</f>
        <v>0</v>
      </c>
      <c r="AM117">
        <f>COUNTIF('CC Standings '!AM$3:AM$27,'CC Color Winners'!A117)</f>
        <v>0</v>
      </c>
    </row>
    <row r="118" spans="1:39" x14ac:dyDescent="0.2">
      <c r="B118">
        <f>COUNTIF('CC Standings '!B$3:B$27,'CC Color Winners'!A118)</f>
        <v>0</v>
      </c>
      <c r="C118">
        <f>COUNTIF('CC Standings '!C$3:C$27,'CC Color Winners'!A118)</f>
        <v>0</v>
      </c>
      <c r="D118">
        <f>COUNTIF('CC Standings '!D$3:D$27,'CC Color Winners'!A118)</f>
        <v>0</v>
      </c>
      <c r="E118">
        <f>COUNTIF('CC Standings '!E$3:E$27,'CC Color Winners'!A118)</f>
        <v>0</v>
      </c>
      <c r="F118">
        <f>COUNTIF('CC Standings '!F$3:F$27,'CC Color Winners'!A118)</f>
        <v>0</v>
      </c>
      <c r="G118">
        <f>COUNTIF('CC Standings '!G$3:G$27,'CC Color Winners'!A118)</f>
        <v>0</v>
      </c>
      <c r="H118">
        <f>COUNTIF('CC Standings '!H$3:H$27,'CC Color Winners'!A118)</f>
        <v>0</v>
      </c>
      <c r="I118">
        <f>COUNTIF('CC Standings '!I$3:I$27,'CC Color Winners'!A118)</f>
        <v>0</v>
      </c>
      <c r="J118">
        <f>COUNTIF('CC Standings '!J$3:J$27,'CC Color Winners'!A118)</f>
        <v>0</v>
      </c>
      <c r="K118">
        <f>COUNTIF('CC Standings '!K$3:K$27,'CC Color Winners'!A118)</f>
        <v>0</v>
      </c>
      <c r="L118">
        <f>COUNTIF('CC Standings '!L$3:L$27,'CC Color Winners'!A118)</f>
        <v>0</v>
      </c>
      <c r="M118">
        <f>COUNTIF('CC Standings '!M$3:M$27,'CC Color Winners'!A118)</f>
        <v>0</v>
      </c>
      <c r="N118">
        <f>COUNTIF('CC Standings '!N$3:N$27,'CC Color Winners'!A118)</f>
        <v>0</v>
      </c>
      <c r="O118">
        <f>COUNTIF('CC Standings '!O$3:O$27,'CC Color Winners'!A118)</f>
        <v>0</v>
      </c>
      <c r="P118">
        <f>COUNTIF('CC Standings '!P$3:P$27,'CC Color Winners'!A118)</f>
        <v>0</v>
      </c>
      <c r="Q118">
        <f>COUNTIF('CC Standings '!Q$3:Q$27,'CC Color Winners'!A118)</f>
        <v>0</v>
      </c>
      <c r="R118">
        <f>COUNTIF('CC Standings '!R$3:R$27,'CC Color Winners'!A118)</f>
        <v>0</v>
      </c>
      <c r="S118">
        <f>COUNTIF('CC Standings '!S$3:S$27,'CC Color Winners'!A118)</f>
        <v>0</v>
      </c>
      <c r="T118">
        <f>COUNTIF('CC Standings '!T$3:T$27,'CC Color Winners'!A118)</f>
        <v>0</v>
      </c>
      <c r="U118">
        <f>COUNTIF('CC Standings '!U$3:U$27,'CC Color Winners'!A118)</f>
        <v>0</v>
      </c>
      <c r="V118">
        <f>COUNTIF('CC Standings '!V$3:V$27,'CC Color Winners'!A118)</f>
        <v>0</v>
      </c>
      <c r="W118">
        <f>COUNTIF('CC Standings '!W$3:W$27,'CC Color Winners'!A118)</f>
        <v>0</v>
      </c>
      <c r="X118">
        <f>COUNTIF('CC Standings '!X$3:X$27,'CC Color Winners'!A118)</f>
        <v>0</v>
      </c>
      <c r="Y118">
        <f>COUNTIF('CC Standings '!Y$3:Y$27,'CC Color Winners'!A118)</f>
        <v>0</v>
      </c>
      <c r="Z118">
        <f>COUNTIF('CC Standings '!Z$3:Z$27,'CC Color Winners'!A118)</f>
        <v>0</v>
      </c>
      <c r="AA118">
        <f>COUNTIF('CC Standings '!AA$3:AA$27,'CC Color Winners'!A118)</f>
        <v>0</v>
      </c>
      <c r="AB118">
        <f>COUNTIF('CC Standings '!AB$3:AB$27,'CC Color Winners'!A118)</f>
        <v>0</v>
      </c>
      <c r="AC118">
        <f>COUNTIF('CC Standings '!AC$3:AC$27,'CC Color Winners'!A118)</f>
        <v>0</v>
      </c>
      <c r="AD118">
        <f>COUNTIF('CC Standings '!AD$3:AD$27,'CC Color Winners'!A118)</f>
        <v>0</v>
      </c>
      <c r="AE118">
        <f>COUNTIF('CC Standings '!AE$3:AE$27,'CC Color Winners'!A118)</f>
        <v>0</v>
      </c>
      <c r="AF118">
        <f>COUNTIF('CC Standings '!AF$3:AF$27,'CC Color Winners'!A118)</f>
        <v>0</v>
      </c>
      <c r="AG118">
        <f>COUNTIF('CC Standings '!AG$3:AG$27,'CC Color Winners'!A118)</f>
        <v>0</v>
      </c>
      <c r="AH118">
        <f>COUNTIF('CC Standings '!AH$3:AH$27,'CC Color Winners'!A118)</f>
        <v>0</v>
      </c>
      <c r="AI118">
        <f>COUNTIF('CC Standings '!AI$3:AI$27,'CC Color Winners'!A118)</f>
        <v>0</v>
      </c>
      <c r="AJ118">
        <f>COUNTIF('CC Standings '!AJ$3:AJ$27,'CC Color Winners'!A118)</f>
        <v>0</v>
      </c>
      <c r="AK118">
        <f>COUNTIF('CC Standings '!AK$3:AK$27,'CC Color Winners'!A118)</f>
        <v>0</v>
      </c>
      <c r="AL118">
        <f>COUNTIF('CC Standings '!AL$3:AL$27,'CC Color Winners'!A118)</f>
        <v>0</v>
      </c>
      <c r="AM118">
        <f>COUNTIF('CC Standings '!AM$3:AM$27,'CC Color Winners'!A118)</f>
        <v>0</v>
      </c>
    </row>
    <row r="119" spans="1:39" x14ac:dyDescent="0.2">
      <c r="B119">
        <f>COUNTIF('CC Standings '!B$3:B$27,'CC Color Winners'!A119)</f>
        <v>0</v>
      </c>
      <c r="C119">
        <f>COUNTIF('CC Standings '!C$3:C$27,'CC Color Winners'!A119)</f>
        <v>0</v>
      </c>
      <c r="D119">
        <f>COUNTIF('CC Standings '!D$3:D$27,'CC Color Winners'!A119)</f>
        <v>0</v>
      </c>
      <c r="E119">
        <f>COUNTIF('CC Standings '!E$3:E$27,'CC Color Winners'!A119)</f>
        <v>0</v>
      </c>
      <c r="F119">
        <f>COUNTIF('CC Standings '!F$3:F$27,'CC Color Winners'!A119)</f>
        <v>0</v>
      </c>
      <c r="G119">
        <f>COUNTIF('CC Standings '!G$3:G$27,'CC Color Winners'!A119)</f>
        <v>0</v>
      </c>
      <c r="H119">
        <f>COUNTIF('CC Standings '!H$3:H$27,'CC Color Winners'!A119)</f>
        <v>0</v>
      </c>
      <c r="I119">
        <f>COUNTIF('CC Standings '!I$3:I$27,'CC Color Winners'!A119)</f>
        <v>0</v>
      </c>
      <c r="J119">
        <f>COUNTIF('CC Standings '!J$3:J$27,'CC Color Winners'!A119)</f>
        <v>0</v>
      </c>
      <c r="K119">
        <f>COUNTIF('CC Standings '!K$3:K$27,'CC Color Winners'!A119)</f>
        <v>0</v>
      </c>
      <c r="L119">
        <f>COUNTIF('CC Standings '!L$3:L$27,'CC Color Winners'!A119)</f>
        <v>0</v>
      </c>
      <c r="M119">
        <f>COUNTIF('CC Standings '!M$3:M$27,'CC Color Winners'!A119)</f>
        <v>0</v>
      </c>
      <c r="N119">
        <f>COUNTIF('CC Standings '!N$3:N$27,'CC Color Winners'!A119)</f>
        <v>0</v>
      </c>
      <c r="O119">
        <f>COUNTIF('CC Standings '!O$3:O$27,'CC Color Winners'!A119)</f>
        <v>0</v>
      </c>
      <c r="P119">
        <f>COUNTIF('CC Standings '!P$3:P$27,'CC Color Winners'!A119)</f>
        <v>0</v>
      </c>
      <c r="Q119">
        <f>COUNTIF('CC Standings '!Q$3:Q$27,'CC Color Winners'!A119)</f>
        <v>0</v>
      </c>
      <c r="R119">
        <f>COUNTIF('CC Standings '!R$3:R$27,'CC Color Winners'!A119)</f>
        <v>0</v>
      </c>
      <c r="S119">
        <f>COUNTIF('CC Standings '!S$3:S$27,'CC Color Winners'!A119)</f>
        <v>0</v>
      </c>
      <c r="T119">
        <f>COUNTIF('CC Standings '!T$3:T$27,'CC Color Winners'!A119)</f>
        <v>0</v>
      </c>
      <c r="U119">
        <f>COUNTIF('CC Standings '!U$3:U$27,'CC Color Winners'!A119)</f>
        <v>0</v>
      </c>
      <c r="V119">
        <f>COUNTIF('CC Standings '!V$3:V$27,'CC Color Winners'!A119)</f>
        <v>0</v>
      </c>
      <c r="W119">
        <f>COUNTIF('CC Standings '!W$3:W$27,'CC Color Winners'!A119)</f>
        <v>0</v>
      </c>
      <c r="X119">
        <f>COUNTIF('CC Standings '!X$3:X$27,'CC Color Winners'!A119)</f>
        <v>0</v>
      </c>
      <c r="Y119">
        <f>COUNTIF('CC Standings '!Y$3:Y$27,'CC Color Winners'!A119)</f>
        <v>0</v>
      </c>
      <c r="Z119">
        <f>COUNTIF('CC Standings '!Z$3:Z$27,'CC Color Winners'!A119)</f>
        <v>0</v>
      </c>
      <c r="AA119">
        <f>COUNTIF('CC Standings '!AA$3:AA$27,'CC Color Winners'!A119)</f>
        <v>0</v>
      </c>
      <c r="AB119">
        <f>COUNTIF('CC Standings '!AB$3:AB$27,'CC Color Winners'!A119)</f>
        <v>0</v>
      </c>
      <c r="AC119">
        <f>COUNTIF('CC Standings '!AC$3:AC$27,'CC Color Winners'!A119)</f>
        <v>0</v>
      </c>
      <c r="AD119">
        <f>COUNTIF('CC Standings '!AD$3:AD$27,'CC Color Winners'!A119)</f>
        <v>0</v>
      </c>
      <c r="AE119">
        <f>COUNTIF('CC Standings '!AE$3:AE$27,'CC Color Winners'!A119)</f>
        <v>0</v>
      </c>
      <c r="AF119">
        <f>COUNTIF('CC Standings '!AF$3:AF$27,'CC Color Winners'!A119)</f>
        <v>0</v>
      </c>
      <c r="AG119">
        <f>COUNTIF('CC Standings '!AG$3:AG$27,'CC Color Winners'!A119)</f>
        <v>0</v>
      </c>
      <c r="AH119">
        <f>COUNTIF('CC Standings '!AH$3:AH$27,'CC Color Winners'!A119)</f>
        <v>0</v>
      </c>
      <c r="AI119">
        <f>COUNTIF('CC Standings '!AI$3:AI$27,'CC Color Winners'!A119)</f>
        <v>0</v>
      </c>
      <c r="AJ119">
        <f>COUNTIF('CC Standings '!AJ$3:AJ$27,'CC Color Winners'!A119)</f>
        <v>0</v>
      </c>
      <c r="AK119">
        <f>COUNTIF('CC Standings '!AK$3:AK$27,'CC Color Winners'!A119)</f>
        <v>0</v>
      </c>
      <c r="AL119">
        <f>COUNTIF('CC Standings '!AL$3:AL$27,'CC Color Winners'!A119)</f>
        <v>0</v>
      </c>
      <c r="AM119">
        <f>COUNTIF('CC Standings '!AM$3:AM$27,'CC Color Winners'!A119)</f>
        <v>0</v>
      </c>
    </row>
    <row r="120" spans="1:39" x14ac:dyDescent="0.2">
      <c r="B120">
        <f>COUNTIF('CC Standings '!B$3:B$27,'CC Color Winners'!A120)</f>
        <v>0</v>
      </c>
      <c r="C120">
        <f>COUNTIF('CC Standings '!C$3:C$27,'CC Color Winners'!A120)</f>
        <v>0</v>
      </c>
      <c r="D120">
        <f>COUNTIF('CC Standings '!D$3:D$27,'CC Color Winners'!A120)</f>
        <v>0</v>
      </c>
      <c r="E120">
        <f>COUNTIF('CC Standings '!E$3:E$27,'CC Color Winners'!A120)</f>
        <v>0</v>
      </c>
      <c r="F120">
        <f>COUNTIF('CC Standings '!F$3:F$27,'CC Color Winners'!A120)</f>
        <v>0</v>
      </c>
      <c r="G120">
        <f>COUNTIF('CC Standings '!G$3:G$27,'CC Color Winners'!A120)</f>
        <v>0</v>
      </c>
      <c r="H120">
        <f>COUNTIF('CC Standings '!H$3:H$27,'CC Color Winners'!A120)</f>
        <v>0</v>
      </c>
      <c r="I120">
        <f>COUNTIF('CC Standings '!I$3:I$27,'CC Color Winners'!A120)</f>
        <v>0</v>
      </c>
      <c r="J120">
        <f>COUNTIF('CC Standings '!J$3:J$27,'CC Color Winners'!A120)</f>
        <v>0</v>
      </c>
      <c r="K120">
        <f>COUNTIF('CC Standings '!K$3:K$27,'CC Color Winners'!A120)</f>
        <v>0</v>
      </c>
      <c r="L120">
        <f>COUNTIF('CC Standings '!L$3:L$27,'CC Color Winners'!A120)</f>
        <v>0</v>
      </c>
      <c r="M120">
        <f>COUNTIF('CC Standings '!M$3:M$27,'CC Color Winners'!A120)</f>
        <v>0</v>
      </c>
      <c r="N120">
        <f>COUNTIF('CC Standings '!N$3:N$27,'CC Color Winners'!A120)</f>
        <v>0</v>
      </c>
      <c r="O120">
        <f>COUNTIF('CC Standings '!O$3:O$27,'CC Color Winners'!A120)</f>
        <v>0</v>
      </c>
      <c r="P120">
        <f>COUNTIF('CC Standings '!P$3:P$27,'CC Color Winners'!A120)</f>
        <v>0</v>
      </c>
      <c r="Q120">
        <f>COUNTIF('CC Standings '!Q$3:Q$27,'CC Color Winners'!A120)</f>
        <v>0</v>
      </c>
      <c r="R120">
        <f>COUNTIF('CC Standings '!R$3:R$27,'CC Color Winners'!A120)</f>
        <v>0</v>
      </c>
      <c r="S120">
        <f>COUNTIF('CC Standings '!S$3:S$27,'CC Color Winners'!A120)</f>
        <v>0</v>
      </c>
      <c r="T120">
        <f>COUNTIF('CC Standings '!T$3:T$27,'CC Color Winners'!A120)</f>
        <v>0</v>
      </c>
      <c r="U120">
        <f>COUNTIF('CC Standings '!U$3:U$27,'CC Color Winners'!A120)</f>
        <v>0</v>
      </c>
      <c r="V120">
        <f>COUNTIF('CC Standings '!V$3:V$27,'CC Color Winners'!A120)</f>
        <v>0</v>
      </c>
      <c r="W120">
        <f>COUNTIF('CC Standings '!W$3:W$27,'CC Color Winners'!A120)</f>
        <v>0</v>
      </c>
      <c r="X120">
        <f>COUNTIF('CC Standings '!X$3:X$27,'CC Color Winners'!A120)</f>
        <v>0</v>
      </c>
      <c r="Y120">
        <f>COUNTIF('CC Standings '!Y$3:Y$27,'CC Color Winners'!A120)</f>
        <v>0</v>
      </c>
      <c r="Z120">
        <f>COUNTIF('CC Standings '!Z$3:Z$27,'CC Color Winners'!A120)</f>
        <v>0</v>
      </c>
      <c r="AA120">
        <f>COUNTIF('CC Standings '!AA$3:AA$27,'CC Color Winners'!A120)</f>
        <v>0</v>
      </c>
      <c r="AB120">
        <f>COUNTIF('CC Standings '!AB$3:AB$27,'CC Color Winners'!A120)</f>
        <v>0</v>
      </c>
      <c r="AC120">
        <f>COUNTIF('CC Standings '!AC$3:AC$27,'CC Color Winners'!A120)</f>
        <v>0</v>
      </c>
      <c r="AD120">
        <f>COUNTIF('CC Standings '!AD$3:AD$27,'CC Color Winners'!A120)</f>
        <v>0</v>
      </c>
      <c r="AE120">
        <f>COUNTIF('CC Standings '!AE$3:AE$27,'CC Color Winners'!A120)</f>
        <v>0</v>
      </c>
      <c r="AF120">
        <f>COUNTIF('CC Standings '!AF$3:AF$27,'CC Color Winners'!A120)</f>
        <v>0</v>
      </c>
      <c r="AG120">
        <f>COUNTIF('CC Standings '!AG$3:AG$27,'CC Color Winners'!A120)</f>
        <v>0</v>
      </c>
      <c r="AH120">
        <f>COUNTIF('CC Standings '!AH$3:AH$27,'CC Color Winners'!A120)</f>
        <v>0</v>
      </c>
      <c r="AI120">
        <f>COUNTIF('CC Standings '!AI$3:AI$27,'CC Color Winners'!A120)</f>
        <v>0</v>
      </c>
      <c r="AJ120">
        <f>COUNTIF('CC Standings '!AJ$3:AJ$27,'CC Color Winners'!A120)</f>
        <v>0</v>
      </c>
      <c r="AK120">
        <f>COUNTIF('CC Standings '!AK$3:AK$27,'CC Color Winners'!A120)</f>
        <v>0</v>
      </c>
      <c r="AL120">
        <f>COUNTIF('CC Standings '!AL$3:AL$27,'CC Color Winners'!A120)</f>
        <v>0</v>
      </c>
      <c r="AM120">
        <f>COUNTIF('CC Standings '!AM$3:AM$27,'CC Color Winners'!A120)</f>
        <v>0</v>
      </c>
    </row>
    <row r="121" spans="1:39" x14ac:dyDescent="0.2">
      <c r="B121">
        <f>COUNTIF('CC Standings '!B$3:B$27,'CC Color Winners'!A121)</f>
        <v>0</v>
      </c>
      <c r="C121">
        <f>COUNTIF('CC Standings '!C$3:C$27,'CC Color Winners'!A121)</f>
        <v>0</v>
      </c>
      <c r="D121">
        <f>COUNTIF('CC Standings '!D$3:D$27,'CC Color Winners'!A121)</f>
        <v>0</v>
      </c>
      <c r="E121">
        <f>COUNTIF('CC Standings '!E$3:E$27,'CC Color Winners'!A121)</f>
        <v>0</v>
      </c>
      <c r="F121">
        <f>COUNTIF('CC Standings '!F$3:F$27,'CC Color Winners'!A121)</f>
        <v>0</v>
      </c>
      <c r="G121">
        <f>COUNTIF('CC Standings '!G$3:G$27,'CC Color Winners'!A121)</f>
        <v>0</v>
      </c>
      <c r="H121">
        <f>COUNTIF('CC Standings '!H$3:H$27,'CC Color Winners'!A121)</f>
        <v>0</v>
      </c>
      <c r="I121">
        <f>COUNTIF('CC Standings '!I$3:I$27,'CC Color Winners'!A121)</f>
        <v>0</v>
      </c>
      <c r="J121">
        <f>COUNTIF('CC Standings '!J$3:J$27,'CC Color Winners'!A121)</f>
        <v>0</v>
      </c>
      <c r="K121">
        <f>COUNTIF('CC Standings '!K$3:K$27,'CC Color Winners'!A121)</f>
        <v>0</v>
      </c>
      <c r="L121">
        <f>COUNTIF('CC Standings '!L$3:L$27,'CC Color Winners'!A121)</f>
        <v>0</v>
      </c>
      <c r="M121">
        <f>COUNTIF('CC Standings '!M$3:M$27,'CC Color Winners'!A121)</f>
        <v>0</v>
      </c>
      <c r="N121">
        <f>COUNTIF('CC Standings '!N$3:N$27,'CC Color Winners'!A121)</f>
        <v>0</v>
      </c>
      <c r="O121">
        <f>COUNTIF('CC Standings '!O$3:O$27,'CC Color Winners'!A121)</f>
        <v>0</v>
      </c>
      <c r="P121">
        <f>COUNTIF('CC Standings '!P$3:P$27,'CC Color Winners'!A121)</f>
        <v>0</v>
      </c>
      <c r="Q121">
        <f>COUNTIF('CC Standings '!Q$3:Q$27,'CC Color Winners'!A121)</f>
        <v>0</v>
      </c>
      <c r="R121">
        <f>COUNTIF('CC Standings '!R$3:R$27,'CC Color Winners'!A121)</f>
        <v>0</v>
      </c>
      <c r="S121">
        <f>COUNTIF('CC Standings '!S$3:S$27,'CC Color Winners'!A121)</f>
        <v>0</v>
      </c>
      <c r="T121">
        <f>COUNTIF('CC Standings '!T$3:T$27,'CC Color Winners'!A121)</f>
        <v>0</v>
      </c>
      <c r="U121">
        <f>COUNTIF('CC Standings '!U$3:U$27,'CC Color Winners'!A121)</f>
        <v>0</v>
      </c>
      <c r="V121">
        <f>COUNTIF('CC Standings '!V$3:V$27,'CC Color Winners'!A121)</f>
        <v>0</v>
      </c>
      <c r="W121">
        <f>COUNTIF('CC Standings '!W$3:W$27,'CC Color Winners'!A121)</f>
        <v>0</v>
      </c>
      <c r="X121">
        <f>COUNTIF('CC Standings '!X$3:X$27,'CC Color Winners'!A121)</f>
        <v>0</v>
      </c>
      <c r="Y121">
        <f>COUNTIF('CC Standings '!Y$3:Y$27,'CC Color Winners'!A121)</f>
        <v>0</v>
      </c>
      <c r="Z121">
        <f>COUNTIF('CC Standings '!Z$3:Z$27,'CC Color Winners'!A121)</f>
        <v>0</v>
      </c>
      <c r="AA121">
        <f>COUNTIF('CC Standings '!AA$3:AA$27,'CC Color Winners'!A121)</f>
        <v>0</v>
      </c>
      <c r="AB121">
        <f>COUNTIF('CC Standings '!AB$3:AB$27,'CC Color Winners'!A121)</f>
        <v>0</v>
      </c>
      <c r="AC121">
        <f>COUNTIF('CC Standings '!AC$3:AC$27,'CC Color Winners'!A121)</f>
        <v>0</v>
      </c>
      <c r="AD121">
        <f>COUNTIF('CC Standings '!AD$3:AD$27,'CC Color Winners'!A121)</f>
        <v>0</v>
      </c>
      <c r="AE121">
        <f>COUNTIF('CC Standings '!AE$3:AE$27,'CC Color Winners'!A121)</f>
        <v>0</v>
      </c>
      <c r="AF121">
        <f>COUNTIF('CC Standings '!AF$3:AF$27,'CC Color Winners'!A121)</f>
        <v>0</v>
      </c>
      <c r="AG121">
        <f>COUNTIF('CC Standings '!AG$3:AG$27,'CC Color Winners'!A121)</f>
        <v>0</v>
      </c>
      <c r="AH121">
        <f>COUNTIF('CC Standings '!AH$3:AH$27,'CC Color Winners'!A121)</f>
        <v>0</v>
      </c>
      <c r="AI121">
        <f>COUNTIF('CC Standings '!AI$3:AI$27,'CC Color Winners'!A121)</f>
        <v>0</v>
      </c>
      <c r="AJ121">
        <f>COUNTIF('CC Standings '!AJ$3:AJ$27,'CC Color Winners'!A121)</f>
        <v>0</v>
      </c>
      <c r="AK121">
        <f>COUNTIF('CC Standings '!AK$3:AK$27,'CC Color Winners'!A121)</f>
        <v>0</v>
      </c>
      <c r="AL121">
        <f>COUNTIF('CC Standings '!AL$3:AL$27,'CC Color Winners'!A121)</f>
        <v>0</v>
      </c>
      <c r="AM121">
        <f>COUNTIF('CC Standings '!AM$3:AM$27,'CC Color Winners'!A121)</f>
        <v>0</v>
      </c>
    </row>
    <row r="122" spans="1:39" x14ac:dyDescent="0.2">
      <c r="B122">
        <f>COUNTIF('CC Standings '!B$3:B$27,'CC Color Winners'!A122)</f>
        <v>0</v>
      </c>
      <c r="C122">
        <f>COUNTIF('CC Standings '!C$3:C$27,'CC Color Winners'!A122)</f>
        <v>0</v>
      </c>
      <c r="D122">
        <f>COUNTIF('CC Standings '!D$3:D$27,'CC Color Winners'!A122)</f>
        <v>0</v>
      </c>
      <c r="E122">
        <f>COUNTIF('CC Standings '!E$3:E$27,'CC Color Winners'!A122)</f>
        <v>0</v>
      </c>
      <c r="F122">
        <f>COUNTIF('CC Standings '!F$3:F$27,'CC Color Winners'!A122)</f>
        <v>0</v>
      </c>
      <c r="G122">
        <f>COUNTIF('CC Standings '!G$3:G$27,'CC Color Winners'!A122)</f>
        <v>0</v>
      </c>
      <c r="H122">
        <f>COUNTIF('CC Standings '!H$3:H$27,'CC Color Winners'!A122)</f>
        <v>0</v>
      </c>
      <c r="I122">
        <f>COUNTIF('CC Standings '!I$3:I$27,'CC Color Winners'!A122)</f>
        <v>0</v>
      </c>
      <c r="J122">
        <f>COUNTIF('CC Standings '!J$3:J$27,'CC Color Winners'!A122)</f>
        <v>0</v>
      </c>
      <c r="K122">
        <f>COUNTIF('CC Standings '!K$3:K$27,'CC Color Winners'!A122)</f>
        <v>0</v>
      </c>
      <c r="L122">
        <f>COUNTIF('CC Standings '!L$3:L$27,'CC Color Winners'!A122)</f>
        <v>0</v>
      </c>
      <c r="M122">
        <f>COUNTIF('CC Standings '!M$3:M$27,'CC Color Winners'!A122)</f>
        <v>0</v>
      </c>
      <c r="N122">
        <f>COUNTIF('CC Standings '!N$3:N$27,'CC Color Winners'!A122)</f>
        <v>0</v>
      </c>
      <c r="O122">
        <f>COUNTIF('CC Standings '!O$3:O$27,'CC Color Winners'!A122)</f>
        <v>0</v>
      </c>
      <c r="P122">
        <f>COUNTIF('CC Standings '!P$3:P$27,'CC Color Winners'!A122)</f>
        <v>0</v>
      </c>
      <c r="Q122">
        <f>COUNTIF('CC Standings '!Q$3:Q$27,'CC Color Winners'!A122)</f>
        <v>0</v>
      </c>
      <c r="R122">
        <f>COUNTIF('CC Standings '!R$3:R$27,'CC Color Winners'!A122)</f>
        <v>0</v>
      </c>
      <c r="S122">
        <f>COUNTIF('CC Standings '!S$3:S$27,'CC Color Winners'!A122)</f>
        <v>0</v>
      </c>
      <c r="T122">
        <f>COUNTIF('CC Standings '!T$3:T$27,'CC Color Winners'!A122)</f>
        <v>0</v>
      </c>
      <c r="U122">
        <f>COUNTIF('CC Standings '!U$3:U$27,'CC Color Winners'!A122)</f>
        <v>0</v>
      </c>
      <c r="V122">
        <f>COUNTIF('CC Standings '!V$3:V$27,'CC Color Winners'!A122)</f>
        <v>0</v>
      </c>
      <c r="W122">
        <f>COUNTIF('CC Standings '!W$3:W$27,'CC Color Winners'!A122)</f>
        <v>0</v>
      </c>
      <c r="X122">
        <f>COUNTIF('CC Standings '!X$3:X$27,'CC Color Winners'!A122)</f>
        <v>0</v>
      </c>
      <c r="Y122">
        <f>COUNTIF('CC Standings '!Y$3:Y$27,'CC Color Winners'!A122)</f>
        <v>0</v>
      </c>
      <c r="Z122">
        <f>COUNTIF('CC Standings '!Z$3:Z$27,'CC Color Winners'!A122)</f>
        <v>0</v>
      </c>
      <c r="AA122">
        <f>COUNTIF('CC Standings '!AA$3:AA$27,'CC Color Winners'!A122)</f>
        <v>0</v>
      </c>
      <c r="AB122">
        <f>COUNTIF('CC Standings '!AB$3:AB$27,'CC Color Winners'!A122)</f>
        <v>0</v>
      </c>
      <c r="AC122">
        <f>COUNTIF('CC Standings '!AC$3:AC$27,'CC Color Winners'!A122)</f>
        <v>0</v>
      </c>
      <c r="AD122">
        <f>COUNTIF('CC Standings '!AD$3:AD$27,'CC Color Winners'!A122)</f>
        <v>0</v>
      </c>
      <c r="AE122">
        <f>COUNTIF('CC Standings '!AE$3:AE$27,'CC Color Winners'!A122)</f>
        <v>0</v>
      </c>
      <c r="AF122">
        <f>COUNTIF('CC Standings '!AF$3:AF$27,'CC Color Winners'!A122)</f>
        <v>0</v>
      </c>
      <c r="AG122">
        <f>COUNTIF('CC Standings '!AG$3:AG$27,'CC Color Winners'!A122)</f>
        <v>0</v>
      </c>
      <c r="AH122">
        <f>COUNTIF('CC Standings '!AH$3:AH$27,'CC Color Winners'!A122)</f>
        <v>0</v>
      </c>
      <c r="AI122">
        <f>COUNTIF('CC Standings '!AI$3:AI$27,'CC Color Winners'!A122)</f>
        <v>0</v>
      </c>
      <c r="AJ122">
        <f>COUNTIF('CC Standings '!AJ$3:AJ$27,'CC Color Winners'!A122)</f>
        <v>0</v>
      </c>
      <c r="AK122">
        <f>COUNTIF('CC Standings '!AK$3:AK$27,'CC Color Winners'!A122)</f>
        <v>0</v>
      </c>
      <c r="AL122">
        <f>COUNTIF('CC Standings '!AL$3:AL$27,'CC Color Winners'!A122)</f>
        <v>0</v>
      </c>
      <c r="AM122">
        <f>COUNTIF('CC Standings '!AM$3:AM$27,'CC Color Winners'!A122)</f>
        <v>0</v>
      </c>
    </row>
    <row r="123" spans="1:39" x14ac:dyDescent="0.2">
      <c r="B123">
        <f>COUNTIF('CC Standings '!B$3:B$27,'CC Color Winners'!A123)</f>
        <v>0</v>
      </c>
      <c r="C123">
        <f>COUNTIF('CC Standings '!C$3:C$27,'CC Color Winners'!A123)</f>
        <v>0</v>
      </c>
      <c r="D123">
        <f>COUNTIF('CC Standings '!D$3:D$27,'CC Color Winners'!A123)</f>
        <v>0</v>
      </c>
      <c r="E123">
        <f>COUNTIF('CC Standings '!E$3:E$27,'CC Color Winners'!A123)</f>
        <v>0</v>
      </c>
      <c r="F123">
        <f>COUNTIF('CC Standings '!F$3:F$27,'CC Color Winners'!A123)</f>
        <v>0</v>
      </c>
      <c r="G123">
        <f>COUNTIF('CC Standings '!G$3:G$27,'CC Color Winners'!A123)</f>
        <v>0</v>
      </c>
      <c r="H123">
        <f>COUNTIF('CC Standings '!H$3:H$27,'CC Color Winners'!A123)</f>
        <v>0</v>
      </c>
      <c r="I123">
        <f>COUNTIF('CC Standings '!I$3:I$27,'CC Color Winners'!A123)</f>
        <v>0</v>
      </c>
      <c r="J123">
        <f>COUNTIF('CC Standings '!J$3:J$27,'CC Color Winners'!A123)</f>
        <v>0</v>
      </c>
      <c r="K123">
        <f>COUNTIF('CC Standings '!K$3:K$27,'CC Color Winners'!A123)</f>
        <v>0</v>
      </c>
      <c r="L123">
        <f>COUNTIF('CC Standings '!L$3:L$27,'CC Color Winners'!A123)</f>
        <v>0</v>
      </c>
      <c r="M123">
        <f>COUNTIF('CC Standings '!M$3:M$27,'CC Color Winners'!A123)</f>
        <v>0</v>
      </c>
      <c r="N123">
        <f>COUNTIF('CC Standings '!N$3:N$27,'CC Color Winners'!A123)</f>
        <v>0</v>
      </c>
      <c r="O123">
        <f>COUNTIF('CC Standings '!O$3:O$27,'CC Color Winners'!A123)</f>
        <v>0</v>
      </c>
      <c r="P123">
        <f>COUNTIF('CC Standings '!P$3:P$27,'CC Color Winners'!A123)</f>
        <v>0</v>
      </c>
      <c r="Q123">
        <f>COUNTIF('CC Standings '!Q$3:Q$27,'CC Color Winners'!A123)</f>
        <v>0</v>
      </c>
      <c r="R123">
        <f>COUNTIF('CC Standings '!R$3:R$27,'CC Color Winners'!A123)</f>
        <v>0</v>
      </c>
      <c r="S123">
        <f>COUNTIF('CC Standings '!S$3:S$27,'CC Color Winners'!A123)</f>
        <v>0</v>
      </c>
      <c r="T123">
        <f>COUNTIF('CC Standings '!T$3:T$27,'CC Color Winners'!A123)</f>
        <v>0</v>
      </c>
      <c r="U123">
        <f>COUNTIF('CC Standings '!U$3:U$27,'CC Color Winners'!A123)</f>
        <v>0</v>
      </c>
      <c r="V123">
        <f>COUNTIF('CC Standings '!V$3:V$27,'CC Color Winners'!A123)</f>
        <v>0</v>
      </c>
      <c r="W123">
        <f>COUNTIF('CC Standings '!W$3:W$27,'CC Color Winners'!A123)</f>
        <v>0</v>
      </c>
      <c r="X123">
        <f>COUNTIF('CC Standings '!X$3:X$27,'CC Color Winners'!A123)</f>
        <v>0</v>
      </c>
      <c r="Y123">
        <f>COUNTIF('CC Standings '!Y$3:Y$27,'CC Color Winners'!A123)</f>
        <v>0</v>
      </c>
      <c r="Z123">
        <f>COUNTIF('CC Standings '!Z$3:Z$27,'CC Color Winners'!A123)</f>
        <v>0</v>
      </c>
      <c r="AA123">
        <f>COUNTIF('CC Standings '!AA$3:AA$27,'CC Color Winners'!A123)</f>
        <v>0</v>
      </c>
      <c r="AB123">
        <f>COUNTIF('CC Standings '!AB$3:AB$27,'CC Color Winners'!A123)</f>
        <v>0</v>
      </c>
      <c r="AC123">
        <f>COUNTIF('CC Standings '!AC$3:AC$27,'CC Color Winners'!A123)</f>
        <v>0</v>
      </c>
      <c r="AD123">
        <f>COUNTIF('CC Standings '!AD$3:AD$27,'CC Color Winners'!A123)</f>
        <v>0</v>
      </c>
      <c r="AE123">
        <f>COUNTIF('CC Standings '!AE$3:AE$27,'CC Color Winners'!A123)</f>
        <v>0</v>
      </c>
      <c r="AF123">
        <f>COUNTIF('CC Standings '!AF$3:AF$27,'CC Color Winners'!A123)</f>
        <v>0</v>
      </c>
      <c r="AG123">
        <f>COUNTIF('CC Standings '!AG$3:AG$27,'CC Color Winners'!A123)</f>
        <v>0</v>
      </c>
      <c r="AH123">
        <f>COUNTIF('CC Standings '!AH$3:AH$27,'CC Color Winners'!A123)</f>
        <v>0</v>
      </c>
      <c r="AI123">
        <f>COUNTIF('CC Standings '!AI$3:AI$27,'CC Color Winners'!A123)</f>
        <v>0</v>
      </c>
      <c r="AJ123">
        <f>COUNTIF('CC Standings '!AJ$3:AJ$27,'CC Color Winners'!A123)</f>
        <v>0</v>
      </c>
      <c r="AK123">
        <f>COUNTIF('CC Standings '!AK$3:AK$27,'CC Color Winners'!A123)</f>
        <v>0</v>
      </c>
      <c r="AL123">
        <f>COUNTIF('CC Standings '!AL$3:AL$27,'CC Color Winners'!A123)</f>
        <v>0</v>
      </c>
      <c r="AM123">
        <f>COUNTIF('CC Standings '!AM$3:AM$27,'CC Color Winners'!A123)</f>
        <v>0</v>
      </c>
    </row>
    <row r="124" spans="1:39" x14ac:dyDescent="0.2">
      <c r="B124">
        <f>COUNTIF('CC Standings '!B$3:B$27,'CC Color Winners'!A124)</f>
        <v>0</v>
      </c>
      <c r="C124">
        <f>COUNTIF('CC Standings '!C$3:C$27,'CC Color Winners'!A124)</f>
        <v>0</v>
      </c>
      <c r="D124">
        <f>COUNTIF('CC Standings '!D$3:D$27,'CC Color Winners'!A124)</f>
        <v>0</v>
      </c>
      <c r="E124">
        <f>COUNTIF('CC Standings '!E$3:E$27,'CC Color Winners'!A124)</f>
        <v>0</v>
      </c>
      <c r="F124">
        <f>COUNTIF('CC Standings '!F$3:F$27,'CC Color Winners'!A124)</f>
        <v>0</v>
      </c>
      <c r="G124">
        <f>COUNTIF('CC Standings '!G$3:G$27,'CC Color Winners'!A124)</f>
        <v>0</v>
      </c>
      <c r="H124">
        <f>COUNTIF('CC Standings '!H$3:H$27,'CC Color Winners'!A124)</f>
        <v>0</v>
      </c>
      <c r="I124">
        <f>COUNTIF('CC Standings '!I$3:I$27,'CC Color Winners'!A124)</f>
        <v>0</v>
      </c>
      <c r="J124">
        <f>COUNTIF('CC Standings '!J$3:J$27,'CC Color Winners'!A124)</f>
        <v>0</v>
      </c>
      <c r="K124">
        <f>COUNTIF('CC Standings '!K$3:K$27,'CC Color Winners'!A124)</f>
        <v>0</v>
      </c>
      <c r="L124">
        <f>COUNTIF('CC Standings '!L$3:L$27,'CC Color Winners'!A124)</f>
        <v>0</v>
      </c>
      <c r="M124">
        <f>COUNTIF('CC Standings '!M$3:M$27,'CC Color Winners'!A124)</f>
        <v>0</v>
      </c>
      <c r="N124">
        <f>COUNTIF('CC Standings '!N$3:N$27,'CC Color Winners'!A124)</f>
        <v>0</v>
      </c>
      <c r="O124">
        <f>COUNTIF('CC Standings '!O$3:O$27,'CC Color Winners'!A124)</f>
        <v>0</v>
      </c>
      <c r="P124">
        <f>COUNTIF('CC Standings '!P$3:P$27,'CC Color Winners'!A124)</f>
        <v>0</v>
      </c>
      <c r="Q124">
        <f>COUNTIF('CC Standings '!Q$3:Q$27,'CC Color Winners'!A124)</f>
        <v>0</v>
      </c>
      <c r="R124">
        <f>COUNTIF('CC Standings '!R$3:R$27,'CC Color Winners'!A124)</f>
        <v>0</v>
      </c>
      <c r="S124">
        <f>COUNTIF('CC Standings '!S$3:S$27,'CC Color Winners'!A124)</f>
        <v>0</v>
      </c>
      <c r="T124">
        <f>COUNTIF('CC Standings '!T$3:T$27,'CC Color Winners'!A124)</f>
        <v>0</v>
      </c>
      <c r="U124">
        <f>COUNTIF('CC Standings '!U$3:U$27,'CC Color Winners'!A124)</f>
        <v>0</v>
      </c>
      <c r="V124">
        <f>COUNTIF('CC Standings '!V$3:V$27,'CC Color Winners'!A124)</f>
        <v>0</v>
      </c>
      <c r="W124">
        <f>COUNTIF('CC Standings '!W$3:W$27,'CC Color Winners'!A124)</f>
        <v>0</v>
      </c>
      <c r="X124">
        <f>COUNTIF('CC Standings '!X$3:X$27,'CC Color Winners'!A124)</f>
        <v>0</v>
      </c>
      <c r="Y124">
        <f>COUNTIF('CC Standings '!Y$3:Y$27,'CC Color Winners'!A124)</f>
        <v>0</v>
      </c>
      <c r="Z124">
        <f>COUNTIF('CC Standings '!Z$3:Z$27,'CC Color Winners'!A124)</f>
        <v>0</v>
      </c>
      <c r="AA124">
        <f>COUNTIF('CC Standings '!AA$3:AA$27,'CC Color Winners'!A124)</f>
        <v>0</v>
      </c>
      <c r="AB124">
        <f>COUNTIF('CC Standings '!AB$3:AB$27,'CC Color Winners'!A124)</f>
        <v>0</v>
      </c>
      <c r="AC124">
        <f>COUNTIF('CC Standings '!AC$3:AC$27,'CC Color Winners'!A124)</f>
        <v>0</v>
      </c>
      <c r="AD124">
        <f>COUNTIF('CC Standings '!AD$3:AD$27,'CC Color Winners'!A124)</f>
        <v>0</v>
      </c>
      <c r="AE124">
        <f>COUNTIF('CC Standings '!AE$3:AE$27,'CC Color Winners'!A124)</f>
        <v>0</v>
      </c>
      <c r="AF124">
        <f>COUNTIF('CC Standings '!AF$3:AF$27,'CC Color Winners'!A124)</f>
        <v>0</v>
      </c>
      <c r="AG124">
        <f>COUNTIF('CC Standings '!AG$3:AG$27,'CC Color Winners'!A124)</f>
        <v>0</v>
      </c>
      <c r="AH124">
        <f>COUNTIF('CC Standings '!AH$3:AH$27,'CC Color Winners'!A124)</f>
        <v>0</v>
      </c>
      <c r="AI124">
        <f>COUNTIF('CC Standings '!AI$3:AI$27,'CC Color Winners'!A124)</f>
        <v>0</v>
      </c>
      <c r="AJ124">
        <f>COUNTIF('CC Standings '!AJ$3:AJ$27,'CC Color Winners'!A124)</f>
        <v>0</v>
      </c>
      <c r="AK124">
        <f>COUNTIF('CC Standings '!AK$3:AK$27,'CC Color Winners'!A124)</f>
        <v>0</v>
      </c>
      <c r="AL124">
        <f>COUNTIF('CC Standings '!AL$3:AL$27,'CC Color Winners'!A124)</f>
        <v>0</v>
      </c>
      <c r="AM124">
        <f>COUNTIF('CC Standings '!AM$3:AM$27,'CC Color Winners'!A124)</f>
        <v>0</v>
      </c>
    </row>
    <row r="125" spans="1:39" x14ac:dyDescent="0.2">
      <c r="B125">
        <f>COUNTIF('CC Standings '!B$3:B$27,'CC Color Winners'!A125)</f>
        <v>0</v>
      </c>
      <c r="C125">
        <f>COUNTIF('CC Standings '!C$3:C$27,'CC Color Winners'!A125)</f>
        <v>0</v>
      </c>
      <c r="D125">
        <f>COUNTIF('CC Standings '!D$3:D$27,'CC Color Winners'!A125)</f>
        <v>0</v>
      </c>
      <c r="E125">
        <f>COUNTIF('CC Standings '!E$3:E$27,'CC Color Winners'!A125)</f>
        <v>0</v>
      </c>
      <c r="F125">
        <f>COUNTIF('CC Standings '!F$3:F$27,'CC Color Winners'!A125)</f>
        <v>0</v>
      </c>
      <c r="G125">
        <f>COUNTIF('CC Standings '!G$3:G$27,'CC Color Winners'!A125)</f>
        <v>0</v>
      </c>
      <c r="H125">
        <f>COUNTIF('CC Standings '!H$3:H$27,'CC Color Winners'!A125)</f>
        <v>0</v>
      </c>
      <c r="I125">
        <f>COUNTIF('CC Standings '!I$3:I$27,'CC Color Winners'!A125)</f>
        <v>0</v>
      </c>
      <c r="J125">
        <f>COUNTIF('CC Standings '!J$3:J$27,'CC Color Winners'!A125)</f>
        <v>0</v>
      </c>
      <c r="K125">
        <f>COUNTIF('CC Standings '!K$3:K$27,'CC Color Winners'!A125)</f>
        <v>0</v>
      </c>
      <c r="L125">
        <f>COUNTIF('CC Standings '!L$3:L$27,'CC Color Winners'!A125)</f>
        <v>0</v>
      </c>
      <c r="M125">
        <f>COUNTIF('CC Standings '!M$3:M$27,'CC Color Winners'!A125)</f>
        <v>0</v>
      </c>
      <c r="N125">
        <f>COUNTIF('CC Standings '!N$3:N$27,'CC Color Winners'!A125)</f>
        <v>0</v>
      </c>
      <c r="O125">
        <f>COUNTIF('CC Standings '!O$3:O$27,'CC Color Winners'!A125)</f>
        <v>0</v>
      </c>
      <c r="P125">
        <f>COUNTIF('CC Standings '!P$3:P$27,'CC Color Winners'!A125)</f>
        <v>0</v>
      </c>
      <c r="Q125">
        <f>COUNTIF('CC Standings '!Q$3:Q$27,'CC Color Winners'!A125)</f>
        <v>0</v>
      </c>
      <c r="R125">
        <f>COUNTIF('CC Standings '!R$3:R$27,'CC Color Winners'!A125)</f>
        <v>0</v>
      </c>
      <c r="S125">
        <f>COUNTIF('CC Standings '!S$3:S$27,'CC Color Winners'!A125)</f>
        <v>0</v>
      </c>
      <c r="T125">
        <f>COUNTIF('CC Standings '!T$3:T$27,'CC Color Winners'!A125)</f>
        <v>0</v>
      </c>
      <c r="U125">
        <f>COUNTIF('CC Standings '!U$3:U$27,'CC Color Winners'!A125)</f>
        <v>0</v>
      </c>
      <c r="V125">
        <f>COUNTIF('CC Standings '!V$3:V$27,'CC Color Winners'!A125)</f>
        <v>0</v>
      </c>
      <c r="W125">
        <f>COUNTIF('CC Standings '!W$3:W$27,'CC Color Winners'!A125)</f>
        <v>0</v>
      </c>
      <c r="X125">
        <f>COUNTIF('CC Standings '!X$3:X$27,'CC Color Winners'!A125)</f>
        <v>0</v>
      </c>
      <c r="Y125">
        <f>COUNTIF('CC Standings '!Y$3:Y$27,'CC Color Winners'!A125)</f>
        <v>0</v>
      </c>
      <c r="Z125">
        <f>COUNTIF('CC Standings '!Z$3:Z$27,'CC Color Winners'!A125)</f>
        <v>0</v>
      </c>
      <c r="AA125">
        <f>COUNTIF('CC Standings '!AA$3:AA$27,'CC Color Winners'!A125)</f>
        <v>0</v>
      </c>
      <c r="AB125">
        <f>COUNTIF('CC Standings '!AB$3:AB$27,'CC Color Winners'!A125)</f>
        <v>0</v>
      </c>
      <c r="AC125">
        <f>COUNTIF('CC Standings '!AC$3:AC$27,'CC Color Winners'!A125)</f>
        <v>0</v>
      </c>
      <c r="AD125">
        <f>COUNTIF('CC Standings '!AD$3:AD$27,'CC Color Winners'!A125)</f>
        <v>0</v>
      </c>
      <c r="AE125">
        <f>COUNTIF('CC Standings '!AE$3:AE$27,'CC Color Winners'!A125)</f>
        <v>0</v>
      </c>
      <c r="AF125">
        <f>COUNTIF('CC Standings '!AF$3:AF$27,'CC Color Winners'!A125)</f>
        <v>0</v>
      </c>
      <c r="AG125">
        <f>COUNTIF('CC Standings '!AG$3:AG$27,'CC Color Winners'!A125)</f>
        <v>0</v>
      </c>
      <c r="AH125">
        <f>COUNTIF('CC Standings '!AH$3:AH$27,'CC Color Winners'!A125)</f>
        <v>0</v>
      </c>
      <c r="AI125">
        <f>COUNTIF('CC Standings '!AI$3:AI$27,'CC Color Winners'!A125)</f>
        <v>0</v>
      </c>
      <c r="AJ125">
        <f>COUNTIF('CC Standings '!AJ$3:AJ$27,'CC Color Winners'!A125)</f>
        <v>0</v>
      </c>
      <c r="AK125">
        <f>COUNTIF('CC Standings '!AK$3:AK$27,'CC Color Winners'!A125)</f>
        <v>0</v>
      </c>
      <c r="AL125">
        <f>COUNTIF('CC Standings '!AL$3:AL$27,'CC Color Winners'!A125)</f>
        <v>0</v>
      </c>
      <c r="AM125">
        <f>COUNTIF('CC Standings '!AM$3:AM$27,'CC Color Winners'!A125)</f>
        <v>0</v>
      </c>
    </row>
    <row r="126" spans="1:39" x14ac:dyDescent="0.2">
      <c r="B126">
        <f>COUNTIF('CC Standings '!B$3:B$27,'CC Color Winners'!A126)</f>
        <v>0</v>
      </c>
      <c r="C126">
        <f>COUNTIF('CC Standings '!C$3:C$27,'CC Color Winners'!A126)</f>
        <v>0</v>
      </c>
      <c r="D126">
        <f>COUNTIF('CC Standings '!D$3:D$27,'CC Color Winners'!A126)</f>
        <v>0</v>
      </c>
      <c r="E126">
        <f>COUNTIF('CC Standings '!E$3:E$27,'CC Color Winners'!A126)</f>
        <v>0</v>
      </c>
      <c r="F126">
        <f>COUNTIF('CC Standings '!F$3:F$27,'CC Color Winners'!A126)</f>
        <v>0</v>
      </c>
      <c r="G126">
        <f>COUNTIF('CC Standings '!G$3:G$27,'CC Color Winners'!A126)</f>
        <v>0</v>
      </c>
      <c r="H126">
        <f>COUNTIF('CC Standings '!H$3:H$27,'CC Color Winners'!A126)</f>
        <v>0</v>
      </c>
      <c r="I126">
        <f>COUNTIF('CC Standings '!I$3:I$27,'CC Color Winners'!A126)</f>
        <v>0</v>
      </c>
      <c r="J126">
        <f>COUNTIF('CC Standings '!J$3:J$27,'CC Color Winners'!A126)</f>
        <v>0</v>
      </c>
      <c r="K126">
        <f>COUNTIF('CC Standings '!K$3:K$27,'CC Color Winners'!A126)</f>
        <v>0</v>
      </c>
      <c r="L126">
        <f>COUNTIF('CC Standings '!L$3:L$27,'CC Color Winners'!A126)</f>
        <v>0</v>
      </c>
      <c r="M126">
        <f>COUNTIF('CC Standings '!M$3:M$27,'CC Color Winners'!A126)</f>
        <v>0</v>
      </c>
      <c r="N126">
        <f>COUNTIF('CC Standings '!N$3:N$27,'CC Color Winners'!A126)</f>
        <v>0</v>
      </c>
      <c r="O126">
        <f>COUNTIF('CC Standings '!O$3:O$27,'CC Color Winners'!A126)</f>
        <v>0</v>
      </c>
      <c r="P126">
        <f>COUNTIF('CC Standings '!P$3:P$27,'CC Color Winners'!A126)</f>
        <v>0</v>
      </c>
      <c r="Q126">
        <f>COUNTIF('CC Standings '!Q$3:Q$27,'CC Color Winners'!A126)</f>
        <v>0</v>
      </c>
      <c r="R126">
        <f>COUNTIF('CC Standings '!R$3:R$27,'CC Color Winners'!A126)</f>
        <v>0</v>
      </c>
      <c r="S126">
        <f>COUNTIF('CC Standings '!S$3:S$27,'CC Color Winners'!A126)</f>
        <v>0</v>
      </c>
      <c r="T126">
        <f>COUNTIF('CC Standings '!T$3:T$27,'CC Color Winners'!A126)</f>
        <v>0</v>
      </c>
      <c r="U126">
        <f>COUNTIF('CC Standings '!U$3:U$27,'CC Color Winners'!A126)</f>
        <v>0</v>
      </c>
      <c r="V126">
        <f>COUNTIF('CC Standings '!V$3:V$27,'CC Color Winners'!A126)</f>
        <v>0</v>
      </c>
      <c r="W126">
        <f>COUNTIF('CC Standings '!W$3:W$27,'CC Color Winners'!A126)</f>
        <v>0</v>
      </c>
      <c r="X126">
        <f>COUNTIF('CC Standings '!X$3:X$27,'CC Color Winners'!A126)</f>
        <v>0</v>
      </c>
      <c r="Y126">
        <f>COUNTIF('CC Standings '!Y$3:Y$27,'CC Color Winners'!A126)</f>
        <v>0</v>
      </c>
      <c r="Z126">
        <f>COUNTIF('CC Standings '!Z$3:Z$27,'CC Color Winners'!A126)</f>
        <v>0</v>
      </c>
      <c r="AA126">
        <f>COUNTIF('CC Standings '!AA$3:AA$27,'CC Color Winners'!A126)</f>
        <v>0</v>
      </c>
      <c r="AB126">
        <f>COUNTIF('CC Standings '!AB$3:AB$27,'CC Color Winners'!A126)</f>
        <v>0</v>
      </c>
      <c r="AC126">
        <f>COUNTIF('CC Standings '!AC$3:AC$27,'CC Color Winners'!A126)</f>
        <v>0</v>
      </c>
      <c r="AD126">
        <f>COUNTIF('CC Standings '!AD$3:AD$27,'CC Color Winners'!A126)</f>
        <v>0</v>
      </c>
      <c r="AE126">
        <f>COUNTIF('CC Standings '!AE$3:AE$27,'CC Color Winners'!A126)</f>
        <v>0</v>
      </c>
      <c r="AF126">
        <f>COUNTIF('CC Standings '!AF$3:AF$27,'CC Color Winners'!A126)</f>
        <v>0</v>
      </c>
      <c r="AG126">
        <f>COUNTIF('CC Standings '!AG$3:AG$27,'CC Color Winners'!A126)</f>
        <v>0</v>
      </c>
      <c r="AH126">
        <f>COUNTIF('CC Standings '!AH$3:AH$27,'CC Color Winners'!A126)</f>
        <v>0</v>
      </c>
      <c r="AI126">
        <f>COUNTIF('CC Standings '!AI$3:AI$27,'CC Color Winners'!A126)</f>
        <v>0</v>
      </c>
      <c r="AJ126">
        <f>COUNTIF('CC Standings '!AJ$3:AJ$27,'CC Color Winners'!A126)</f>
        <v>0</v>
      </c>
      <c r="AK126">
        <f>COUNTIF('CC Standings '!AK$3:AK$27,'CC Color Winners'!A126)</f>
        <v>0</v>
      </c>
      <c r="AL126">
        <f>COUNTIF('CC Standings '!AL$3:AL$27,'CC Color Winners'!A126)</f>
        <v>0</v>
      </c>
      <c r="AM126">
        <f>COUNTIF('CC Standings '!AM$3:AM$27,'CC Color Winners'!A126)</f>
        <v>0</v>
      </c>
    </row>
    <row r="127" spans="1:39" x14ac:dyDescent="0.2">
      <c r="B127">
        <f>COUNTIF('CC Standings '!B$3:B$27,'CC Color Winners'!A127)</f>
        <v>0</v>
      </c>
      <c r="C127">
        <f>COUNTIF('CC Standings '!C$3:C$27,'CC Color Winners'!A127)</f>
        <v>0</v>
      </c>
      <c r="D127">
        <f>COUNTIF('CC Standings '!D$3:D$27,'CC Color Winners'!A127)</f>
        <v>0</v>
      </c>
      <c r="E127">
        <f>COUNTIF('CC Standings '!E$3:E$27,'CC Color Winners'!A127)</f>
        <v>0</v>
      </c>
      <c r="F127">
        <f>COUNTIF('CC Standings '!F$3:F$27,'CC Color Winners'!A127)</f>
        <v>0</v>
      </c>
      <c r="G127">
        <f>COUNTIF('CC Standings '!G$3:G$27,'CC Color Winners'!A127)</f>
        <v>0</v>
      </c>
      <c r="H127">
        <f>COUNTIF('CC Standings '!H$3:H$27,'CC Color Winners'!A127)</f>
        <v>0</v>
      </c>
      <c r="I127">
        <f>COUNTIF('CC Standings '!I$3:I$27,'CC Color Winners'!A127)</f>
        <v>0</v>
      </c>
      <c r="J127">
        <f>COUNTIF('CC Standings '!J$3:J$27,'CC Color Winners'!A127)</f>
        <v>0</v>
      </c>
      <c r="K127">
        <f>COUNTIF('CC Standings '!K$3:K$27,'CC Color Winners'!A127)</f>
        <v>0</v>
      </c>
      <c r="L127">
        <f>COUNTIF('CC Standings '!L$3:L$27,'CC Color Winners'!A127)</f>
        <v>0</v>
      </c>
      <c r="M127">
        <f>COUNTIF('CC Standings '!M$3:M$27,'CC Color Winners'!A127)</f>
        <v>0</v>
      </c>
      <c r="N127">
        <f>COUNTIF('CC Standings '!N$3:N$27,'CC Color Winners'!A127)</f>
        <v>0</v>
      </c>
      <c r="O127">
        <f>COUNTIF('CC Standings '!O$3:O$27,'CC Color Winners'!A127)</f>
        <v>0</v>
      </c>
      <c r="P127">
        <f>COUNTIF('CC Standings '!P$3:P$27,'CC Color Winners'!A127)</f>
        <v>0</v>
      </c>
      <c r="Q127">
        <f>COUNTIF('CC Standings '!Q$3:Q$27,'CC Color Winners'!A127)</f>
        <v>0</v>
      </c>
      <c r="R127">
        <f>COUNTIF('CC Standings '!R$3:R$27,'CC Color Winners'!A127)</f>
        <v>0</v>
      </c>
      <c r="S127">
        <f>COUNTIF('CC Standings '!S$3:S$27,'CC Color Winners'!A127)</f>
        <v>0</v>
      </c>
      <c r="T127">
        <f>COUNTIF('CC Standings '!T$3:T$27,'CC Color Winners'!A127)</f>
        <v>0</v>
      </c>
      <c r="U127">
        <f>COUNTIF('CC Standings '!U$3:U$27,'CC Color Winners'!A127)</f>
        <v>0</v>
      </c>
      <c r="V127">
        <f>COUNTIF('CC Standings '!V$3:V$27,'CC Color Winners'!A127)</f>
        <v>0</v>
      </c>
      <c r="W127">
        <f>COUNTIF('CC Standings '!W$3:W$27,'CC Color Winners'!A127)</f>
        <v>0</v>
      </c>
      <c r="X127">
        <f>COUNTIF('CC Standings '!X$3:X$27,'CC Color Winners'!A127)</f>
        <v>0</v>
      </c>
      <c r="Y127">
        <f>COUNTIF('CC Standings '!Y$3:Y$27,'CC Color Winners'!A127)</f>
        <v>0</v>
      </c>
      <c r="Z127">
        <f>COUNTIF('CC Standings '!Z$3:Z$27,'CC Color Winners'!A127)</f>
        <v>0</v>
      </c>
      <c r="AA127">
        <f>COUNTIF('CC Standings '!AA$3:AA$27,'CC Color Winners'!A127)</f>
        <v>0</v>
      </c>
      <c r="AB127">
        <f>COUNTIF('CC Standings '!AB$3:AB$27,'CC Color Winners'!A127)</f>
        <v>0</v>
      </c>
      <c r="AC127">
        <f>COUNTIF('CC Standings '!AC$3:AC$27,'CC Color Winners'!A127)</f>
        <v>0</v>
      </c>
      <c r="AD127">
        <f>COUNTIF('CC Standings '!AD$3:AD$27,'CC Color Winners'!A127)</f>
        <v>0</v>
      </c>
      <c r="AE127">
        <f>COUNTIF('CC Standings '!AE$3:AE$27,'CC Color Winners'!A127)</f>
        <v>0</v>
      </c>
      <c r="AF127">
        <f>COUNTIF('CC Standings '!AF$3:AF$27,'CC Color Winners'!A127)</f>
        <v>0</v>
      </c>
      <c r="AG127">
        <f>COUNTIF('CC Standings '!AG$3:AG$27,'CC Color Winners'!A127)</f>
        <v>0</v>
      </c>
      <c r="AH127">
        <f>COUNTIF('CC Standings '!AH$3:AH$27,'CC Color Winners'!A127)</f>
        <v>0</v>
      </c>
      <c r="AI127">
        <f>COUNTIF('CC Standings '!AI$3:AI$27,'CC Color Winners'!A127)</f>
        <v>0</v>
      </c>
      <c r="AJ127">
        <f>COUNTIF('CC Standings '!AJ$3:AJ$27,'CC Color Winners'!A127)</f>
        <v>0</v>
      </c>
      <c r="AK127">
        <f>COUNTIF('CC Standings '!AK$3:AK$27,'CC Color Winners'!A127)</f>
        <v>0</v>
      </c>
      <c r="AL127">
        <f>COUNTIF('CC Standings '!AL$3:AL$27,'CC Color Winners'!A127)</f>
        <v>0</v>
      </c>
      <c r="AM127">
        <f>COUNTIF('CC Standings '!AM$3:AM$27,'CC Color Winners'!A127)</f>
        <v>0</v>
      </c>
    </row>
  </sheetData>
  <sortState ref="A4:AM114">
    <sortCondition ref="A4"/>
  </sortState>
  <conditionalFormatting sqref="B3:B301">
    <cfRule type="top10" dxfId="37" priority="169" rank="1"/>
  </conditionalFormatting>
  <conditionalFormatting sqref="C3:C301">
    <cfRule type="top10" dxfId="36" priority="171" rank="1"/>
  </conditionalFormatting>
  <conditionalFormatting sqref="D3:D301">
    <cfRule type="top10" dxfId="35" priority="173" rank="1"/>
  </conditionalFormatting>
  <conditionalFormatting sqref="E3:E301">
    <cfRule type="top10" dxfId="34" priority="175" rank="1"/>
  </conditionalFormatting>
  <conditionalFormatting sqref="I3:I301">
    <cfRule type="top10" dxfId="33" priority="177" rank="1"/>
  </conditionalFormatting>
  <conditionalFormatting sqref="J3:J301">
    <cfRule type="top10" dxfId="32" priority="179" rank="1"/>
  </conditionalFormatting>
  <conditionalFormatting sqref="K3:K301">
    <cfRule type="top10" dxfId="31" priority="181" rank="1"/>
  </conditionalFormatting>
  <conditionalFormatting sqref="L3:L301">
    <cfRule type="top10" dxfId="30" priority="183" rank="1"/>
  </conditionalFormatting>
  <conditionalFormatting sqref="F3:F301">
    <cfRule type="top10" dxfId="29" priority="185" rank="1"/>
  </conditionalFormatting>
  <conditionalFormatting sqref="H3:H301">
    <cfRule type="top10" dxfId="28" priority="187" rank="1"/>
  </conditionalFormatting>
  <conditionalFormatting sqref="G3:G301">
    <cfRule type="top10" dxfId="27" priority="189" rank="1"/>
  </conditionalFormatting>
  <conditionalFormatting sqref="M3:M301">
    <cfRule type="top10" dxfId="26" priority="191" rank="1"/>
  </conditionalFormatting>
  <conditionalFormatting sqref="N3:N301">
    <cfRule type="top10" dxfId="25" priority="193" rank="1"/>
  </conditionalFormatting>
  <conditionalFormatting sqref="O3:O301">
    <cfRule type="top10" dxfId="24" priority="195" rank="1"/>
  </conditionalFormatting>
  <conditionalFormatting sqref="P3:P301">
    <cfRule type="top10" dxfId="23" priority="197" rank="1"/>
  </conditionalFormatting>
  <conditionalFormatting sqref="Q3:Q301">
    <cfRule type="top10" dxfId="22" priority="199" rank="1"/>
  </conditionalFormatting>
  <conditionalFormatting sqref="R3:R301">
    <cfRule type="top10" dxfId="21" priority="201" rank="1"/>
  </conditionalFormatting>
  <conditionalFormatting sqref="S3:S301">
    <cfRule type="top10" dxfId="20" priority="203" rank="1"/>
  </conditionalFormatting>
  <conditionalFormatting sqref="T3:T301">
    <cfRule type="top10" dxfId="19" priority="205" rank="1"/>
  </conditionalFormatting>
  <conditionalFormatting sqref="U3:U301">
    <cfRule type="top10" dxfId="18" priority="207" rank="1"/>
  </conditionalFormatting>
  <conditionalFormatting sqref="V3:V301">
    <cfRule type="top10" dxfId="17" priority="209" rank="1"/>
  </conditionalFormatting>
  <conditionalFormatting sqref="W3:W301">
    <cfRule type="top10" dxfId="16" priority="211" rank="1"/>
  </conditionalFormatting>
  <conditionalFormatting sqref="X3:X301">
    <cfRule type="top10" dxfId="15" priority="213" rank="1"/>
  </conditionalFormatting>
  <conditionalFormatting sqref="Y3:Y301">
    <cfRule type="top10" dxfId="14" priority="215" rank="1"/>
  </conditionalFormatting>
  <conditionalFormatting sqref="Z3:Z301">
    <cfRule type="top10" dxfId="13" priority="217" rank="1"/>
  </conditionalFormatting>
  <conditionalFormatting sqref="AA3:AA301">
    <cfRule type="top10" dxfId="12" priority="219" rank="1"/>
  </conditionalFormatting>
  <conditionalFormatting sqref="AB3:AB301">
    <cfRule type="top10" dxfId="11" priority="221" rank="1"/>
  </conditionalFormatting>
  <conditionalFormatting sqref="AC3:AC301">
    <cfRule type="top10" dxfId="10" priority="223" rank="1"/>
  </conditionalFormatting>
  <conditionalFormatting sqref="AD3:AD301">
    <cfRule type="top10" dxfId="9" priority="225" rank="1"/>
  </conditionalFormatting>
  <conditionalFormatting sqref="AE3:AE301">
    <cfRule type="top10" dxfId="8" priority="227" rank="1"/>
  </conditionalFormatting>
  <conditionalFormatting sqref="AF3:AF301">
    <cfRule type="top10" dxfId="7" priority="229" rank="1"/>
  </conditionalFormatting>
  <conditionalFormatting sqref="AG3:AG301">
    <cfRule type="top10" dxfId="6" priority="231" rank="1"/>
  </conditionalFormatting>
  <conditionalFormatting sqref="AH3:AH301">
    <cfRule type="top10" dxfId="5" priority="233" rank="1"/>
  </conditionalFormatting>
  <conditionalFormatting sqref="AI3:AI301">
    <cfRule type="top10" dxfId="4" priority="235" rank="1"/>
  </conditionalFormatting>
  <conditionalFormatting sqref="AJ3:AJ301">
    <cfRule type="top10" dxfId="3" priority="237" rank="1"/>
  </conditionalFormatting>
  <conditionalFormatting sqref="AK3:AK301">
    <cfRule type="top10" dxfId="2" priority="239" rank="1"/>
  </conditionalFormatting>
  <conditionalFormatting sqref="AL3:AL301">
    <cfRule type="top10" dxfId="1" priority="241" rank="1"/>
  </conditionalFormatting>
  <conditionalFormatting sqref="AM3:AM301">
    <cfRule type="top10" dxfId="0" priority="243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CC Standings </vt:lpstr>
      <vt:lpstr>CC Color Winners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Julie Willis</cp:lastModifiedBy>
  <cp:lastPrinted>2012-09-11T16:41:11Z</cp:lastPrinted>
  <dcterms:created xsi:type="dcterms:W3CDTF">2004-01-30T23:53:10Z</dcterms:created>
  <dcterms:modified xsi:type="dcterms:W3CDTF">2021-09-07T02:45:35Z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KSOProductBuildVer">
    <vt:lpwstr>1033-10.2.0.5978</vt:lpwstr>
  </property>
</Properties>
</file>