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0350" activeTab="0"/>
  </bookViews>
  <sheets>
    <sheet name="Point Standings" sheetId="1" r:id="rId1"/>
    <sheet name="CC Standings" sheetId="2" r:id="rId2"/>
  </sheets>
  <definedNames/>
  <calcPr fullCalcOnLoad="1"/>
</workbook>
</file>

<file path=xl/sharedStrings.xml><?xml version="1.0" encoding="utf-8"?>
<sst xmlns="http://schemas.openxmlformats.org/spreadsheetml/2006/main" count="1565" uniqueCount="257">
  <si>
    <t>SHOW POINTS</t>
  </si>
  <si>
    <t>2018 SHOW SEASON</t>
  </si>
  <si>
    <t>CHAMPION DIVISION:</t>
  </si>
  <si>
    <t>Show:</t>
  </si>
  <si>
    <t>AZBS 1</t>
  </si>
  <si>
    <t>AZBS 2</t>
  </si>
  <si>
    <t>HBS EB</t>
  </si>
  <si>
    <t>MBS</t>
  </si>
  <si>
    <t>AZBS</t>
  </si>
  <si>
    <t>DFW 1</t>
  </si>
  <si>
    <t>DFW 2</t>
  </si>
  <si>
    <t>NOBS 1</t>
  </si>
  <si>
    <t>NOBS 2</t>
  </si>
  <si>
    <t>GKS</t>
  </si>
  <si>
    <t>TSBS 1</t>
  </si>
  <si>
    <t>TSBS 2</t>
  </si>
  <si>
    <t>SW BC</t>
  </si>
  <si>
    <t>TCBC 1</t>
  </si>
  <si>
    <t>TCBC 2</t>
  </si>
  <si>
    <t>IBS 1</t>
  </si>
  <si>
    <t>IBS  2</t>
  </si>
  <si>
    <t>AZCV1</t>
  </si>
  <si>
    <t>AZCV2</t>
  </si>
  <si>
    <t>HBS  1</t>
  </si>
  <si>
    <t>HBS  2</t>
  </si>
  <si>
    <t>FWBC</t>
  </si>
  <si>
    <t>EPBC 1</t>
  </si>
  <si>
    <t>EPBC 2</t>
  </si>
  <si>
    <t>AZ BS</t>
  </si>
  <si>
    <t xml:space="preserve">GN </t>
  </si>
  <si>
    <t>TBBFA</t>
  </si>
  <si>
    <t>Date:</t>
  </si>
  <si>
    <t>Totals</t>
  </si>
  <si>
    <t>Stuart Sacks</t>
  </si>
  <si>
    <t>Julie Willis</t>
  </si>
  <si>
    <t>Richard Werner</t>
  </si>
  <si>
    <t>Ray Heltzel</t>
  </si>
  <si>
    <t>Henry Timmes</t>
  </si>
  <si>
    <t>Triple J Aviaries</t>
  </si>
  <si>
    <t>Maureen Broderick</t>
  </si>
  <si>
    <t>Sundance Aviary</t>
  </si>
  <si>
    <t>Bill Mitton</t>
  </si>
  <si>
    <t>Jim &amp; Al Partnership</t>
  </si>
  <si>
    <t>Mick McCown</t>
  </si>
  <si>
    <t>Chuck Romano</t>
  </si>
  <si>
    <t>S &amp; M Shchrebakov</t>
  </si>
  <si>
    <t>Bob &amp; Kathy Thornber</t>
  </si>
  <si>
    <t>Robert Marshall</t>
  </si>
  <si>
    <t>Nelson Carpentier</t>
  </si>
  <si>
    <t>Pauline Domenge</t>
  </si>
  <si>
    <t>Capi/Spier</t>
  </si>
  <si>
    <t>David Hyatt</t>
  </si>
  <si>
    <t>April Bird-Stieglitz</t>
  </si>
  <si>
    <t>Larry Allen</t>
  </si>
  <si>
    <t>Dewayne Weldon</t>
  </si>
  <si>
    <t>Rob Fergusson</t>
  </si>
  <si>
    <t>James Owens</t>
  </si>
  <si>
    <t>Bob Wilson</t>
  </si>
  <si>
    <t>Frank Swider</t>
  </si>
  <si>
    <t>Richard Schmidt</t>
  </si>
  <si>
    <t>Jaguar</t>
  </si>
  <si>
    <t>Mark Gray</t>
  </si>
  <si>
    <t>Vic Lassalle</t>
  </si>
  <si>
    <t>Joe Riley</t>
  </si>
  <si>
    <t>Del O'Connell</t>
  </si>
  <si>
    <t>David Eberst</t>
  </si>
  <si>
    <t>Herb Doucet</t>
  </si>
  <si>
    <t>Pam &amp; Dave Collier</t>
  </si>
  <si>
    <t>Roy Millican</t>
  </si>
  <si>
    <t>Deco Aviary</t>
  </si>
  <si>
    <t>Hermann  Buenning</t>
  </si>
  <si>
    <t>Mike Blair</t>
  </si>
  <si>
    <t>Al Horton</t>
  </si>
  <si>
    <t>Alan Bundy</t>
  </si>
  <si>
    <t>R &amp; M Silva</t>
  </si>
  <si>
    <t>Tom Traxler</t>
  </si>
  <si>
    <t>Holger Moeller</t>
  </si>
  <si>
    <t>Keith &amp; Paige Gover</t>
  </si>
  <si>
    <t>Lewis Roberts</t>
  </si>
  <si>
    <t>Pablo Ortiz</t>
  </si>
  <si>
    <t>Total  for Show:</t>
  </si>
  <si>
    <t>INTERMEDIATE DIVISION:</t>
  </si>
  <si>
    <t>Josh Anthony</t>
  </si>
  <si>
    <t>Chad Babin</t>
  </si>
  <si>
    <t>Stephen Fowler</t>
  </si>
  <si>
    <t>Bob Vargo</t>
  </si>
  <si>
    <t>Greg Lovell</t>
  </si>
  <si>
    <t>Debbie Cole</t>
  </si>
  <si>
    <t>Tony League</t>
  </si>
  <si>
    <t>Kathy Abdis</t>
  </si>
  <si>
    <t>Bernice O'Steen</t>
  </si>
  <si>
    <t>Joe Downs</t>
  </si>
  <si>
    <t>Eduardo Rodes</t>
  </si>
  <si>
    <t>Mike Romano</t>
  </si>
  <si>
    <t>Bob McBride</t>
  </si>
  <si>
    <t>Kevin Smith</t>
  </si>
  <si>
    <t>Daniel &amp; Sophie Floyd</t>
  </si>
  <si>
    <t>Robert Hoffsetter</t>
  </si>
  <si>
    <t>Duane Walton</t>
  </si>
  <si>
    <t>AJ &amp; Susan McCord</t>
  </si>
  <si>
    <t>Mary Simons</t>
  </si>
  <si>
    <t>Marsha Halbert</t>
  </si>
  <si>
    <t>Randy Thomas</t>
  </si>
  <si>
    <t>Alicia Joyner</t>
  </si>
  <si>
    <t>Steve Higgins</t>
  </si>
  <si>
    <t>Bob Brice</t>
  </si>
  <si>
    <t>Dee Cadwell</t>
  </si>
  <si>
    <t>Carolyn McCoy</t>
  </si>
  <si>
    <t>Kim Vandermeyden</t>
  </si>
  <si>
    <t>Joel Maniaci</t>
  </si>
  <si>
    <t>Greg Arena</t>
  </si>
  <si>
    <t>David Elrod</t>
  </si>
  <si>
    <t>NOVICE DIVISION:</t>
  </si>
  <si>
    <t>CBH Aviary</t>
  </si>
  <si>
    <t>Len Bourgeois</t>
  </si>
  <si>
    <t>Mike Abate</t>
  </si>
  <si>
    <t>Sharon Robichaud</t>
  </si>
  <si>
    <t>Frankie Rivera</t>
  </si>
  <si>
    <t>Jimmy Strong</t>
  </si>
  <si>
    <t>TLA Aviary</t>
  </si>
  <si>
    <t>Brian Draxler</t>
  </si>
  <si>
    <t>Gary &amp; Elda Roberts</t>
  </si>
  <si>
    <t>Bill McLean</t>
  </si>
  <si>
    <t>Jackie Werner</t>
  </si>
  <si>
    <t>Joe Smith</t>
  </si>
  <si>
    <t>Connie Lovell</t>
  </si>
  <si>
    <t>Jessica Pidgeon</t>
  </si>
  <si>
    <t>Rod Fuller</t>
  </si>
  <si>
    <t>Chris Pidgeon</t>
  </si>
  <si>
    <t>Frank DeGaetano</t>
  </si>
  <si>
    <t>Nathan Floyd</t>
  </si>
  <si>
    <t>Larry Addison</t>
  </si>
  <si>
    <t>J. W. Dawkins (Bill)</t>
  </si>
  <si>
    <t>Catherine Langham</t>
  </si>
  <si>
    <t>Debbie Grant</t>
  </si>
  <si>
    <t>Guido Tebano</t>
  </si>
  <si>
    <t>Dan Sisson</t>
  </si>
  <si>
    <t>Skylar Neumann</t>
  </si>
  <si>
    <t>Bob Cain</t>
  </si>
  <si>
    <t>Joe Chaves</t>
  </si>
  <si>
    <t>Margie Doucet</t>
  </si>
  <si>
    <t>Shawn Romano</t>
  </si>
  <si>
    <t>Steve La Rivee</t>
  </si>
  <si>
    <t>Jillian Johnson</t>
  </si>
  <si>
    <t>Cade Neumann</t>
  </si>
  <si>
    <t>JUNIOR DIVISION:</t>
  </si>
  <si>
    <t>Eliana Floyd</t>
  </si>
  <si>
    <t>Andrew Strong</t>
  </si>
  <si>
    <t>Ethan Luke</t>
  </si>
  <si>
    <t>Ashley Strong</t>
  </si>
  <si>
    <t>Janik Cowell</t>
  </si>
  <si>
    <t>Pamela Halbert</t>
  </si>
  <si>
    <t>Total  for Show</t>
  </si>
  <si>
    <t>RARE DIVISION:</t>
  </si>
  <si>
    <t>Jaguar Aviaries</t>
  </si>
  <si>
    <t>George Hollingsworth</t>
  </si>
  <si>
    <t>Sophie &amp; Daniel Floyd</t>
  </si>
  <si>
    <t>Frankie Riviera</t>
  </si>
  <si>
    <t>Bob Travnicek</t>
  </si>
  <si>
    <t>Danny Sisson</t>
  </si>
  <si>
    <t>J.W. Dawkins (Bill)</t>
  </si>
  <si>
    <t>Sundance Aviaries</t>
  </si>
  <si>
    <t>Marcia Halbert</t>
  </si>
  <si>
    <t>John Cave</t>
  </si>
  <si>
    <t>Total for Show</t>
  </si>
  <si>
    <t>CC Award Standings 2016</t>
  </si>
  <si>
    <t>SHOW</t>
  </si>
  <si>
    <t>AZBS #1</t>
  </si>
  <si>
    <t>AZBS #2</t>
  </si>
  <si>
    <t>HBS #1</t>
  </si>
  <si>
    <t xml:space="preserve">MBS </t>
  </si>
  <si>
    <t>NOBS #1</t>
  </si>
  <si>
    <t>Date</t>
  </si>
  <si>
    <t>Section</t>
  </si>
  <si>
    <t>1 Light Green</t>
  </si>
  <si>
    <t xml:space="preserve">No CCs </t>
  </si>
  <si>
    <t>2 Dark Green</t>
  </si>
  <si>
    <t>None</t>
  </si>
  <si>
    <t>Mick Mccown</t>
  </si>
  <si>
    <t>ABS Varieties</t>
  </si>
  <si>
    <t>3 Sky</t>
  </si>
  <si>
    <t>4 Cobalt</t>
  </si>
  <si>
    <t>Rich Werner</t>
  </si>
  <si>
    <t>5 Grey Green</t>
  </si>
  <si>
    <t>6 Grey</t>
  </si>
  <si>
    <t>7 Opaline Green</t>
  </si>
  <si>
    <r>
      <t xml:space="preserve">8 </t>
    </r>
    <r>
      <rPr>
        <sz val="7"/>
        <rFont val="Arial"/>
        <family val="2"/>
      </rPr>
      <t>Opa Blue/Grey</t>
    </r>
  </si>
  <si>
    <t>9 Cinn Green</t>
  </si>
  <si>
    <t>10 Cinn Blue/Grey</t>
  </si>
  <si>
    <t>11 Opa Cinn (all)</t>
  </si>
  <si>
    <t>12 Lutino</t>
  </si>
  <si>
    <t>13 Albino</t>
  </si>
  <si>
    <t xml:space="preserve">None </t>
  </si>
  <si>
    <t>14 Lacewing</t>
  </si>
  <si>
    <t>15 Spangle</t>
  </si>
  <si>
    <t>16 DF Spangle</t>
  </si>
  <si>
    <t>17 Dominant Pied</t>
  </si>
  <si>
    <t>18 Recessive Pied</t>
  </si>
  <si>
    <t>19 Yellow Face</t>
  </si>
  <si>
    <t>20 Greywing</t>
  </si>
  <si>
    <t>21 Tex Clearbody</t>
  </si>
  <si>
    <t>22 Yellow</t>
  </si>
  <si>
    <t>Marsha Conley</t>
  </si>
  <si>
    <t>23 White</t>
  </si>
  <si>
    <r>
      <t xml:space="preserve">24 </t>
    </r>
    <r>
      <rPr>
        <sz val="7"/>
        <rFont val="Arial"/>
        <family val="2"/>
      </rPr>
      <t>Olive &amp;Mauv</t>
    </r>
    <r>
      <rPr>
        <sz val="8"/>
        <rFont val="Arial"/>
        <family val="2"/>
      </rPr>
      <t>e</t>
    </r>
  </si>
  <si>
    <t>25 Violet</t>
  </si>
  <si>
    <t>26 AOV</t>
  </si>
  <si>
    <t>27 Open</t>
  </si>
  <si>
    <t>28 Open</t>
  </si>
  <si>
    <t>29 Open</t>
  </si>
  <si>
    <t>30 Crest</t>
  </si>
  <si>
    <t>31 Clearwing</t>
  </si>
  <si>
    <t>32 FBC Greywing</t>
  </si>
  <si>
    <t>33 Rainbow</t>
  </si>
  <si>
    <t>34 DFAnthracite</t>
  </si>
  <si>
    <t>35 Fallow</t>
  </si>
  <si>
    <t>36 Slate</t>
  </si>
  <si>
    <t>37 Dutch Pied</t>
  </si>
  <si>
    <t>38 DK Eyed Clear</t>
  </si>
  <si>
    <t>39 Easley Clearbody</t>
  </si>
  <si>
    <t>40 AORV</t>
  </si>
  <si>
    <t>GKCBC</t>
  </si>
  <si>
    <t>TSBS</t>
  </si>
  <si>
    <t>SWHMS</t>
  </si>
  <si>
    <t>TCBC #1</t>
  </si>
  <si>
    <t>TCBC #2</t>
  </si>
  <si>
    <t>IBS</t>
  </si>
  <si>
    <t>TLA Aviaries</t>
  </si>
  <si>
    <t>Mike Abbate</t>
  </si>
  <si>
    <t>Triple J Avairies</t>
  </si>
  <si>
    <t>Larry Moore</t>
  </si>
  <si>
    <t>S &amp; M Shcherbakov</t>
  </si>
  <si>
    <t>R &amp; K Thornber</t>
  </si>
  <si>
    <t>Robert Hoffstetter</t>
  </si>
  <si>
    <t>Dave &amp; Pam Collier</t>
  </si>
  <si>
    <t>AZCV #1</t>
  </si>
  <si>
    <t>HBSLD #1</t>
  </si>
  <si>
    <t>HBSLD #2</t>
  </si>
  <si>
    <t>EPBC #1</t>
  </si>
  <si>
    <t>EPBC #2</t>
  </si>
  <si>
    <t>Rob Ferguson</t>
  </si>
  <si>
    <t>Gary Olson</t>
  </si>
  <si>
    <t>Christopher Pidgeon</t>
  </si>
  <si>
    <t>AZBC MESA</t>
  </si>
  <si>
    <t>2018 GN</t>
  </si>
  <si>
    <t>Gary Roberts</t>
  </si>
  <si>
    <t>CC Totals</t>
  </si>
  <si>
    <t>CC Verification</t>
  </si>
  <si>
    <t>Alec Joyner</t>
  </si>
  <si>
    <t>Alecia Joyner</t>
  </si>
  <si>
    <t>Debbie Lownsdale</t>
  </si>
  <si>
    <t>Hermann Buenning</t>
  </si>
  <si>
    <t>K &amp; P Gover</t>
  </si>
  <si>
    <t>Ken Simons</t>
  </si>
  <si>
    <t>Stan Jankowski</t>
  </si>
  <si>
    <t>Terry Travis</t>
  </si>
  <si>
    <t>Victoria Halbert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</si>
</sst>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"/>
    <numFmt numFmtId="177" formatCode="m/d/yy;@"/>
  </numFmts>
  <fonts count="56">
    <font>
      <sz val="10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6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8"/>
      <name val="Arial Narrow"/>
      <family val="2"/>
    </font>
    <font>
      <sz val="9.5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1AF3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theme="0" tint="-0.4999699890613556"/>
      </left>
      <right style="dashed">
        <color theme="0" tint="-0.4999699890613556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 style="dashed">
        <color theme="0" tint="-0.4999699890613556"/>
      </right>
      <top style="thin"/>
      <bottom>
        <color indexed="63"/>
      </bottom>
    </border>
    <border>
      <left style="dashed">
        <color theme="0" tint="-0.4999699890613556"/>
      </left>
      <right style="dashed">
        <color theme="0" tint="-0.4999699890613556"/>
      </right>
      <top style="thin"/>
      <bottom/>
    </border>
    <border>
      <left style="thin"/>
      <right style="dashed">
        <color theme="0" tint="-0.4999699890613556"/>
      </right>
      <top>
        <color indexed="63"/>
      </top>
      <bottom style="thin"/>
    </border>
    <border>
      <left style="dashed">
        <color theme="0" tint="-0.4999699890613556"/>
      </left>
      <right style="dashed">
        <color theme="0" tint="-0.4999699890613556"/>
      </right>
      <top/>
      <bottom style="thin"/>
    </border>
    <border>
      <left style="thin"/>
      <right style="dashed">
        <color theme="0" tint="-0.4999699890613556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ashed">
        <color theme="0" tint="-0.4999699890613556"/>
      </left>
      <right>
        <color indexed="63"/>
      </right>
      <top style="thin"/>
      <bottom>
        <color indexed="63"/>
      </bottom>
    </border>
    <border>
      <left style="dashed">
        <color theme="0" tint="-0.4999699890613556"/>
      </left>
      <right>
        <color indexed="63"/>
      </right>
      <top>
        <color indexed="63"/>
      </top>
      <bottom style="thin"/>
    </border>
    <border>
      <left style="dashed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dashed">
        <color theme="0" tint="-0.4999699890613556"/>
      </left>
      <right style="thin"/>
      <top style="thin"/>
      <bottom>
        <color indexed="63"/>
      </bottom>
    </border>
    <border>
      <left style="dashed">
        <color theme="0" tint="-0.4999699890613556"/>
      </left>
      <right style="thin"/>
      <top>
        <color indexed="63"/>
      </top>
      <bottom style="thin"/>
    </border>
    <border>
      <left style="dashed">
        <color theme="0" tint="-0.4999699890613556"/>
      </left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>
        <color theme="0" tint="-0.4999699890613556"/>
      </right>
      <top style="thin"/>
      <bottom style="thin"/>
    </border>
    <border>
      <left style="dashed">
        <color theme="0" tint="-0.4999699890613556"/>
      </left>
      <right style="dashed">
        <color theme="0" tint="-0.4999699890613556"/>
      </right>
      <top style="thin"/>
      <bottom style="thin"/>
    </border>
    <border>
      <left style="dashed">
        <color theme="0" tint="-0.4999699890613556"/>
      </left>
      <right style="thin"/>
      <top style="thin"/>
      <bottom style="thin"/>
    </border>
    <border>
      <left>
        <color indexed="63"/>
      </left>
      <right style="dashed">
        <color theme="0" tint="-0.4999699890613556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" borderId="1" applyNumberFormat="0" applyAlignment="0" applyProtection="0"/>
    <xf numFmtId="0" fontId="39" fillId="0" borderId="2" applyNumberFormat="0" applyFill="0" applyAlignment="0" applyProtection="0"/>
    <xf numFmtId="0" fontId="0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40" fillId="6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7" applyNumberFormat="0" applyAlignment="0" applyProtection="0"/>
    <xf numFmtId="0" fontId="37" fillId="11" borderId="0" applyNumberFormat="0" applyBorder="0" applyAlignment="0" applyProtection="0"/>
    <xf numFmtId="0" fontId="49" fillId="10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40" fillId="14" borderId="0" applyNumberFormat="0" applyBorder="0" applyAlignment="0" applyProtection="0"/>
    <xf numFmtId="0" fontId="3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58" fontId="1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54" fillId="32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34" borderId="11" xfId="0" applyFont="1" applyFill="1" applyBorder="1" applyAlignment="1">
      <alignment horizontal="left"/>
    </xf>
    <xf numFmtId="0" fontId="15" fillId="34" borderId="12" xfId="0" applyFont="1" applyFill="1" applyBorder="1" applyAlignment="1">
      <alignment horizontal="left"/>
    </xf>
    <xf numFmtId="0" fontId="15" fillId="34" borderId="13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/>
    </xf>
    <xf numFmtId="177" fontId="4" fillId="0" borderId="17" xfId="0" applyNumberFormat="1" applyFont="1" applyBorder="1" applyAlignment="1">
      <alignment horizontal="center"/>
    </xf>
    <xf numFmtId="0" fontId="54" fillId="35" borderId="18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4" fillId="0" borderId="18" xfId="0" applyFont="1" applyFill="1" applyBorder="1" applyAlignment="1">
      <alignment horizontal="left"/>
    </xf>
    <xf numFmtId="0" fontId="54" fillId="0" borderId="10" xfId="0" applyFont="1" applyFill="1" applyBorder="1" applyAlignment="1">
      <alignment/>
    </xf>
    <xf numFmtId="0" fontId="14" fillId="36" borderId="11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6" fillId="0" borderId="23" xfId="0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/>
    </xf>
    <xf numFmtId="0" fontId="54" fillId="35" borderId="25" xfId="0" applyFont="1" applyFill="1" applyBorder="1" applyAlignment="1">
      <alignment/>
    </xf>
    <xf numFmtId="0" fontId="54" fillId="35" borderId="10" xfId="0" applyNumberFormat="1" applyFont="1" applyFill="1" applyBorder="1" applyAlignment="1">
      <alignment/>
    </xf>
    <xf numFmtId="49" fontId="54" fillId="35" borderId="10" xfId="0" applyNumberFormat="1" applyFont="1" applyFill="1" applyBorder="1" applyAlignment="1">
      <alignment horizontal="right"/>
    </xf>
    <xf numFmtId="0" fontId="54" fillId="35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15" fillId="34" borderId="26" xfId="0" applyFont="1" applyFill="1" applyBorder="1" applyAlignment="1">
      <alignment horizontal="left"/>
    </xf>
    <xf numFmtId="0" fontId="15" fillId="34" borderId="27" xfId="0" applyFont="1" applyFill="1" applyBorder="1" applyAlignment="1">
      <alignment horizontal="left"/>
    </xf>
    <xf numFmtId="0" fontId="11" fillId="0" borderId="28" xfId="0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" fontId="54" fillId="35" borderId="30" xfId="0" applyNumberFormat="1" applyFont="1" applyFill="1" applyBorder="1" applyAlignment="1">
      <alignment horizontal="right"/>
    </xf>
    <xf numFmtId="1" fontId="54" fillId="0" borderId="3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36" borderId="26" xfId="0" applyFill="1" applyBorder="1" applyAlignment="1">
      <alignment horizontal="left" vertical="center"/>
    </xf>
    <xf numFmtId="0" fontId="0" fillId="36" borderId="3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30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54" fillId="32" borderId="18" xfId="0" applyFont="1" applyFill="1" applyBorder="1" applyAlignment="1">
      <alignment/>
    </xf>
    <xf numFmtId="0" fontId="55" fillId="32" borderId="18" xfId="0" applyFont="1" applyFill="1" applyBorder="1" applyAlignment="1">
      <alignment/>
    </xf>
    <xf numFmtId="0" fontId="3" fillId="0" borderId="32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14" fillId="37" borderId="11" xfId="0" applyFont="1" applyFill="1" applyBorder="1" applyAlignment="1">
      <alignment horizontal="left" vertical="center"/>
    </xf>
    <xf numFmtId="0" fontId="14" fillId="37" borderId="12" xfId="0" applyFont="1" applyFill="1" applyBorder="1" applyAlignment="1">
      <alignment horizontal="left" vertical="center"/>
    </xf>
    <xf numFmtId="0" fontId="14" fillId="37" borderId="19" xfId="0" applyFont="1" applyFill="1" applyBorder="1" applyAlignment="1">
      <alignment horizontal="left" vertical="center"/>
    </xf>
    <xf numFmtId="0" fontId="14" fillId="37" borderId="2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" fontId="54" fillId="32" borderId="30" xfId="0" applyNumberFormat="1" applyFont="1" applyFill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14" fillId="37" borderId="26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4" fillId="38" borderId="11" xfId="0" applyFont="1" applyFill="1" applyBorder="1" applyAlignment="1">
      <alignment horizontal="left"/>
    </xf>
    <xf numFmtId="0" fontId="14" fillId="38" borderId="12" xfId="0" applyFont="1" applyFill="1" applyBorder="1" applyAlignment="1">
      <alignment horizontal="left"/>
    </xf>
    <xf numFmtId="0" fontId="14" fillId="38" borderId="19" xfId="0" applyFont="1" applyFill="1" applyBorder="1" applyAlignment="1">
      <alignment horizontal="left"/>
    </xf>
    <xf numFmtId="0" fontId="14" fillId="38" borderId="20" xfId="0" applyFont="1" applyFill="1" applyBorder="1" applyAlignment="1">
      <alignment horizontal="left"/>
    </xf>
    <xf numFmtId="0" fontId="54" fillId="35" borderId="18" xfId="0" applyFont="1" applyFill="1" applyBorder="1" applyAlignment="1">
      <alignment horizontal="left"/>
    </xf>
    <xf numFmtId="0" fontId="54" fillId="35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1" fontId="54" fillId="0" borderId="10" xfId="0" applyNumberFormat="1" applyFont="1" applyFill="1" applyBorder="1" applyAlignment="1">
      <alignment horizontal="left"/>
    </xf>
    <xf numFmtId="176" fontId="54" fillId="0" borderId="10" xfId="0" applyNumberFormat="1" applyFont="1" applyFill="1" applyBorder="1" applyAlignment="1">
      <alignment horizontal="left"/>
    </xf>
    <xf numFmtId="0" fontId="54" fillId="35" borderId="16" xfId="0" applyFont="1" applyFill="1" applyBorder="1" applyAlignment="1">
      <alignment horizontal="left"/>
    </xf>
    <xf numFmtId="0" fontId="54" fillId="35" borderId="17" xfId="0" applyFont="1" applyFill="1" applyBorder="1" applyAlignment="1">
      <alignment horizontal="left"/>
    </xf>
    <xf numFmtId="1" fontId="0" fillId="0" borderId="33" xfId="0" applyNumberFormat="1" applyFont="1" applyBorder="1" applyAlignment="1">
      <alignment/>
    </xf>
    <xf numFmtId="0" fontId="3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14" fillId="39" borderId="11" xfId="0" applyFont="1" applyFill="1" applyBorder="1" applyAlignment="1">
      <alignment horizontal="left"/>
    </xf>
    <xf numFmtId="0" fontId="14" fillId="39" borderId="12" xfId="0" applyFont="1" applyFill="1" applyBorder="1" applyAlignment="1">
      <alignment horizontal="left"/>
    </xf>
    <xf numFmtId="0" fontId="14" fillId="39" borderId="19" xfId="0" applyFont="1" applyFill="1" applyBorder="1" applyAlignment="1">
      <alignment horizontal="left"/>
    </xf>
    <xf numFmtId="0" fontId="14" fillId="39" borderId="20" xfId="0" applyFont="1" applyFill="1" applyBorder="1" applyAlignment="1">
      <alignment horizontal="left"/>
    </xf>
    <xf numFmtId="177" fontId="4" fillId="0" borderId="25" xfId="0" applyNumberFormat="1" applyFont="1" applyBorder="1" applyAlignment="1">
      <alignment horizontal="center"/>
    </xf>
    <xf numFmtId="177" fontId="4" fillId="0" borderId="35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right"/>
    </xf>
    <xf numFmtId="0" fontId="14" fillId="38" borderId="26" xfId="0" applyFont="1" applyFill="1" applyBorder="1" applyAlignment="1">
      <alignment horizontal="left"/>
    </xf>
    <xf numFmtId="0" fontId="14" fillId="38" borderId="31" xfId="0" applyFont="1" applyFill="1" applyBorder="1" applyAlignment="1">
      <alignment horizontal="left"/>
    </xf>
    <xf numFmtId="0" fontId="3" fillId="0" borderId="30" xfId="0" applyFont="1" applyBorder="1" applyAlignment="1">
      <alignment horizontal="right"/>
    </xf>
    <xf numFmtId="1" fontId="54" fillId="35" borderId="30" xfId="0" applyNumberFormat="1" applyFont="1" applyFill="1" applyBorder="1" applyAlignment="1">
      <alignment horizontal="left"/>
    </xf>
    <xf numFmtId="1" fontId="54" fillId="0" borderId="30" xfId="0" applyNumberFormat="1" applyFont="1" applyFill="1" applyBorder="1" applyAlignment="1">
      <alignment horizontal="left"/>
    </xf>
    <xf numFmtId="1" fontId="54" fillId="35" borderId="29" xfId="0" applyNumberFormat="1" applyFont="1" applyFill="1" applyBorder="1" applyAlignment="1">
      <alignment horizontal="left"/>
    </xf>
    <xf numFmtId="0" fontId="14" fillId="39" borderId="26" xfId="0" applyFont="1" applyFill="1" applyBorder="1" applyAlignment="1">
      <alignment horizontal="left"/>
    </xf>
    <xf numFmtId="0" fontId="14" fillId="39" borderId="31" xfId="0" applyFont="1" applyFill="1" applyBorder="1" applyAlignment="1">
      <alignment horizontal="left"/>
    </xf>
    <xf numFmtId="0" fontId="8" fillId="0" borderId="30" xfId="0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225"/>
  <sheetViews>
    <sheetView tabSelected="1" zoomScaleSheetLayoutView="115" workbookViewId="0" topLeftCell="A1">
      <selection activeCell="A1" sqref="A1:AE2"/>
    </sheetView>
  </sheetViews>
  <sheetFormatPr defaultColWidth="9.140625" defaultRowHeight="12.75"/>
  <cols>
    <col min="1" max="1" width="18.421875" style="33" customWidth="1"/>
    <col min="2" max="24" width="6.28125" style="0" customWidth="1"/>
    <col min="25" max="25" width="7.00390625" style="0" bestFit="1" customWidth="1"/>
    <col min="26" max="30" width="6.28125" style="0" customWidth="1"/>
    <col min="31" max="31" width="6.140625" style="38" bestFit="1" customWidth="1"/>
    <col min="32" max="32" width="3.57421875" style="37" customWidth="1"/>
    <col min="33" max="34" width="4.421875" style="37" customWidth="1"/>
    <col min="35" max="35" width="4.8515625" style="37" customWidth="1"/>
    <col min="36" max="36" width="5.57421875" style="37" customWidth="1"/>
    <col min="37" max="37" width="5.8515625" style="37" customWidth="1"/>
    <col min="38" max="38" width="5.57421875" style="37" customWidth="1"/>
    <col min="39" max="39" width="5.8515625" style="37" customWidth="1"/>
    <col min="40" max="113" width="9.140625" style="37" customWidth="1"/>
  </cols>
  <sheetData>
    <row r="1" spans="1:31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27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2.7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69"/>
    </row>
    <row r="5" spans="1:31" ht="12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70"/>
    </row>
    <row r="6" spans="1:31" ht="12.75">
      <c r="A6" s="44" t="s">
        <v>3</v>
      </c>
      <c r="B6" s="45" t="s">
        <v>4</v>
      </c>
      <c r="C6" s="45" t="s">
        <v>5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5" t="s">
        <v>14</v>
      </c>
      <c r="M6" s="59" t="s">
        <v>15</v>
      </c>
      <c r="N6" s="46" t="s">
        <v>16</v>
      </c>
      <c r="O6" s="46" t="s">
        <v>17</v>
      </c>
      <c r="P6" s="46" t="s">
        <v>18</v>
      </c>
      <c r="Q6" s="46" t="s">
        <v>19</v>
      </c>
      <c r="R6" s="46" t="s">
        <v>20</v>
      </c>
      <c r="S6" s="46" t="s">
        <v>21</v>
      </c>
      <c r="T6" s="46" t="s">
        <v>22</v>
      </c>
      <c r="U6" s="46" t="s">
        <v>23</v>
      </c>
      <c r="V6" s="46" t="s">
        <v>24</v>
      </c>
      <c r="W6" s="46" t="s">
        <v>25</v>
      </c>
      <c r="X6" s="46" t="s">
        <v>26</v>
      </c>
      <c r="Y6" s="46" t="s">
        <v>27</v>
      </c>
      <c r="Z6" s="46" t="s">
        <v>28</v>
      </c>
      <c r="AA6" s="46" t="s">
        <v>29</v>
      </c>
      <c r="AB6" s="46" t="s">
        <v>30</v>
      </c>
      <c r="AC6" s="46"/>
      <c r="AD6" s="46"/>
      <c r="AE6" s="71"/>
    </row>
    <row r="7" spans="1:113" s="34" customFormat="1" ht="12.75">
      <c r="A7" s="47" t="s">
        <v>31</v>
      </c>
      <c r="B7" s="48">
        <v>43211</v>
      </c>
      <c r="C7" s="48">
        <v>43212</v>
      </c>
      <c r="D7" s="48">
        <v>43232</v>
      </c>
      <c r="E7" s="48">
        <v>43253</v>
      </c>
      <c r="F7" s="48">
        <v>43274</v>
      </c>
      <c r="G7" s="48">
        <v>43274</v>
      </c>
      <c r="H7" s="48">
        <v>43275</v>
      </c>
      <c r="I7" s="48">
        <v>43288</v>
      </c>
      <c r="J7" s="48">
        <v>43289</v>
      </c>
      <c r="K7" s="48">
        <v>43302</v>
      </c>
      <c r="L7" s="48">
        <v>43309</v>
      </c>
      <c r="M7" s="60">
        <v>43310</v>
      </c>
      <c r="N7" s="48">
        <v>43323</v>
      </c>
      <c r="O7" s="48">
        <v>43323</v>
      </c>
      <c r="P7" s="48">
        <v>43324</v>
      </c>
      <c r="Q7" s="48">
        <v>43330</v>
      </c>
      <c r="R7" s="48">
        <v>43331</v>
      </c>
      <c r="S7" s="48">
        <v>43337</v>
      </c>
      <c r="T7" s="48">
        <v>43338</v>
      </c>
      <c r="U7" s="48">
        <v>43344</v>
      </c>
      <c r="V7" s="48">
        <v>43345</v>
      </c>
      <c r="W7" s="48">
        <v>43358</v>
      </c>
      <c r="X7" s="48">
        <v>43358</v>
      </c>
      <c r="Y7" s="48">
        <v>43359</v>
      </c>
      <c r="Z7" s="48">
        <v>43365</v>
      </c>
      <c r="AA7" s="48">
        <v>43400</v>
      </c>
      <c r="AB7" s="48">
        <v>43407</v>
      </c>
      <c r="AC7" s="48"/>
      <c r="AD7" s="48"/>
      <c r="AE7" s="72" t="s">
        <v>32</v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</row>
    <row r="8" spans="1:113" s="34" customFormat="1" ht="12.75">
      <c r="A8" s="49" t="s">
        <v>33</v>
      </c>
      <c r="B8" s="50"/>
      <c r="C8" s="50"/>
      <c r="D8" s="50">
        <v>1353</v>
      </c>
      <c r="E8" s="50"/>
      <c r="F8" s="50"/>
      <c r="G8" s="50">
        <v>848</v>
      </c>
      <c r="H8" s="50">
        <v>960</v>
      </c>
      <c r="I8" s="50">
        <v>999</v>
      </c>
      <c r="J8" s="50">
        <v>773</v>
      </c>
      <c r="K8" s="50"/>
      <c r="L8" s="50"/>
      <c r="M8" s="61"/>
      <c r="N8" s="50"/>
      <c r="O8" s="50">
        <v>607</v>
      </c>
      <c r="P8" s="50">
        <v>657</v>
      </c>
      <c r="Q8" s="62"/>
      <c r="R8" s="50"/>
      <c r="S8" s="63"/>
      <c r="T8" s="64"/>
      <c r="U8" s="50">
        <v>656</v>
      </c>
      <c r="V8" s="50">
        <v>413</v>
      </c>
      <c r="W8" s="50">
        <v>822</v>
      </c>
      <c r="X8" s="50"/>
      <c r="Y8" s="50"/>
      <c r="Z8" s="50"/>
      <c r="AA8" s="50">
        <v>1266</v>
      </c>
      <c r="AB8" s="50"/>
      <c r="AC8" s="50"/>
      <c r="AD8" s="50"/>
      <c r="AE8" s="73">
        <f aca="true" t="shared" si="0" ref="AE8:AE55">SUM(B8:AD8)</f>
        <v>9354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</row>
    <row r="9" spans="1:31" ht="12.75">
      <c r="A9" s="51" t="s">
        <v>34</v>
      </c>
      <c r="B9" s="52"/>
      <c r="C9" s="52"/>
      <c r="D9" s="52">
        <v>322</v>
      </c>
      <c r="E9" s="52"/>
      <c r="F9" s="52"/>
      <c r="G9" s="52">
        <v>831</v>
      </c>
      <c r="H9" s="52">
        <v>1015</v>
      </c>
      <c r="I9" s="52"/>
      <c r="J9" s="52">
        <v>153</v>
      </c>
      <c r="K9" s="52"/>
      <c r="L9" s="52"/>
      <c r="M9" s="52"/>
      <c r="N9" s="52">
        <v>1685</v>
      </c>
      <c r="O9" s="52"/>
      <c r="P9" s="52"/>
      <c r="Q9" s="65"/>
      <c r="R9" s="66"/>
      <c r="S9" s="67"/>
      <c r="T9" s="68"/>
      <c r="U9" s="52">
        <v>569</v>
      </c>
      <c r="V9" s="52">
        <v>613</v>
      </c>
      <c r="W9" s="52">
        <v>172</v>
      </c>
      <c r="X9" s="52"/>
      <c r="Y9" s="52"/>
      <c r="Z9" s="52"/>
      <c r="AA9" s="52">
        <v>476</v>
      </c>
      <c r="AB9" s="52"/>
      <c r="AC9" s="52"/>
      <c r="AD9" s="52"/>
      <c r="AE9" s="74">
        <f t="shared" si="0"/>
        <v>5836</v>
      </c>
    </row>
    <row r="10" spans="1:113" s="34" customFormat="1" ht="12.75">
      <c r="A10" s="49" t="s">
        <v>35</v>
      </c>
      <c r="B10" s="50"/>
      <c r="C10" s="50"/>
      <c r="D10" s="50"/>
      <c r="E10" s="50">
        <v>423</v>
      </c>
      <c r="F10" s="50"/>
      <c r="G10" s="50"/>
      <c r="H10" s="50"/>
      <c r="I10" s="50"/>
      <c r="J10" s="50"/>
      <c r="K10" s="50"/>
      <c r="L10" s="50">
        <v>767</v>
      </c>
      <c r="M10" s="61">
        <v>423</v>
      </c>
      <c r="N10" s="50"/>
      <c r="O10" s="50"/>
      <c r="P10" s="50"/>
      <c r="Q10" s="62">
        <v>860</v>
      </c>
      <c r="R10" s="50">
        <v>556</v>
      </c>
      <c r="S10" s="63"/>
      <c r="T10" s="64"/>
      <c r="U10" s="50"/>
      <c r="V10" s="50"/>
      <c r="W10" s="50"/>
      <c r="X10" s="50">
        <v>526</v>
      </c>
      <c r="Y10" s="50">
        <v>749</v>
      </c>
      <c r="Z10" s="50"/>
      <c r="AA10" s="50"/>
      <c r="AB10" s="50"/>
      <c r="AC10" s="50"/>
      <c r="AD10" s="50"/>
      <c r="AE10" s="73">
        <f t="shared" si="0"/>
        <v>4304</v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</row>
    <row r="11" spans="1:31" ht="12.75">
      <c r="A11" s="51" t="s">
        <v>36</v>
      </c>
      <c r="B11" s="52">
        <v>372</v>
      </c>
      <c r="C11" s="52">
        <v>206</v>
      </c>
      <c r="D11" s="52"/>
      <c r="E11" s="52"/>
      <c r="F11" s="52">
        <v>806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65"/>
      <c r="R11" s="66"/>
      <c r="S11" s="67">
        <v>717</v>
      </c>
      <c r="T11" s="68">
        <v>675</v>
      </c>
      <c r="U11" s="52"/>
      <c r="V11" s="52"/>
      <c r="W11" s="52"/>
      <c r="X11" s="52"/>
      <c r="Y11" s="52"/>
      <c r="Z11" s="52">
        <v>228</v>
      </c>
      <c r="AA11" s="52"/>
      <c r="AB11" s="52"/>
      <c r="AC11" s="52"/>
      <c r="AD11" s="52"/>
      <c r="AE11" s="74">
        <f t="shared" si="0"/>
        <v>3004</v>
      </c>
    </row>
    <row r="12" spans="1:113" s="34" customFormat="1" ht="12.75">
      <c r="A12" s="49" t="s">
        <v>37</v>
      </c>
      <c r="B12" s="50"/>
      <c r="C12" s="50"/>
      <c r="D12" s="50"/>
      <c r="E12" s="50"/>
      <c r="F12" s="50"/>
      <c r="G12" s="50"/>
      <c r="H12" s="50"/>
      <c r="I12" s="50">
        <v>523</v>
      </c>
      <c r="J12" s="50">
        <v>640</v>
      </c>
      <c r="K12" s="50"/>
      <c r="L12" s="50"/>
      <c r="M12" s="61"/>
      <c r="N12" s="50"/>
      <c r="O12" s="50">
        <v>415</v>
      </c>
      <c r="P12" s="50">
        <v>419</v>
      </c>
      <c r="Q12" s="62"/>
      <c r="R12" s="50"/>
      <c r="S12" s="63"/>
      <c r="T12" s="64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73">
        <f t="shared" si="0"/>
        <v>1997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</row>
    <row r="13" spans="1:31" ht="12.75">
      <c r="A13" s="51" t="s">
        <v>38</v>
      </c>
      <c r="B13" s="52"/>
      <c r="C13" s="52"/>
      <c r="D13" s="52"/>
      <c r="E13" s="52">
        <v>799</v>
      </c>
      <c r="F13" s="52"/>
      <c r="G13" s="52"/>
      <c r="H13" s="52"/>
      <c r="I13" s="52"/>
      <c r="J13" s="52"/>
      <c r="K13" s="52"/>
      <c r="L13" s="52"/>
      <c r="M13" s="52">
        <v>1123</v>
      </c>
      <c r="N13" s="52"/>
      <c r="O13" s="52"/>
      <c r="P13" s="52"/>
      <c r="Q13" s="65"/>
      <c r="R13" s="66"/>
      <c r="S13" s="67"/>
      <c r="T13" s="68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74">
        <f t="shared" si="0"/>
        <v>1922</v>
      </c>
    </row>
    <row r="14" spans="1:113" s="34" customFormat="1" ht="12.75">
      <c r="A14" s="49" t="s">
        <v>39</v>
      </c>
      <c r="B14" s="50"/>
      <c r="C14" s="50"/>
      <c r="D14" s="50"/>
      <c r="E14" s="50"/>
      <c r="F14" s="50"/>
      <c r="G14" s="50"/>
      <c r="H14" s="50"/>
      <c r="I14" s="50">
        <v>161</v>
      </c>
      <c r="J14" s="50"/>
      <c r="K14" s="50"/>
      <c r="L14" s="50">
        <v>403</v>
      </c>
      <c r="M14" s="61">
        <v>233</v>
      </c>
      <c r="N14" s="50"/>
      <c r="O14" s="50"/>
      <c r="P14" s="50"/>
      <c r="Q14" s="62"/>
      <c r="R14" s="50"/>
      <c r="S14" s="63"/>
      <c r="T14" s="64"/>
      <c r="U14" s="50"/>
      <c r="V14" s="50"/>
      <c r="W14" s="50"/>
      <c r="X14" s="50">
        <v>333</v>
      </c>
      <c r="Y14" s="50">
        <v>284</v>
      </c>
      <c r="Z14" s="50"/>
      <c r="AA14" s="50">
        <v>250</v>
      </c>
      <c r="AB14" s="50"/>
      <c r="AC14" s="50"/>
      <c r="AD14" s="50"/>
      <c r="AE14" s="73">
        <f t="shared" si="0"/>
        <v>1664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</row>
    <row r="15" spans="1:31" ht="12.75">
      <c r="A15" s="51" t="s">
        <v>40</v>
      </c>
      <c r="B15" s="52">
        <v>483</v>
      </c>
      <c r="C15" s="52">
        <v>614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5"/>
      <c r="R15" s="66"/>
      <c r="S15" s="67">
        <v>273</v>
      </c>
      <c r="T15" s="68">
        <v>100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74">
        <f t="shared" si="0"/>
        <v>1470</v>
      </c>
    </row>
    <row r="16" spans="1:113" s="34" customFormat="1" ht="12.75">
      <c r="A16" s="49" t="s">
        <v>41</v>
      </c>
      <c r="B16" s="50"/>
      <c r="C16" s="50"/>
      <c r="D16" s="50"/>
      <c r="E16" s="50"/>
      <c r="F16" s="50">
        <v>446</v>
      </c>
      <c r="G16" s="50"/>
      <c r="H16" s="50"/>
      <c r="I16" s="50"/>
      <c r="J16" s="50"/>
      <c r="K16" s="50"/>
      <c r="L16" s="50"/>
      <c r="M16" s="61"/>
      <c r="N16" s="50"/>
      <c r="O16" s="50"/>
      <c r="P16" s="50"/>
      <c r="Q16" s="62"/>
      <c r="R16" s="50"/>
      <c r="S16" s="63">
        <v>592</v>
      </c>
      <c r="T16" s="64">
        <v>101</v>
      </c>
      <c r="U16" s="50"/>
      <c r="V16" s="50"/>
      <c r="W16" s="50"/>
      <c r="X16" s="50"/>
      <c r="Y16" s="50"/>
      <c r="Z16" s="50">
        <v>285</v>
      </c>
      <c r="AA16" s="50"/>
      <c r="AB16" s="50"/>
      <c r="AC16" s="50"/>
      <c r="AD16" s="50"/>
      <c r="AE16" s="73">
        <f t="shared" si="0"/>
        <v>1424</v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</row>
    <row r="17" spans="1:31" ht="12.75">
      <c r="A17" s="51" t="s">
        <v>42</v>
      </c>
      <c r="B17" s="52"/>
      <c r="C17" s="52"/>
      <c r="D17" s="52"/>
      <c r="E17" s="52"/>
      <c r="F17" s="52"/>
      <c r="G17" s="52">
        <v>396</v>
      </c>
      <c r="H17" s="52"/>
      <c r="I17" s="52"/>
      <c r="J17" s="52"/>
      <c r="K17" s="52">
        <v>489</v>
      </c>
      <c r="L17" s="52"/>
      <c r="M17" s="52"/>
      <c r="N17" s="52"/>
      <c r="O17" s="52"/>
      <c r="P17" s="52"/>
      <c r="Q17" s="65"/>
      <c r="R17" s="66"/>
      <c r="S17" s="67"/>
      <c r="T17" s="68"/>
      <c r="U17" s="52"/>
      <c r="V17" s="52">
        <v>57</v>
      </c>
      <c r="W17" s="52">
        <v>50</v>
      </c>
      <c r="X17" s="52"/>
      <c r="Y17" s="52"/>
      <c r="Z17" s="52"/>
      <c r="AA17" s="52"/>
      <c r="AB17" s="52">
        <v>332</v>
      </c>
      <c r="AC17" s="52"/>
      <c r="AD17" s="52"/>
      <c r="AE17" s="74">
        <f t="shared" si="0"/>
        <v>1324</v>
      </c>
    </row>
    <row r="18" spans="1:113" s="34" customFormat="1" ht="12.75">
      <c r="A18" s="49" t="s">
        <v>43</v>
      </c>
      <c r="B18" s="50">
        <v>189</v>
      </c>
      <c r="C18" s="50">
        <v>313</v>
      </c>
      <c r="D18" s="50"/>
      <c r="E18" s="50"/>
      <c r="F18" s="50">
        <v>443</v>
      </c>
      <c r="G18" s="50"/>
      <c r="H18" s="50"/>
      <c r="I18" s="50"/>
      <c r="J18" s="50"/>
      <c r="K18" s="50"/>
      <c r="L18" s="50"/>
      <c r="M18" s="61"/>
      <c r="N18" s="50"/>
      <c r="O18" s="50"/>
      <c r="P18" s="50"/>
      <c r="Q18" s="62"/>
      <c r="R18" s="50"/>
      <c r="S18" s="63">
        <v>15</v>
      </c>
      <c r="T18" s="64"/>
      <c r="U18" s="50"/>
      <c r="V18" s="50"/>
      <c r="W18" s="50"/>
      <c r="X18" s="50"/>
      <c r="Y18" s="50"/>
      <c r="Z18" s="50">
        <v>269</v>
      </c>
      <c r="AA18" s="50"/>
      <c r="AB18" s="50"/>
      <c r="AC18" s="50"/>
      <c r="AD18" s="50"/>
      <c r="AE18" s="73">
        <f t="shared" si="0"/>
        <v>1229</v>
      </c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</row>
    <row r="19" spans="1:31" ht="12.75">
      <c r="A19" s="51" t="s">
        <v>44</v>
      </c>
      <c r="B19" s="52"/>
      <c r="C19" s="52"/>
      <c r="D19" s="52"/>
      <c r="E19" s="52">
        <v>231</v>
      </c>
      <c r="F19" s="52"/>
      <c r="G19" s="52"/>
      <c r="H19" s="52"/>
      <c r="I19" s="52"/>
      <c r="J19" s="52"/>
      <c r="K19" s="52"/>
      <c r="L19" s="52">
        <v>217</v>
      </c>
      <c r="M19" s="52">
        <v>216</v>
      </c>
      <c r="N19" s="52"/>
      <c r="O19" s="52"/>
      <c r="P19" s="52"/>
      <c r="Q19" s="65"/>
      <c r="R19" s="66"/>
      <c r="S19" s="67"/>
      <c r="T19" s="68"/>
      <c r="U19" s="52"/>
      <c r="V19" s="52"/>
      <c r="W19" s="52"/>
      <c r="X19" s="52"/>
      <c r="Y19" s="52">
        <v>71</v>
      </c>
      <c r="Z19" s="52"/>
      <c r="AA19" s="52"/>
      <c r="AB19" s="52"/>
      <c r="AC19" s="52"/>
      <c r="AD19" s="52"/>
      <c r="AE19" s="74">
        <f t="shared" si="0"/>
        <v>735</v>
      </c>
    </row>
    <row r="20" spans="1:113" s="34" customFormat="1" ht="12.75">
      <c r="A20" s="49" t="s">
        <v>45</v>
      </c>
      <c r="B20" s="50"/>
      <c r="C20" s="50"/>
      <c r="D20" s="50"/>
      <c r="E20" s="50">
        <v>201</v>
      </c>
      <c r="F20" s="50"/>
      <c r="G20" s="50"/>
      <c r="H20" s="50"/>
      <c r="I20" s="50"/>
      <c r="J20" s="50"/>
      <c r="K20" s="50"/>
      <c r="L20" s="50">
        <v>149</v>
      </c>
      <c r="M20" s="61"/>
      <c r="N20" s="50"/>
      <c r="O20" s="50"/>
      <c r="P20" s="50"/>
      <c r="Q20" s="62"/>
      <c r="R20" s="50"/>
      <c r="S20" s="63"/>
      <c r="T20" s="64"/>
      <c r="U20" s="50"/>
      <c r="V20" s="50"/>
      <c r="W20" s="50"/>
      <c r="X20" s="50">
        <v>171</v>
      </c>
      <c r="Y20" s="50">
        <v>184</v>
      </c>
      <c r="Z20" s="50"/>
      <c r="AA20" s="50"/>
      <c r="AB20" s="50"/>
      <c r="AC20" s="50"/>
      <c r="AD20" s="50"/>
      <c r="AE20" s="73">
        <f t="shared" si="0"/>
        <v>705</v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</row>
    <row r="21" spans="1:31" ht="12.75">
      <c r="A21" s="51" t="s">
        <v>46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>
        <v>10</v>
      </c>
      <c r="M21" s="52"/>
      <c r="N21" s="52"/>
      <c r="O21" s="52"/>
      <c r="P21" s="52"/>
      <c r="Q21" s="65"/>
      <c r="R21" s="66"/>
      <c r="S21" s="67"/>
      <c r="T21" s="68"/>
      <c r="U21" s="52"/>
      <c r="V21" s="52"/>
      <c r="W21" s="52"/>
      <c r="X21" s="52">
        <v>420</v>
      </c>
      <c r="Y21" s="52">
        <v>181</v>
      </c>
      <c r="Z21" s="52"/>
      <c r="AA21" s="52"/>
      <c r="AB21" s="52"/>
      <c r="AC21" s="52"/>
      <c r="AD21" s="52"/>
      <c r="AE21" s="74">
        <f t="shared" si="0"/>
        <v>611</v>
      </c>
    </row>
    <row r="22" spans="1:113" s="34" customFormat="1" ht="12.75">
      <c r="A22" s="49" t="s">
        <v>47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61"/>
      <c r="N22" s="50"/>
      <c r="O22" s="50"/>
      <c r="P22" s="50"/>
      <c r="Q22" s="62"/>
      <c r="R22" s="50">
        <v>539</v>
      </c>
      <c r="S22" s="63"/>
      <c r="T22" s="64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73">
        <f t="shared" si="0"/>
        <v>539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</row>
    <row r="23" spans="1:31" ht="12.75">
      <c r="A23" s="51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>
        <v>73</v>
      </c>
      <c r="L23" s="52">
        <v>216</v>
      </c>
      <c r="M23" s="52"/>
      <c r="N23" s="52"/>
      <c r="O23" s="52"/>
      <c r="P23" s="52"/>
      <c r="Q23" s="65"/>
      <c r="R23" s="66"/>
      <c r="S23" s="67"/>
      <c r="T23" s="68"/>
      <c r="U23" s="52"/>
      <c r="V23" s="52"/>
      <c r="W23" s="52"/>
      <c r="X23" s="52"/>
      <c r="Y23" s="52">
        <v>208</v>
      </c>
      <c r="Z23" s="52"/>
      <c r="AA23" s="52"/>
      <c r="AB23" s="52"/>
      <c r="AC23" s="52"/>
      <c r="AD23" s="52"/>
      <c r="AE23" s="74">
        <f t="shared" si="0"/>
        <v>497</v>
      </c>
    </row>
    <row r="24" spans="1:113" s="34" customFormat="1" ht="12.75">
      <c r="A24" s="49" t="s">
        <v>49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61"/>
      <c r="N24" s="50"/>
      <c r="O24" s="50"/>
      <c r="P24" s="50"/>
      <c r="Q24" s="62"/>
      <c r="R24" s="50"/>
      <c r="S24" s="63"/>
      <c r="T24" s="64"/>
      <c r="U24" s="50"/>
      <c r="V24" s="50"/>
      <c r="W24" s="50">
        <v>289</v>
      </c>
      <c r="X24" s="50"/>
      <c r="Y24" s="50"/>
      <c r="Z24" s="50"/>
      <c r="AA24" s="50"/>
      <c r="AB24" s="50">
        <v>93</v>
      </c>
      <c r="AC24" s="50"/>
      <c r="AD24" s="50"/>
      <c r="AE24" s="73">
        <f t="shared" si="0"/>
        <v>382</v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</row>
    <row r="25" spans="1:31" ht="12.75">
      <c r="A25" s="51" t="s">
        <v>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150</v>
      </c>
      <c r="P25" s="52">
        <v>30</v>
      </c>
      <c r="Q25" s="65">
        <v>85</v>
      </c>
      <c r="R25" s="66"/>
      <c r="S25" s="67"/>
      <c r="T25" s="68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74">
        <f t="shared" si="0"/>
        <v>265</v>
      </c>
    </row>
    <row r="26" spans="1:113" s="34" customFormat="1" ht="12.75">
      <c r="A26" s="49" t="s">
        <v>51</v>
      </c>
      <c r="B26" s="50"/>
      <c r="C26" s="50"/>
      <c r="D26" s="50"/>
      <c r="E26" s="50">
        <v>234</v>
      </c>
      <c r="F26" s="50"/>
      <c r="G26" s="50"/>
      <c r="H26" s="50"/>
      <c r="I26" s="50"/>
      <c r="J26" s="50"/>
      <c r="K26" s="50"/>
      <c r="L26" s="50"/>
      <c r="M26" s="61"/>
      <c r="N26" s="50"/>
      <c r="O26" s="50"/>
      <c r="P26" s="50"/>
      <c r="Q26" s="62"/>
      <c r="R26" s="50"/>
      <c r="S26" s="63"/>
      <c r="T26" s="64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73">
        <f t="shared" si="0"/>
        <v>234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</row>
    <row r="27" spans="1:31" ht="12.75">
      <c r="A27" s="51" t="s">
        <v>52</v>
      </c>
      <c r="B27" s="52"/>
      <c r="C27" s="52"/>
      <c r="D27" s="52"/>
      <c r="E27" s="52"/>
      <c r="F27" s="52">
        <v>198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65"/>
      <c r="R27" s="66"/>
      <c r="S27" s="67"/>
      <c r="T27" s="68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74">
        <f t="shared" si="0"/>
        <v>198</v>
      </c>
    </row>
    <row r="28" spans="1:113" s="34" customFormat="1" ht="12.75">
      <c r="A28" s="49" t="s">
        <v>53</v>
      </c>
      <c r="B28" s="50"/>
      <c r="C28" s="50"/>
      <c r="D28" s="50"/>
      <c r="E28" s="50">
        <v>197</v>
      </c>
      <c r="F28" s="50"/>
      <c r="G28" s="50"/>
      <c r="H28" s="50"/>
      <c r="I28" s="50"/>
      <c r="J28" s="50"/>
      <c r="K28" s="50"/>
      <c r="L28" s="50"/>
      <c r="M28" s="61"/>
      <c r="N28" s="50"/>
      <c r="O28" s="50"/>
      <c r="P28" s="50"/>
      <c r="Q28" s="62"/>
      <c r="R28" s="50"/>
      <c r="S28" s="63"/>
      <c r="T28" s="64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73">
        <f t="shared" si="0"/>
        <v>197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</row>
    <row r="29" spans="1:31" ht="12.75">
      <c r="A29" s="51" t="s">
        <v>54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5"/>
      <c r="R29" s="66"/>
      <c r="S29" s="67"/>
      <c r="T29" s="68"/>
      <c r="U29" s="52"/>
      <c r="V29" s="52">
        <v>56</v>
      </c>
      <c r="W29" s="52"/>
      <c r="X29" s="52"/>
      <c r="Y29" s="52"/>
      <c r="Z29" s="52"/>
      <c r="AA29" s="52"/>
      <c r="AB29" s="52">
        <v>132</v>
      </c>
      <c r="AC29" s="52"/>
      <c r="AD29" s="52"/>
      <c r="AE29" s="74">
        <f t="shared" si="0"/>
        <v>188</v>
      </c>
    </row>
    <row r="30" spans="1:113" s="34" customFormat="1" ht="12.75">
      <c r="A30" s="49" t="s">
        <v>55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61"/>
      <c r="N30" s="50"/>
      <c r="O30" s="50"/>
      <c r="P30" s="50"/>
      <c r="Q30" s="62"/>
      <c r="R30" s="50"/>
      <c r="S30" s="63"/>
      <c r="T30" s="64">
        <v>184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73">
        <f t="shared" si="0"/>
        <v>184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</row>
    <row r="31" spans="1:31" ht="12.75">
      <c r="A31" s="51" t="s">
        <v>56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65"/>
      <c r="R31" s="66"/>
      <c r="S31" s="67"/>
      <c r="T31" s="68">
        <v>180</v>
      </c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74">
        <f t="shared" si="0"/>
        <v>180</v>
      </c>
    </row>
    <row r="32" spans="1:113" s="34" customFormat="1" ht="12.75">
      <c r="A32" s="49" t="s">
        <v>57</v>
      </c>
      <c r="B32" s="50"/>
      <c r="C32" s="50"/>
      <c r="D32" s="50"/>
      <c r="E32" s="50"/>
      <c r="F32" s="50"/>
      <c r="G32" s="50"/>
      <c r="H32" s="50"/>
      <c r="I32" s="50"/>
      <c r="J32" s="50"/>
      <c r="K32" s="50">
        <v>146</v>
      </c>
      <c r="L32" s="50"/>
      <c r="M32" s="61"/>
      <c r="N32" s="50"/>
      <c r="O32" s="50"/>
      <c r="P32" s="50"/>
      <c r="Q32" s="62"/>
      <c r="R32" s="50"/>
      <c r="S32" s="63"/>
      <c r="T32" s="64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73">
        <f t="shared" si="0"/>
        <v>146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</row>
    <row r="33" spans="1:31" ht="12.75">
      <c r="A33" s="51" t="s">
        <v>58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>
        <v>125</v>
      </c>
      <c r="Q33" s="65"/>
      <c r="R33" s="66"/>
      <c r="S33" s="67"/>
      <c r="T33" s="68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74">
        <f t="shared" si="0"/>
        <v>125</v>
      </c>
    </row>
    <row r="34" spans="1:113" s="34" customFormat="1" ht="12.75">
      <c r="A34" s="49" t="s">
        <v>59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61"/>
      <c r="N34" s="50"/>
      <c r="O34" s="50"/>
      <c r="P34" s="50">
        <v>124</v>
      </c>
      <c r="Q34" s="62"/>
      <c r="R34" s="50"/>
      <c r="S34" s="63"/>
      <c r="T34" s="64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73">
        <f t="shared" si="0"/>
        <v>124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</row>
    <row r="35" spans="1:31" ht="12.75">
      <c r="A35" s="51" t="s">
        <v>60</v>
      </c>
      <c r="B35" s="52">
        <v>81</v>
      </c>
      <c r="C35" s="52">
        <v>10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65"/>
      <c r="R35" s="66"/>
      <c r="S35" s="67"/>
      <c r="T35" s="68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74">
        <f t="shared" si="0"/>
        <v>91</v>
      </c>
    </row>
    <row r="36" spans="1:113" s="34" customFormat="1" ht="12.75">
      <c r="A36" s="49" t="s">
        <v>61</v>
      </c>
      <c r="B36" s="50"/>
      <c r="C36" s="50"/>
      <c r="D36" s="50">
        <v>10</v>
      </c>
      <c r="E36" s="50"/>
      <c r="F36" s="50"/>
      <c r="G36" s="50"/>
      <c r="H36" s="50"/>
      <c r="I36" s="50"/>
      <c r="J36" s="50">
        <v>10</v>
      </c>
      <c r="K36" s="50"/>
      <c r="L36" s="50"/>
      <c r="M36" s="61"/>
      <c r="N36" s="50"/>
      <c r="O36" s="50"/>
      <c r="P36" s="50"/>
      <c r="Q36" s="62"/>
      <c r="R36" s="50"/>
      <c r="S36" s="63"/>
      <c r="T36" s="64"/>
      <c r="U36" s="50"/>
      <c r="V36" s="50">
        <v>55</v>
      </c>
      <c r="W36" s="50"/>
      <c r="X36" s="50"/>
      <c r="Y36" s="50"/>
      <c r="Z36" s="50"/>
      <c r="AA36" s="50"/>
      <c r="AB36" s="50"/>
      <c r="AC36" s="50"/>
      <c r="AD36" s="50"/>
      <c r="AE36" s="73">
        <f t="shared" si="0"/>
        <v>75</v>
      </c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</row>
    <row r="37" spans="1:31" ht="12.75">
      <c r="A37" s="51" t="s">
        <v>62</v>
      </c>
      <c r="B37" s="52"/>
      <c r="C37" s="52"/>
      <c r="D37" s="52"/>
      <c r="E37" s="52"/>
      <c r="F37" s="52"/>
      <c r="G37" s="52"/>
      <c r="H37" s="52"/>
      <c r="I37" s="52">
        <v>30</v>
      </c>
      <c r="J37" s="52"/>
      <c r="K37" s="52"/>
      <c r="L37" s="52"/>
      <c r="M37" s="52"/>
      <c r="N37" s="52"/>
      <c r="O37" s="52"/>
      <c r="P37" s="52"/>
      <c r="Q37" s="65"/>
      <c r="R37" s="66"/>
      <c r="S37" s="67"/>
      <c r="T37" s="68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74">
        <f t="shared" si="0"/>
        <v>30</v>
      </c>
    </row>
    <row r="38" spans="1:113" s="34" customFormat="1" ht="12.75">
      <c r="A38" s="49" t="s">
        <v>63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61"/>
      <c r="N38" s="50"/>
      <c r="O38" s="50"/>
      <c r="P38" s="50"/>
      <c r="Q38" s="62"/>
      <c r="R38" s="50"/>
      <c r="S38" s="63"/>
      <c r="T38" s="64"/>
      <c r="U38" s="50"/>
      <c r="V38" s="50"/>
      <c r="W38" s="50"/>
      <c r="X38" s="50">
        <v>10</v>
      </c>
      <c r="Y38" s="50"/>
      <c r="Z38" s="50"/>
      <c r="AA38" s="50"/>
      <c r="AB38" s="50"/>
      <c r="AC38" s="50"/>
      <c r="AD38" s="50"/>
      <c r="AE38" s="73">
        <f t="shared" si="0"/>
        <v>10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</row>
    <row r="39" spans="1:31" ht="12.75">
      <c r="A39" s="51" t="s">
        <v>64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65"/>
      <c r="R39" s="66"/>
      <c r="S39" s="67"/>
      <c r="T39" s="68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74">
        <f t="shared" si="0"/>
        <v>0</v>
      </c>
    </row>
    <row r="40" spans="1:113" s="34" customFormat="1" ht="12.75">
      <c r="A40" s="49" t="s">
        <v>65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61"/>
      <c r="N40" s="50"/>
      <c r="O40" s="50"/>
      <c r="P40" s="50"/>
      <c r="Q40" s="62"/>
      <c r="R40" s="50"/>
      <c r="S40" s="63"/>
      <c r="T40" s="64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73">
        <f t="shared" si="0"/>
        <v>0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</row>
    <row r="41" spans="1:31" ht="12.75">
      <c r="A41" s="51" t="s">
        <v>66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65"/>
      <c r="R41" s="66"/>
      <c r="S41" s="67"/>
      <c r="T41" s="68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74">
        <f t="shared" si="0"/>
        <v>0</v>
      </c>
    </row>
    <row r="42" spans="1:113" s="34" customFormat="1" ht="12.75">
      <c r="A42" s="49" t="s">
        <v>67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61"/>
      <c r="N42" s="50"/>
      <c r="O42" s="50"/>
      <c r="P42" s="50"/>
      <c r="Q42" s="62"/>
      <c r="R42" s="50"/>
      <c r="S42" s="63"/>
      <c r="T42" s="64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73">
        <f t="shared" si="0"/>
        <v>0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</row>
    <row r="43" spans="1:31" ht="12.75">
      <c r="A43" s="51" t="s">
        <v>68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65"/>
      <c r="R43" s="66"/>
      <c r="S43" s="67"/>
      <c r="T43" s="68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74">
        <f t="shared" si="0"/>
        <v>0</v>
      </c>
    </row>
    <row r="44" spans="1:113" s="34" customFormat="1" ht="12.75">
      <c r="A44" s="49" t="s">
        <v>69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61"/>
      <c r="N44" s="50"/>
      <c r="O44" s="50"/>
      <c r="P44" s="50"/>
      <c r="Q44" s="62"/>
      <c r="R44" s="50"/>
      <c r="S44" s="63"/>
      <c r="T44" s="64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73">
        <f t="shared" si="0"/>
        <v>0</v>
      </c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</row>
    <row r="45" spans="1:31" ht="12.75">
      <c r="A45" s="51" t="s">
        <v>70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65"/>
      <c r="R45" s="66"/>
      <c r="S45" s="67"/>
      <c r="T45" s="68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74">
        <f t="shared" si="0"/>
        <v>0</v>
      </c>
    </row>
    <row r="46" spans="1:113" s="34" customFormat="1" ht="12.75">
      <c r="A46" s="49" t="s">
        <v>71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61"/>
      <c r="N46" s="50"/>
      <c r="O46" s="50"/>
      <c r="P46" s="50"/>
      <c r="Q46" s="62"/>
      <c r="R46" s="50"/>
      <c r="S46" s="63"/>
      <c r="T46" s="64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73">
        <f t="shared" si="0"/>
        <v>0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</row>
    <row r="47" spans="1:31" ht="12.75">
      <c r="A47" s="51" t="s">
        <v>72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65"/>
      <c r="R47" s="66"/>
      <c r="S47" s="67"/>
      <c r="T47" s="68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74">
        <f t="shared" si="0"/>
        <v>0</v>
      </c>
    </row>
    <row r="48" spans="1:113" s="34" customFormat="1" ht="12.75">
      <c r="A48" s="49" t="s">
        <v>73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61"/>
      <c r="N48" s="50"/>
      <c r="O48" s="50"/>
      <c r="P48" s="50"/>
      <c r="Q48" s="62"/>
      <c r="R48" s="50"/>
      <c r="S48" s="63"/>
      <c r="T48" s="64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73">
        <f t="shared" si="0"/>
        <v>0</v>
      </c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</row>
    <row r="49" spans="1:31" ht="12.75">
      <c r="A49" s="51" t="s">
        <v>74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65"/>
      <c r="R49" s="66"/>
      <c r="S49" s="67"/>
      <c r="T49" s="68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74">
        <f t="shared" si="0"/>
        <v>0</v>
      </c>
    </row>
    <row r="50" spans="1:113" s="34" customFormat="1" ht="12.75">
      <c r="A50" s="49" t="s">
        <v>75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61"/>
      <c r="N50" s="50"/>
      <c r="O50" s="50"/>
      <c r="P50" s="50"/>
      <c r="Q50" s="62"/>
      <c r="R50" s="50"/>
      <c r="S50" s="63"/>
      <c r="T50" s="64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73">
        <f t="shared" si="0"/>
        <v>0</v>
      </c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</row>
    <row r="51" spans="1:31" ht="12.75">
      <c r="A51" s="51" t="s">
        <v>76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65"/>
      <c r="R51" s="66"/>
      <c r="S51" s="67"/>
      <c r="T51" s="68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74">
        <f t="shared" si="0"/>
        <v>0</v>
      </c>
    </row>
    <row r="52" spans="1:113" s="34" customFormat="1" ht="12.75">
      <c r="A52" s="49" t="s">
        <v>77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61"/>
      <c r="N52" s="50"/>
      <c r="O52" s="50"/>
      <c r="P52" s="50"/>
      <c r="Q52" s="62"/>
      <c r="R52" s="50"/>
      <c r="S52" s="63"/>
      <c r="T52" s="64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73">
        <f t="shared" si="0"/>
        <v>0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</row>
    <row r="53" spans="1:31" ht="12.75">
      <c r="A53" s="51" t="s">
        <v>78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65"/>
      <c r="R53" s="66"/>
      <c r="S53" s="67"/>
      <c r="T53" s="68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74">
        <f t="shared" si="0"/>
        <v>0</v>
      </c>
    </row>
    <row r="54" spans="1:113" s="34" customFormat="1" ht="12.75">
      <c r="A54" s="49" t="s">
        <v>79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61"/>
      <c r="N54" s="50"/>
      <c r="O54" s="50"/>
      <c r="P54" s="50"/>
      <c r="Q54" s="62"/>
      <c r="R54" s="50"/>
      <c r="S54" s="63"/>
      <c r="T54" s="64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73">
        <f t="shared" si="0"/>
        <v>0</v>
      </c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</row>
    <row r="55" spans="1:31" ht="12.7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65"/>
      <c r="R55" s="66"/>
      <c r="S55" s="67"/>
      <c r="T55" s="68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74">
        <f t="shared" si="0"/>
        <v>0</v>
      </c>
    </row>
    <row r="56" spans="1:113" s="34" customFormat="1" ht="12.7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61"/>
      <c r="N56" s="50"/>
      <c r="O56" s="50"/>
      <c r="P56" s="50"/>
      <c r="Q56" s="62"/>
      <c r="R56" s="50"/>
      <c r="S56" s="63"/>
      <c r="T56" s="64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73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</row>
    <row r="57" spans="1:31" ht="12.75">
      <c r="A57" s="51" t="s">
        <v>80</v>
      </c>
      <c r="B57" s="52">
        <f>SUM(B10:B56)</f>
        <v>1125</v>
      </c>
      <c r="C57" s="52">
        <f aca="true" t="shared" si="1" ref="C57:Z57">SUM(C9:C56)</f>
        <v>1143</v>
      </c>
      <c r="D57" s="52">
        <f t="shared" si="1"/>
        <v>332</v>
      </c>
      <c r="E57" s="52">
        <f t="shared" si="1"/>
        <v>2085</v>
      </c>
      <c r="F57" s="52">
        <f t="shared" si="1"/>
        <v>1893</v>
      </c>
      <c r="G57" s="52">
        <f t="shared" si="1"/>
        <v>1227</v>
      </c>
      <c r="H57" s="52">
        <f t="shared" si="1"/>
        <v>1015</v>
      </c>
      <c r="I57" s="52">
        <f t="shared" si="1"/>
        <v>714</v>
      </c>
      <c r="J57" s="52">
        <f t="shared" si="1"/>
        <v>803</v>
      </c>
      <c r="K57" s="52">
        <f t="shared" si="1"/>
        <v>708</v>
      </c>
      <c r="L57" s="52">
        <f t="shared" si="1"/>
        <v>1762</v>
      </c>
      <c r="M57" s="52">
        <f t="shared" si="1"/>
        <v>1995</v>
      </c>
      <c r="N57" s="52">
        <f t="shared" si="1"/>
        <v>1685</v>
      </c>
      <c r="O57" s="52">
        <f t="shared" si="1"/>
        <v>565</v>
      </c>
      <c r="P57" s="52">
        <f t="shared" si="1"/>
        <v>698</v>
      </c>
      <c r="Q57" s="52">
        <f t="shared" si="1"/>
        <v>945</v>
      </c>
      <c r="R57" s="52">
        <f t="shared" si="1"/>
        <v>1095</v>
      </c>
      <c r="S57" s="52">
        <f t="shared" si="1"/>
        <v>1597</v>
      </c>
      <c r="T57" s="52">
        <f t="shared" si="1"/>
        <v>1240</v>
      </c>
      <c r="U57" s="52">
        <f t="shared" si="1"/>
        <v>569</v>
      </c>
      <c r="V57" s="52">
        <f t="shared" si="1"/>
        <v>781</v>
      </c>
      <c r="W57" s="52">
        <f t="shared" si="1"/>
        <v>511</v>
      </c>
      <c r="X57" s="52">
        <f t="shared" si="1"/>
        <v>1460</v>
      </c>
      <c r="Y57" s="52">
        <f t="shared" si="1"/>
        <v>1677</v>
      </c>
      <c r="Z57" s="52">
        <f t="shared" si="1"/>
        <v>782</v>
      </c>
      <c r="AA57" s="52"/>
      <c r="AB57" s="52"/>
      <c r="AC57" s="52"/>
      <c r="AD57" s="52">
        <f>SUM(AD9:AD56)</f>
        <v>0</v>
      </c>
      <c r="AE57" s="74">
        <f>SUM(AE10:AE56)</f>
        <v>23854</v>
      </c>
    </row>
    <row r="58" spans="2:31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19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75"/>
    </row>
    <row r="59" spans="1:31" ht="13.5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76"/>
    </row>
    <row r="60" spans="1:31" ht="12.75">
      <c r="A60" s="53" t="s">
        <v>81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7"/>
    </row>
    <row r="61" spans="1:32" ht="13.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78"/>
      <c r="AF61" s="79"/>
    </row>
    <row r="62" spans="1:32" ht="12.75">
      <c r="A62" s="57" t="s">
        <v>3</v>
      </c>
      <c r="B62" s="45" t="s">
        <v>4</v>
      </c>
      <c r="C62" s="45" t="s">
        <v>5</v>
      </c>
      <c r="D62" s="46" t="s">
        <v>6</v>
      </c>
      <c r="E62" s="46" t="s">
        <v>7</v>
      </c>
      <c r="F62" s="46" t="s">
        <v>8</v>
      </c>
      <c r="G62" s="46" t="s">
        <v>9</v>
      </c>
      <c r="H62" s="46" t="s">
        <v>10</v>
      </c>
      <c r="I62" s="46" t="s">
        <v>11</v>
      </c>
      <c r="J62" s="46" t="s">
        <v>12</v>
      </c>
      <c r="K62" s="46" t="s">
        <v>13</v>
      </c>
      <c r="L62" s="45" t="s">
        <v>14</v>
      </c>
      <c r="M62" s="59" t="s">
        <v>15</v>
      </c>
      <c r="N62" s="46" t="s">
        <v>16</v>
      </c>
      <c r="O62" s="46" t="s">
        <v>17</v>
      </c>
      <c r="P62" s="46" t="s">
        <v>18</v>
      </c>
      <c r="Q62" s="46" t="s">
        <v>19</v>
      </c>
      <c r="R62" s="46" t="s">
        <v>20</v>
      </c>
      <c r="S62" s="46" t="s">
        <v>21</v>
      </c>
      <c r="T62" s="46" t="s">
        <v>22</v>
      </c>
      <c r="U62" s="46" t="s">
        <v>23</v>
      </c>
      <c r="V62" s="46" t="s">
        <v>24</v>
      </c>
      <c r="W62" s="46" t="s">
        <v>25</v>
      </c>
      <c r="X62" s="46" t="s">
        <v>26</v>
      </c>
      <c r="Y62" s="46" t="s">
        <v>27</v>
      </c>
      <c r="Z62" s="46" t="s">
        <v>28</v>
      </c>
      <c r="AA62" s="46" t="s">
        <v>29</v>
      </c>
      <c r="AB62" s="46" t="s">
        <v>30</v>
      </c>
      <c r="AC62" s="46"/>
      <c r="AD62" s="46"/>
      <c r="AE62" s="80"/>
      <c r="AF62" s="79"/>
    </row>
    <row r="63" spans="1:32" ht="12.75">
      <c r="A63" s="58" t="s">
        <v>31</v>
      </c>
      <c r="B63" s="48">
        <v>43211</v>
      </c>
      <c r="C63" s="48">
        <v>43212</v>
      </c>
      <c r="D63" s="48">
        <v>43232</v>
      </c>
      <c r="E63" s="48">
        <v>43253</v>
      </c>
      <c r="F63" s="48">
        <v>43274</v>
      </c>
      <c r="G63" s="48">
        <v>43274</v>
      </c>
      <c r="H63" s="48">
        <v>43275</v>
      </c>
      <c r="I63" s="48">
        <v>43288</v>
      </c>
      <c r="J63" s="48">
        <v>43289</v>
      </c>
      <c r="K63" s="48">
        <v>43302</v>
      </c>
      <c r="L63" s="48">
        <v>43309</v>
      </c>
      <c r="M63" s="60">
        <v>43310</v>
      </c>
      <c r="N63" s="48">
        <v>43323</v>
      </c>
      <c r="O63" s="48">
        <v>43323</v>
      </c>
      <c r="P63" s="48">
        <v>43324</v>
      </c>
      <c r="Q63" s="48">
        <v>43330</v>
      </c>
      <c r="R63" s="48">
        <v>43331</v>
      </c>
      <c r="S63" s="48">
        <v>43337</v>
      </c>
      <c r="T63" s="48">
        <v>43338</v>
      </c>
      <c r="U63" s="48">
        <v>43344</v>
      </c>
      <c r="V63" s="48">
        <v>43345</v>
      </c>
      <c r="W63" s="48">
        <v>43358</v>
      </c>
      <c r="X63" s="48">
        <v>43358</v>
      </c>
      <c r="Y63" s="48">
        <v>43359</v>
      </c>
      <c r="Z63" s="48">
        <v>43365</v>
      </c>
      <c r="AA63" s="48">
        <v>43400</v>
      </c>
      <c r="AB63" s="48">
        <v>43407</v>
      </c>
      <c r="AC63" s="48"/>
      <c r="AD63" s="48"/>
      <c r="AE63" s="81" t="s">
        <v>32</v>
      </c>
      <c r="AF63" s="79"/>
    </row>
    <row r="64" spans="32:45" s="35" customFormat="1" ht="12.75">
      <c r="AF64" s="79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</row>
    <row r="65" spans="1:32" ht="12.75">
      <c r="A65" s="49" t="s">
        <v>82</v>
      </c>
      <c r="B65" s="50"/>
      <c r="C65" s="50"/>
      <c r="D65" s="50">
        <v>82</v>
      </c>
      <c r="E65" s="50"/>
      <c r="F65" s="50"/>
      <c r="G65" s="50">
        <v>329</v>
      </c>
      <c r="H65" s="50">
        <v>437</v>
      </c>
      <c r="I65" s="50">
        <v>120</v>
      </c>
      <c r="J65" s="50">
        <v>313</v>
      </c>
      <c r="K65" s="50"/>
      <c r="L65" s="50"/>
      <c r="M65" s="50"/>
      <c r="N65" s="50">
        <v>252</v>
      </c>
      <c r="O65" s="50"/>
      <c r="P65" s="50"/>
      <c r="Q65" s="50"/>
      <c r="R65" s="50"/>
      <c r="S65" s="50"/>
      <c r="T65" s="50"/>
      <c r="U65" s="50">
        <v>90</v>
      </c>
      <c r="V65" s="50">
        <v>260</v>
      </c>
      <c r="W65" s="50">
        <v>311</v>
      </c>
      <c r="X65" s="50"/>
      <c r="Y65" s="50"/>
      <c r="Z65" s="50"/>
      <c r="AA65" s="50">
        <v>196</v>
      </c>
      <c r="AB65" s="50">
        <v>690</v>
      </c>
      <c r="AC65" s="50"/>
      <c r="AD65" s="50"/>
      <c r="AE65" s="73">
        <f aca="true" t="shared" si="2" ref="AE65:AE96">SUM(B65:AD65)</f>
        <v>3080</v>
      </c>
      <c r="AF65" s="79"/>
    </row>
    <row r="66" spans="1:113" s="36" customFormat="1" ht="12.75">
      <c r="A66" s="82" t="s">
        <v>83</v>
      </c>
      <c r="B66" s="35"/>
      <c r="C66" s="35"/>
      <c r="D66" s="35">
        <v>69</v>
      </c>
      <c r="E66" s="35"/>
      <c r="F66" s="35"/>
      <c r="G66" s="35">
        <v>198</v>
      </c>
      <c r="H66" s="35">
        <v>143</v>
      </c>
      <c r="I66" s="35">
        <v>136</v>
      </c>
      <c r="J66" s="35">
        <v>64</v>
      </c>
      <c r="K66" s="35"/>
      <c r="L66" s="35"/>
      <c r="M66" s="35"/>
      <c r="N66" s="35">
        <v>260</v>
      </c>
      <c r="O66" s="35"/>
      <c r="P66" s="35"/>
      <c r="Q66" s="35"/>
      <c r="R66" s="35"/>
      <c r="S66" s="35"/>
      <c r="T66" s="35"/>
      <c r="U66" s="35">
        <v>477</v>
      </c>
      <c r="V66" s="35">
        <v>398</v>
      </c>
      <c r="W66" s="35">
        <v>344</v>
      </c>
      <c r="X66" s="35"/>
      <c r="Y66" s="35"/>
      <c r="Z66" s="35"/>
      <c r="AA66" s="35">
        <v>71</v>
      </c>
      <c r="AB66" s="35">
        <v>196</v>
      </c>
      <c r="AC66" s="35"/>
      <c r="AD66" s="35"/>
      <c r="AE66" s="73">
        <f t="shared" si="2"/>
        <v>2356</v>
      </c>
      <c r="AF66" s="79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</row>
    <row r="67" spans="1:32" ht="12.75">
      <c r="A67" s="49" t="s">
        <v>84</v>
      </c>
      <c r="B67" s="50"/>
      <c r="C67" s="50"/>
      <c r="D67" s="50"/>
      <c r="E67" s="50"/>
      <c r="F67" s="50">
        <v>348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v>503</v>
      </c>
      <c r="T67" s="50">
        <v>729</v>
      </c>
      <c r="U67" s="50"/>
      <c r="V67" s="50"/>
      <c r="W67" s="50"/>
      <c r="X67" s="50"/>
      <c r="Y67" s="50"/>
      <c r="Z67" s="50">
        <v>209</v>
      </c>
      <c r="AA67" s="50"/>
      <c r="AB67" s="50"/>
      <c r="AC67" s="50"/>
      <c r="AD67" s="50"/>
      <c r="AE67" s="73">
        <f t="shared" si="2"/>
        <v>1789</v>
      </c>
      <c r="AF67" s="79"/>
    </row>
    <row r="68" spans="1:113" s="36" customFormat="1" ht="12.75">
      <c r="A68" s="82" t="s">
        <v>85</v>
      </c>
      <c r="B68" s="35"/>
      <c r="C68" s="35"/>
      <c r="D68" s="35"/>
      <c r="E68" s="35">
        <v>87</v>
      </c>
      <c r="F68" s="35"/>
      <c r="G68" s="35"/>
      <c r="H68" s="35"/>
      <c r="I68" s="35"/>
      <c r="J68" s="35"/>
      <c r="K68" s="35"/>
      <c r="L68" s="35">
        <v>429</v>
      </c>
      <c r="M68" s="35">
        <v>214</v>
      </c>
      <c r="N68" s="35"/>
      <c r="O68" s="35">
        <v>119</v>
      </c>
      <c r="P68" s="35">
        <v>72</v>
      </c>
      <c r="Q68" s="35"/>
      <c r="R68" s="35"/>
      <c r="S68" s="35"/>
      <c r="T68" s="35"/>
      <c r="U68" s="35"/>
      <c r="V68" s="35"/>
      <c r="W68" s="35"/>
      <c r="X68" s="35">
        <v>248</v>
      </c>
      <c r="Y68" s="35">
        <v>75</v>
      </c>
      <c r="Z68" s="35"/>
      <c r="AA68" s="35"/>
      <c r="AB68" s="35"/>
      <c r="AC68" s="35"/>
      <c r="AD68" s="35"/>
      <c r="AE68" s="73">
        <f t="shared" si="2"/>
        <v>1244</v>
      </c>
      <c r="AF68" s="79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</row>
    <row r="69" spans="1:32" ht="12.75">
      <c r="A69" s="49" t="s">
        <v>86</v>
      </c>
      <c r="B69" s="50"/>
      <c r="C69" s="50"/>
      <c r="D69" s="50">
        <v>341</v>
      </c>
      <c r="E69" s="50"/>
      <c r="F69" s="50"/>
      <c r="G69" s="50"/>
      <c r="H69" s="50"/>
      <c r="I69" s="50">
        <v>109</v>
      </c>
      <c r="J69" s="50">
        <v>109</v>
      </c>
      <c r="K69" s="50">
        <v>84</v>
      </c>
      <c r="L69" s="50"/>
      <c r="M69" s="50"/>
      <c r="N69" s="50"/>
      <c r="O69" s="50"/>
      <c r="P69" s="50"/>
      <c r="Q69" s="50"/>
      <c r="R69" s="50"/>
      <c r="S69" s="50">
        <v>117</v>
      </c>
      <c r="T69" s="50"/>
      <c r="U69" s="50"/>
      <c r="V69" s="50"/>
      <c r="W69" s="50"/>
      <c r="X69" s="50"/>
      <c r="Y69" s="50"/>
      <c r="Z69" s="50"/>
      <c r="AA69" s="50">
        <v>442</v>
      </c>
      <c r="AB69" s="50"/>
      <c r="AC69" s="50"/>
      <c r="AD69" s="50"/>
      <c r="AE69" s="73">
        <f t="shared" si="2"/>
        <v>1202</v>
      </c>
      <c r="AF69" s="79"/>
    </row>
    <row r="70" spans="1:113" s="36" customFormat="1" ht="12.75">
      <c r="A70" s="82" t="s">
        <v>87</v>
      </c>
      <c r="B70" s="35">
        <v>266</v>
      </c>
      <c r="C70" s="35">
        <v>196</v>
      </c>
      <c r="D70" s="35"/>
      <c r="E70" s="35"/>
      <c r="F70" s="35">
        <v>93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>
        <v>259</v>
      </c>
      <c r="T70" s="35">
        <v>161</v>
      </c>
      <c r="U70" s="35"/>
      <c r="V70" s="35"/>
      <c r="W70" s="35"/>
      <c r="X70" s="35"/>
      <c r="Y70" s="35"/>
      <c r="Z70" s="35">
        <v>133</v>
      </c>
      <c r="AA70" s="35"/>
      <c r="AB70" s="35"/>
      <c r="AC70" s="35"/>
      <c r="AD70" s="35"/>
      <c r="AE70" s="73">
        <f t="shared" si="2"/>
        <v>1108</v>
      </c>
      <c r="AF70" s="79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</row>
    <row r="71" spans="1:32" ht="12.75">
      <c r="A71" s="49" t="s">
        <v>88</v>
      </c>
      <c r="B71" s="50"/>
      <c r="C71" s="50"/>
      <c r="D71" s="50">
        <v>218</v>
      </c>
      <c r="E71" s="50"/>
      <c r="F71" s="50"/>
      <c r="G71" s="50">
        <v>138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>
        <v>193</v>
      </c>
      <c r="V71" s="50">
        <v>133</v>
      </c>
      <c r="W71" s="50"/>
      <c r="X71" s="50"/>
      <c r="Y71" s="50"/>
      <c r="Z71" s="50"/>
      <c r="AA71" s="50">
        <v>68</v>
      </c>
      <c r="AB71" s="50"/>
      <c r="AC71" s="50"/>
      <c r="AD71" s="50"/>
      <c r="AE71" s="73">
        <f t="shared" si="2"/>
        <v>750</v>
      </c>
      <c r="AF71" s="79"/>
    </row>
    <row r="72" spans="1:113" s="36" customFormat="1" ht="12.75">
      <c r="A72" s="82" t="s">
        <v>52</v>
      </c>
      <c r="B72" s="35">
        <v>280</v>
      </c>
      <c r="C72" s="35">
        <v>400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73">
        <f t="shared" si="2"/>
        <v>680</v>
      </c>
      <c r="AF72" s="79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</row>
    <row r="73" spans="1:32" ht="12.75">
      <c r="A73" s="49" t="s">
        <v>89</v>
      </c>
      <c r="B73" s="50"/>
      <c r="C73" s="50"/>
      <c r="D73" s="50"/>
      <c r="E73" s="50">
        <v>64</v>
      </c>
      <c r="F73" s="50"/>
      <c r="G73" s="50"/>
      <c r="H73" s="50"/>
      <c r="I73" s="50"/>
      <c r="J73" s="50"/>
      <c r="K73" s="50"/>
      <c r="L73" s="50">
        <v>36</v>
      </c>
      <c r="M73" s="50">
        <v>109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>
        <v>202</v>
      </c>
      <c r="Y73" s="50">
        <v>179</v>
      </c>
      <c r="Z73" s="50"/>
      <c r="AA73" s="50"/>
      <c r="AB73" s="50"/>
      <c r="AC73" s="50"/>
      <c r="AD73" s="50"/>
      <c r="AE73" s="73">
        <f t="shared" si="2"/>
        <v>590</v>
      </c>
      <c r="AF73" s="79"/>
    </row>
    <row r="74" spans="1:113" s="36" customFormat="1" ht="12.75">
      <c r="A74" s="82" t="s">
        <v>90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>
        <v>109</v>
      </c>
      <c r="R74" s="35">
        <v>32</v>
      </c>
      <c r="S74" s="35"/>
      <c r="T74" s="35"/>
      <c r="U74" s="35"/>
      <c r="V74" s="35"/>
      <c r="W74" s="35"/>
      <c r="X74" s="35">
        <v>168</v>
      </c>
      <c r="Y74" s="35">
        <v>222</v>
      </c>
      <c r="Z74" s="35"/>
      <c r="AA74" s="35"/>
      <c r="AB74" s="35"/>
      <c r="AC74" s="35"/>
      <c r="AD74" s="35"/>
      <c r="AE74" s="73">
        <f t="shared" si="2"/>
        <v>531</v>
      </c>
      <c r="AF74" s="79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</row>
    <row r="75" spans="1:32" ht="12.75">
      <c r="A75" s="49" t="s">
        <v>91</v>
      </c>
      <c r="B75" s="50"/>
      <c r="C75" s="50"/>
      <c r="D75" s="50"/>
      <c r="E75" s="50"/>
      <c r="F75" s="50">
        <v>87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v>63</v>
      </c>
      <c r="T75" s="50">
        <v>161</v>
      </c>
      <c r="U75" s="50"/>
      <c r="V75" s="50"/>
      <c r="W75" s="50"/>
      <c r="X75" s="50"/>
      <c r="Y75" s="50"/>
      <c r="Z75" s="50">
        <v>190</v>
      </c>
      <c r="AA75" s="50"/>
      <c r="AB75" s="50"/>
      <c r="AC75" s="50"/>
      <c r="AD75" s="50"/>
      <c r="AE75" s="73">
        <f t="shared" si="2"/>
        <v>501</v>
      </c>
      <c r="AF75" s="79"/>
    </row>
    <row r="76" spans="1:113" s="36" customFormat="1" ht="12.75">
      <c r="A76" s="82" t="s">
        <v>92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>
        <v>260</v>
      </c>
      <c r="P76" s="35">
        <v>226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92">
        <f t="shared" si="2"/>
        <v>486</v>
      </c>
      <c r="AF76" s="79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</row>
    <row r="77" spans="1:32" ht="12.75">
      <c r="A77" s="49" t="s">
        <v>93</v>
      </c>
      <c r="B77" s="50"/>
      <c r="C77" s="50"/>
      <c r="D77" s="50"/>
      <c r="E77" s="50">
        <v>38</v>
      </c>
      <c r="F77" s="50"/>
      <c r="G77" s="50"/>
      <c r="H77" s="50"/>
      <c r="I77" s="50"/>
      <c r="J77" s="50"/>
      <c r="K77" s="50"/>
      <c r="L77" s="50">
        <v>216</v>
      </c>
      <c r="M77" s="50">
        <v>40</v>
      </c>
      <c r="N77" s="50"/>
      <c r="O77" s="50">
        <v>115</v>
      </c>
      <c r="P77" s="50">
        <v>21</v>
      </c>
      <c r="Q77" s="50"/>
      <c r="R77" s="50"/>
      <c r="S77" s="50"/>
      <c r="T77" s="50"/>
      <c r="U77" s="50"/>
      <c r="V77" s="50"/>
      <c r="W77" s="50"/>
      <c r="X77" s="50"/>
      <c r="Y77" s="50">
        <v>34</v>
      </c>
      <c r="Z77" s="50"/>
      <c r="AA77" s="50"/>
      <c r="AB77" s="50"/>
      <c r="AC77" s="50"/>
      <c r="AD77" s="50"/>
      <c r="AE77" s="73">
        <f t="shared" si="2"/>
        <v>464</v>
      </c>
      <c r="AF77" s="79"/>
    </row>
    <row r="78" spans="1:113" s="36" customFormat="1" ht="12.75">
      <c r="A78" s="82" t="s">
        <v>94</v>
      </c>
      <c r="B78" s="35">
        <v>31</v>
      </c>
      <c r="C78" s="35"/>
      <c r="D78" s="35"/>
      <c r="E78" s="35"/>
      <c r="F78" s="35">
        <v>147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>
        <v>98</v>
      </c>
      <c r="T78" s="35">
        <v>63</v>
      </c>
      <c r="U78" s="35"/>
      <c r="V78" s="35"/>
      <c r="W78" s="35"/>
      <c r="X78" s="35"/>
      <c r="Y78" s="35"/>
      <c r="Z78" s="35">
        <v>124</v>
      </c>
      <c r="AA78" s="35"/>
      <c r="AB78" s="35"/>
      <c r="AC78" s="35"/>
      <c r="AD78" s="35"/>
      <c r="AE78" s="92">
        <f t="shared" si="2"/>
        <v>463</v>
      </c>
      <c r="AF78" s="79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</row>
    <row r="79" spans="1:32" ht="12.75">
      <c r="A79" s="49" t="s">
        <v>95</v>
      </c>
      <c r="B79" s="50"/>
      <c r="C79" s="50"/>
      <c r="D79" s="50"/>
      <c r="E79" s="50">
        <v>131</v>
      </c>
      <c r="F79" s="50"/>
      <c r="G79" s="50"/>
      <c r="H79" s="50"/>
      <c r="I79" s="50"/>
      <c r="J79" s="50"/>
      <c r="K79" s="50"/>
      <c r="L79" s="50">
        <v>132</v>
      </c>
      <c r="M79" s="50">
        <v>92</v>
      </c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>
        <v>67</v>
      </c>
      <c r="Y79" s="50">
        <v>33</v>
      </c>
      <c r="Z79" s="50"/>
      <c r="AA79" s="50"/>
      <c r="AB79" s="50"/>
      <c r="AC79" s="50"/>
      <c r="AD79" s="50"/>
      <c r="AE79" s="73">
        <f t="shared" si="2"/>
        <v>455</v>
      </c>
      <c r="AF79" s="79"/>
    </row>
    <row r="80" spans="1:113" s="36" customFormat="1" ht="12.75">
      <c r="A80" s="83" t="s">
        <v>96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>
        <v>171</v>
      </c>
      <c r="Y80" s="35">
        <v>172</v>
      </c>
      <c r="Z80" s="35"/>
      <c r="AA80" s="35">
        <v>101</v>
      </c>
      <c r="AB80" s="35"/>
      <c r="AC80" s="35"/>
      <c r="AD80" s="35"/>
      <c r="AE80" s="92">
        <f t="shared" si="2"/>
        <v>444</v>
      </c>
      <c r="AF80" s="79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</row>
    <row r="81" spans="1:32" ht="12.75">
      <c r="A81" s="49" t="s">
        <v>97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>
        <v>200</v>
      </c>
      <c r="R81" s="50">
        <v>110</v>
      </c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73">
        <f t="shared" si="2"/>
        <v>310</v>
      </c>
      <c r="AF81" s="79"/>
    </row>
    <row r="82" spans="1:113" s="36" customFormat="1" ht="12.75">
      <c r="A82" s="82" t="s">
        <v>98</v>
      </c>
      <c r="B82" s="35"/>
      <c r="C82" s="35"/>
      <c r="D82" s="35"/>
      <c r="E82" s="35"/>
      <c r="F82" s="35"/>
      <c r="G82" s="35"/>
      <c r="H82" s="35"/>
      <c r="I82" s="35"/>
      <c r="J82" s="35"/>
      <c r="K82" s="35">
        <v>32</v>
      </c>
      <c r="L82" s="35"/>
      <c r="M82" s="35"/>
      <c r="N82" s="35"/>
      <c r="O82" s="35"/>
      <c r="P82" s="35"/>
      <c r="Q82" s="35">
        <v>122</v>
      </c>
      <c r="R82" s="35">
        <v>108</v>
      </c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92">
        <f t="shared" si="2"/>
        <v>262</v>
      </c>
      <c r="AF82" s="79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</row>
    <row r="83" spans="1:32" ht="12.75">
      <c r="A83" s="49" t="s">
        <v>99</v>
      </c>
      <c r="B83" s="50"/>
      <c r="C83" s="50"/>
      <c r="D83" s="50">
        <v>75</v>
      </c>
      <c r="E83" s="50"/>
      <c r="F83" s="50"/>
      <c r="G83" s="50">
        <v>69</v>
      </c>
      <c r="H83" s="50">
        <v>55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73">
        <f t="shared" si="2"/>
        <v>199</v>
      </c>
      <c r="AF83" s="79"/>
    </row>
    <row r="84" spans="1:113" s="36" customFormat="1" ht="12.75">
      <c r="A84" s="82" t="s">
        <v>100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>
        <v>46</v>
      </c>
      <c r="R84" s="35">
        <v>105</v>
      </c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92">
        <f t="shared" si="2"/>
        <v>151</v>
      </c>
      <c r="AF84" s="79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</row>
    <row r="85" spans="1:32" ht="12.75">
      <c r="A85" s="49" t="s">
        <v>101</v>
      </c>
      <c r="B85" s="50"/>
      <c r="C85" s="50"/>
      <c r="D85" s="50"/>
      <c r="E85" s="50">
        <v>64</v>
      </c>
      <c r="F85" s="50"/>
      <c r="G85" s="50"/>
      <c r="H85" s="50"/>
      <c r="I85" s="50"/>
      <c r="J85" s="50"/>
      <c r="K85" s="50"/>
      <c r="L85" s="50">
        <v>74</v>
      </c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73">
        <f t="shared" si="2"/>
        <v>138</v>
      </c>
      <c r="AF85" s="79"/>
    </row>
    <row r="86" spans="1:113" s="36" customFormat="1" ht="12.75">
      <c r="A86" s="82" t="s">
        <v>102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>
        <v>122</v>
      </c>
      <c r="AC86" s="35"/>
      <c r="AD86" s="35"/>
      <c r="AE86" s="92">
        <f t="shared" si="2"/>
        <v>122</v>
      </c>
      <c r="AF86" s="79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</row>
    <row r="87" spans="1:32" ht="12.75">
      <c r="A87" s="49" t="s">
        <v>103</v>
      </c>
      <c r="B87" s="50"/>
      <c r="C87" s="50"/>
      <c r="D87" s="50"/>
      <c r="E87" s="50"/>
      <c r="F87" s="50">
        <v>100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73">
        <f t="shared" si="2"/>
        <v>100</v>
      </c>
      <c r="AF87" s="79"/>
    </row>
    <row r="88" spans="1:113" s="36" customFormat="1" ht="12.75">
      <c r="A88" s="82" t="s">
        <v>104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>
        <v>63</v>
      </c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>
        <v>33</v>
      </c>
      <c r="AC88" s="35"/>
      <c r="AD88" s="35"/>
      <c r="AE88" s="92">
        <f t="shared" si="2"/>
        <v>96</v>
      </c>
      <c r="AF88" s="79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</row>
    <row r="89" spans="1:32" ht="12.75">
      <c r="A89" s="49" t="s">
        <v>105</v>
      </c>
      <c r="B89" s="50"/>
      <c r="C89" s="50"/>
      <c r="D89" s="50"/>
      <c r="E89" s="50"/>
      <c r="F89" s="50"/>
      <c r="G89" s="50"/>
      <c r="H89" s="50"/>
      <c r="I89" s="50"/>
      <c r="J89" s="50"/>
      <c r="K89" s="50">
        <v>59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73">
        <f t="shared" si="2"/>
        <v>59</v>
      </c>
      <c r="AF89" s="79"/>
    </row>
    <row r="90" spans="1:113" s="36" customFormat="1" ht="12.75">
      <c r="A90" s="82" t="s">
        <v>106</v>
      </c>
      <c r="B90" s="35">
        <v>56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92">
        <f t="shared" si="2"/>
        <v>56</v>
      </c>
      <c r="AF90" s="79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</row>
    <row r="91" spans="1:32" ht="12.75">
      <c r="A91" s="49" t="s">
        <v>107</v>
      </c>
      <c r="B91" s="50"/>
      <c r="C91" s="50"/>
      <c r="D91" s="50"/>
      <c r="E91" s="50">
        <v>31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73">
        <f t="shared" si="2"/>
        <v>31</v>
      </c>
      <c r="AF91" s="79"/>
    </row>
    <row r="92" spans="1:113" s="36" customFormat="1" ht="12.75">
      <c r="A92" s="82" t="s">
        <v>108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92">
        <f t="shared" si="2"/>
        <v>0</v>
      </c>
      <c r="AF92" s="79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</row>
    <row r="93" spans="1:32" ht="12.75">
      <c r="A93" s="49" t="s">
        <v>109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73">
        <f t="shared" si="2"/>
        <v>0</v>
      </c>
      <c r="AF93" s="79"/>
    </row>
    <row r="94" spans="1:113" s="36" customFormat="1" ht="12.75">
      <c r="A94" s="82" t="s">
        <v>110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92">
        <f t="shared" si="2"/>
        <v>0</v>
      </c>
      <c r="AF94" s="79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</row>
    <row r="95" spans="1:32" ht="12.75">
      <c r="A95" s="49" t="s">
        <v>111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73">
        <f t="shared" si="2"/>
        <v>0</v>
      </c>
      <c r="AF95" s="79"/>
    </row>
    <row r="96" spans="1:113" s="36" customFormat="1" ht="12.75">
      <c r="A96" s="82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92">
        <f t="shared" si="2"/>
        <v>0</v>
      </c>
      <c r="AF96" s="79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</row>
    <row r="97" spans="1:31" ht="12.75">
      <c r="A97" s="84" t="s">
        <v>80</v>
      </c>
      <c r="B97" s="85">
        <f aca="true" t="shared" si="3" ref="B97:AE97">SUM(B65:B96)</f>
        <v>633</v>
      </c>
      <c r="C97" s="85">
        <f t="shared" si="3"/>
        <v>596</v>
      </c>
      <c r="D97" s="85">
        <f t="shared" si="3"/>
        <v>785</v>
      </c>
      <c r="E97" s="85">
        <f t="shared" si="3"/>
        <v>415</v>
      </c>
      <c r="F97" s="85">
        <f t="shared" si="3"/>
        <v>775</v>
      </c>
      <c r="G97" s="85">
        <f t="shared" si="3"/>
        <v>734</v>
      </c>
      <c r="H97" s="85">
        <f t="shared" si="3"/>
        <v>635</v>
      </c>
      <c r="I97" s="85">
        <f t="shared" si="3"/>
        <v>365</v>
      </c>
      <c r="J97" s="85">
        <f t="shared" si="3"/>
        <v>486</v>
      </c>
      <c r="K97" s="85">
        <f t="shared" si="3"/>
        <v>175</v>
      </c>
      <c r="L97" s="85">
        <f t="shared" si="3"/>
        <v>887</v>
      </c>
      <c r="M97" s="85">
        <f t="shared" si="3"/>
        <v>455</v>
      </c>
      <c r="N97" s="85">
        <f t="shared" si="3"/>
        <v>575</v>
      </c>
      <c r="O97" s="85">
        <f t="shared" si="3"/>
        <v>494</v>
      </c>
      <c r="P97" s="85">
        <f t="shared" si="3"/>
        <v>319</v>
      </c>
      <c r="Q97" s="85">
        <f t="shared" si="3"/>
        <v>477</v>
      </c>
      <c r="R97" s="85">
        <f t="shared" si="3"/>
        <v>355</v>
      </c>
      <c r="S97" s="85">
        <f t="shared" si="3"/>
        <v>1040</v>
      </c>
      <c r="T97" s="85">
        <f t="shared" si="3"/>
        <v>1114</v>
      </c>
      <c r="U97" s="85">
        <f>SUM(U66:U96)</f>
        <v>670</v>
      </c>
      <c r="V97" s="85">
        <f t="shared" si="3"/>
        <v>791</v>
      </c>
      <c r="W97" s="85">
        <f t="shared" si="3"/>
        <v>655</v>
      </c>
      <c r="X97" s="85">
        <f t="shared" si="3"/>
        <v>856</v>
      </c>
      <c r="Y97" s="85">
        <f t="shared" si="3"/>
        <v>715</v>
      </c>
      <c r="Z97" s="85">
        <f t="shared" si="3"/>
        <v>656</v>
      </c>
      <c r="AA97" s="85"/>
      <c r="AB97" s="85"/>
      <c r="AC97" s="85"/>
      <c r="AD97" s="85">
        <f t="shared" si="3"/>
        <v>0</v>
      </c>
      <c r="AE97" s="93">
        <f t="shared" si="3"/>
        <v>17667</v>
      </c>
    </row>
    <row r="98" spans="2:31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75"/>
    </row>
    <row r="99" spans="2:31" ht="13.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76"/>
    </row>
    <row r="100" spans="1:31" ht="12.75">
      <c r="A100" s="86" t="s">
        <v>112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94"/>
    </row>
    <row r="101" spans="1:31" ht="13.5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95"/>
    </row>
    <row r="102" spans="1:31" ht="12.75">
      <c r="A102" s="90" t="s">
        <v>3</v>
      </c>
      <c r="B102" s="45" t="s">
        <v>4</v>
      </c>
      <c r="C102" s="45" t="s">
        <v>5</v>
      </c>
      <c r="D102" s="46" t="s">
        <v>6</v>
      </c>
      <c r="E102" s="46" t="s">
        <v>7</v>
      </c>
      <c r="F102" s="46" t="s">
        <v>8</v>
      </c>
      <c r="G102" s="46" t="s">
        <v>9</v>
      </c>
      <c r="H102" s="46" t="s">
        <v>10</v>
      </c>
      <c r="I102" s="46" t="s">
        <v>11</v>
      </c>
      <c r="J102" s="46" t="s">
        <v>12</v>
      </c>
      <c r="K102" s="46" t="s">
        <v>13</v>
      </c>
      <c r="L102" s="45" t="s">
        <v>14</v>
      </c>
      <c r="M102" s="59" t="s">
        <v>15</v>
      </c>
      <c r="N102" s="46" t="s">
        <v>16</v>
      </c>
      <c r="O102" s="46" t="s">
        <v>17</v>
      </c>
      <c r="P102" s="46" t="s">
        <v>18</v>
      </c>
      <c r="Q102" s="46" t="s">
        <v>19</v>
      </c>
      <c r="R102" s="46" t="s">
        <v>20</v>
      </c>
      <c r="S102" s="46" t="s">
        <v>21</v>
      </c>
      <c r="T102" s="46" t="s">
        <v>22</v>
      </c>
      <c r="U102" s="46" t="s">
        <v>23</v>
      </c>
      <c r="V102" s="46" t="s">
        <v>24</v>
      </c>
      <c r="W102" s="46" t="s">
        <v>25</v>
      </c>
      <c r="X102" s="46" t="s">
        <v>26</v>
      </c>
      <c r="Y102" s="46" t="s">
        <v>27</v>
      </c>
      <c r="Z102" s="46" t="s">
        <v>28</v>
      </c>
      <c r="AA102" s="46" t="s">
        <v>29</v>
      </c>
      <c r="AB102" s="46" t="s">
        <v>30</v>
      </c>
      <c r="AC102" s="46"/>
      <c r="AD102" s="46"/>
      <c r="AE102" s="80"/>
    </row>
    <row r="103" spans="1:31" ht="12.75">
      <c r="A103" s="91" t="s">
        <v>31</v>
      </c>
      <c r="B103" s="48">
        <v>43211</v>
      </c>
      <c r="C103" s="48">
        <v>43212</v>
      </c>
      <c r="D103" s="48">
        <v>43232</v>
      </c>
      <c r="E103" s="48">
        <v>43253</v>
      </c>
      <c r="F103" s="48">
        <v>43274</v>
      </c>
      <c r="G103" s="48">
        <v>43274</v>
      </c>
      <c r="H103" s="48">
        <v>43275</v>
      </c>
      <c r="I103" s="48">
        <v>43288</v>
      </c>
      <c r="J103" s="48">
        <v>43289</v>
      </c>
      <c r="K103" s="48">
        <v>43302</v>
      </c>
      <c r="L103" s="48">
        <v>43309</v>
      </c>
      <c r="M103" s="60">
        <v>43310</v>
      </c>
      <c r="N103" s="48">
        <v>43323</v>
      </c>
      <c r="O103" s="48">
        <v>43323</v>
      </c>
      <c r="P103" s="48">
        <v>43324</v>
      </c>
      <c r="Q103" s="48">
        <v>43330</v>
      </c>
      <c r="R103" s="48">
        <v>43331</v>
      </c>
      <c r="S103" s="48">
        <v>43337</v>
      </c>
      <c r="T103" s="48">
        <v>43338</v>
      </c>
      <c r="U103" s="48">
        <v>43344</v>
      </c>
      <c r="V103" s="48">
        <v>43345</v>
      </c>
      <c r="W103" s="48">
        <v>43358</v>
      </c>
      <c r="X103" s="48">
        <v>43358</v>
      </c>
      <c r="Y103" s="48">
        <v>43359</v>
      </c>
      <c r="Z103" s="48">
        <v>43365</v>
      </c>
      <c r="AA103" s="48">
        <v>43400</v>
      </c>
      <c r="AB103" s="48">
        <v>43407</v>
      </c>
      <c r="AC103" s="48"/>
      <c r="AD103" s="48"/>
      <c r="AE103" s="96" t="s">
        <v>32</v>
      </c>
    </row>
    <row r="104" spans="1:113" s="36" customFormat="1" ht="12.75">
      <c r="A104" s="49" t="s">
        <v>113</v>
      </c>
      <c r="B104" s="50"/>
      <c r="C104" s="50"/>
      <c r="D104" s="50"/>
      <c r="E104" s="50"/>
      <c r="F104" s="50"/>
      <c r="G104" s="50">
        <v>62</v>
      </c>
      <c r="H104" s="50">
        <v>225</v>
      </c>
      <c r="I104" s="50"/>
      <c r="J104" s="50"/>
      <c r="K104" s="50"/>
      <c r="L104" s="50"/>
      <c r="M104" s="50"/>
      <c r="N104" s="50">
        <v>229</v>
      </c>
      <c r="O104" s="50"/>
      <c r="P104" s="50"/>
      <c r="Q104" s="50"/>
      <c r="R104" s="50"/>
      <c r="S104" s="50"/>
      <c r="T104" s="50"/>
      <c r="U104" s="50"/>
      <c r="V104" s="50"/>
      <c r="W104" s="50">
        <v>347</v>
      </c>
      <c r="X104" s="50"/>
      <c r="Y104" s="50"/>
      <c r="Z104" s="50"/>
      <c r="AA104" s="50">
        <v>71</v>
      </c>
      <c r="AB104" s="50">
        <v>558</v>
      </c>
      <c r="AC104" s="50"/>
      <c r="AD104" s="50"/>
      <c r="AE104" s="73">
        <f aca="true" t="shared" si="4" ref="AE104:AE136">SUM(B104:AD104)</f>
        <v>1492</v>
      </c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</row>
    <row r="105" spans="1:113" ht="12.75">
      <c r="A105" s="82" t="s">
        <v>114</v>
      </c>
      <c r="B105" s="35"/>
      <c r="C105" s="35"/>
      <c r="D105" s="35"/>
      <c r="E105" s="35"/>
      <c r="F105" s="35"/>
      <c r="G105" s="35">
        <v>362</v>
      </c>
      <c r="H105" s="35">
        <v>202</v>
      </c>
      <c r="I105" s="35">
        <v>200</v>
      </c>
      <c r="J105" s="35">
        <v>130</v>
      </c>
      <c r="K105" s="35">
        <v>57</v>
      </c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>
        <v>294</v>
      </c>
      <c r="AB105" s="35"/>
      <c r="AC105" s="35"/>
      <c r="AD105" s="35"/>
      <c r="AE105" s="92">
        <f t="shared" si="4"/>
        <v>1245</v>
      </c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</row>
    <row r="106" spans="1:113" s="36" customFormat="1" ht="12.75">
      <c r="A106" s="49" t="s">
        <v>115</v>
      </c>
      <c r="B106" s="50"/>
      <c r="C106" s="50"/>
      <c r="D106" s="50"/>
      <c r="E106" s="50">
        <v>82</v>
      </c>
      <c r="F106" s="50"/>
      <c r="G106" s="50"/>
      <c r="H106" s="50"/>
      <c r="I106" s="50"/>
      <c r="J106" s="50"/>
      <c r="K106" s="50"/>
      <c r="L106" s="50">
        <v>110</v>
      </c>
      <c r="M106" s="50">
        <v>322</v>
      </c>
      <c r="N106" s="50"/>
      <c r="O106" s="50">
        <v>80</v>
      </c>
      <c r="P106" s="50">
        <v>82</v>
      </c>
      <c r="Q106" s="50"/>
      <c r="R106" s="50"/>
      <c r="S106" s="50"/>
      <c r="T106" s="50"/>
      <c r="U106" s="50"/>
      <c r="V106" s="50"/>
      <c r="W106" s="50"/>
      <c r="X106" s="50">
        <v>156</v>
      </c>
      <c r="Y106" s="50">
        <v>133</v>
      </c>
      <c r="Z106" s="50"/>
      <c r="AA106" s="50"/>
      <c r="AB106" s="50"/>
      <c r="AC106" s="50"/>
      <c r="AD106" s="50"/>
      <c r="AE106" s="73">
        <f t="shared" si="4"/>
        <v>965</v>
      </c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</row>
    <row r="107" spans="1:113" ht="12.75">
      <c r="A107" s="82" t="s">
        <v>116</v>
      </c>
      <c r="B107" s="35"/>
      <c r="C107" s="35"/>
      <c r="D107" s="35">
        <v>215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>
        <v>440</v>
      </c>
      <c r="AB107" s="35"/>
      <c r="AC107" s="35"/>
      <c r="AD107" s="35"/>
      <c r="AE107" s="92">
        <f t="shared" si="4"/>
        <v>655</v>
      </c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</row>
    <row r="108" spans="1:113" s="36" customFormat="1" ht="12.75">
      <c r="A108" s="49" t="s">
        <v>117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>
        <v>245</v>
      </c>
      <c r="M108" s="50">
        <v>158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>
        <v>129</v>
      </c>
      <c r="Z108" s="50"/>
      <c r="AA108" s="50"/>
      <c r="AB108" s="50"/>
      <c r="AC108" s="50"/>
      <c r="AD108" s="50"/>
      <c r="AE108" s="73">
        <f t="shared" si="4"/>
        <v>532</v>
      </c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</row>
    <row r="109" spans="1:113" ht="12.75">
      <c r="A109" s="82" t="s">
        <v>118</v>
      </c>
      <c r="B109" s="35"/>
      <c r="C109" s="35"/>
      <c r="D109" s="35">
        <v>64</v>
      </c>
      <c r="E109" s="35"/>
      <c r="F109" s="35"/>
      <c r="G109" s="35">
        <v>48</v>
      </c>
      <c r="H109" s="35">
        <v>97</v>
      </c>
      <c r="I109" s="35">
        <v>41</v>
      </c>
      <c r="J109" s="35">
        <v>87</v>
      </c>
      <c r="K109" s="35">
        <v>57</v>
      </c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>
        <v>104</v>
      </c>
      <c r="W109" s="35"/>
      <c r="X109" s="35"/>
      <c r="Y109" s="35"/>
      <c r="Z109" s="35"/>
      <c r="AA109" s="35"/>
      <c r="AB109" s="35"/>
      <c r="AC109" s="35"/>
      <c r="AD109" s="35"/>
      <c r="AE109" s="92">
        <f t="shared" si="4"/>
        <v>498</v>
      </c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</row>
    <row r="110" spans="1:113" s="36" customFormat="1" ht="12.75">
      <c r="A110" s="49" t="s">
        <v>119</v>
      </c>
      <c r="B110" s="50"/>
      <c r="C110" s="50"/>
      <c r="D110" s="50"/>
      <c r="E110" s="50">
        <v>93</v>
      </c>
      <c r="F110" s="50"/>
      <c r="G110" s="50"/>
      <c r="H110" s="50"/>
      <c r="I110" s="50"/>
      <c r="J110" s="50"/>
      <c r="K110" s="50"/>
      <c r="L110" s="50">
        <v>101</v>
      </c>
      <c r="M110" s="50">
        <v>52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>
        <v>127</v>
      </c>
      <c r="Y110" s="50">
        <v>82</v>
      </c>
      <c r="Z110" s="50"/>
      <c r="AA110" s="50"/>
      <c r="AB110" s="50"/>
      <c r="AC110" s="50"/>
      <c r="AD110" s="50"/>
      <c r="AE110" s="73">
        <f t="shared" si="4"/>
        <v>455</v>
      </c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</row>
    <row r="111" spans="1:113" ht="12.75">
      <c r="A111" s="82" t="s">
        <v>120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>
        <v>59</v>
      </c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>
        <v>150</v>
      </c>
      <c r="Y111" s="35">
        <v>220</v>
      </c>
      <c r="Z111" s="35"/>
      <c r="AA111" s="35"/>
      <c r="AB111" s="35"/>
      <c r="AC111" s="35"/>
      <c r="AD111" s="35"/>
      <c r="AE111" s="92">
        <f t="shared" si="4"/>
        <v>429</v>
      </c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</row>
    <row r="112" spans="1:113" s="36" customFormat="1" ht="12.75">
      <c r="A112" s="49" t="s">
        <v>91</v>
      </c>
      <c r="B112" s="50">
        <v>146</v>
      </c>
      <c r="C112" s="50">
        <v>237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73">
        <f t="shared" si="4"/>
        <v>383</v>
      </c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</row>
    <row r="113" spans="1:113" ht="12.75">
      <c r="A113" s="82" t="s">
        <v>121</v>
      </c>
      <c r="B113" s="35"/>
      <c r="C113" s="35"/>
      <c r="D113" s="35"/>
      <c r="E113" s="35"/>
      <c r="F113" s="35"/>
      <c r="G113" s="35">
        <v>103</v>
      </c>
      <c r="H113" s="35"/>
      <c r="I113" s="35"/>
      <c r="J113" s="35"/>
      <c r="K113" s="35"/>
      <c r="L113" s="35"/>
      <c r="M113" s="35"/>
      <c r="N113" s="35">
        <v>158</v>
      </c>
      <c r="O113" s="35"/>
      <c r="P113" s="35"/>
      <c r="Q113" s="35"/>
      <c r="R113" s="35"/>
      <c r="S113" s="35"/>
      <c r="T113" s="35"/>
      <c r="U113" s="35"/>
      <c r="V113" s="35"/>
      <c r="W113" s="35">
        <v>109</v>
      </c>
      <c r="X113" s="35"/>
      <c r="Y113" s="35"/>
      <c r="Z113" s="35"/>
      <c r="AA113" s="35"/>
      <c r="AB113" s="35"/>
      <c r="AC113" s="35"/>
      <c r="AD113" s="35"/>
      <c r="AE113" s="92">
        <f t="shared" si="4"/>
        <v>370</v>
      </c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</row>
    <row r="114" spans="1:113" s="36" customFormat="1" ht="12.75">
      <c r="A114" s="49" t="s">
        <v>122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>
        <v>23</v>
      </c>
      <c r="L114" s="50"/>
      <c r="M114" s="50"/>
      <c r="N114" s="50">
        <v>78</v>
      </c>
      <c r="O114" s="50"/>
      <c r="P114" s="50"/>
      <c r="Q114" s="50"/>
      <c r="R114" s="50"/>
      <c r="S114" s="50"/>
      <c r="T114" s="50"/>
      <c r="U114" s="50"/>
      <c r="V114" s="50">
        <v>88</v>
      </c>
      <c r="W114" s="50">
        <v>104</v>
      </c>
      <c r="X114" s="50"/>
      <c r="Y114" s="50"/>
      <c r="Z114" s="50"/>
      <c r="AA114" s="50"/>
      <c r="AB114" s="50"/>
      <c r="AC114" s="50"/>
      <c r="AD114" s="50"/>
      <c r="AE114" s="73">
        <f t="shared" si="4"/>
        <v>293</v>
      </c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</row>
    <row r="115" spans="1:113" ht="12.75">
      <c r="A115" s="82" t="s">
        <v>123</v>
      </c>
      <c r="B115" s="35"/>
      <c r="C115" s="35"/>
      <c r="D115" s="35"/>
      <c r="E115" s="35"/>
      <c r="F115" s="35"/>
      <c r="G115" s="35"/>
      <c r="H115" s="35">
        <v>51</v>
      </c>
      <c r="I115" s="35"/>
      <c r="J115" s="35"/>
      <c r="K115" s="35"/>
      <c r="L115" s="35"/>
      <c r="M115" s="35"/>
      <c r="N115" s="35"/>
      <c r="O115" s="35">
        <v>23</v>
      </c>
      <c r="P115" s="35">
        <v>10</v>
      </c>
      <c r="Q115" s="35">
        <v>46</v>
      </c>
      <c r="R115" s="35">
        <v>46</v>
      </c>
      <c r="S115" s="35"/>
      <c r="T115" s="35"/>
      <c r="U115" s="35"/>
      <c r="V115" s="35"/>
      <c r="W115" s="35"/>
      <c r="X115" s="35">
        <v>53</v>
      </c>
      <c r="Y115" s="35">
        <v>61</v>
      </c>
      <c r="Z115" s="35"/>
      <c r="AA115" s="35"/>
      <c r="AB115" s="35"/>
      <c r="AC115" s="35"/>
      <c r="AD115" s="35"/>
      <c r="AE115" s="92">
        <f t="shared" si="4"/>
        <v>290</v>
      </c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</row>
    <row r="116" spans="1:113" s="36" customFormat="1" ht="12.75">
      <c r="A116" s="49" t="s">
        <v>124</v>
      </c>
      <c r="B116" s="50"/>
      <c r="C116" s="50"/>
      <c r="D116" s="50"/>
      <c r="E116" s="50">
        <v>68</v>
      </c>
      <c r="F116" s="50"/>
      <c r="G116" s="50"/>
      <c r="H116" s="50"/>
      <c r="I116" s="50"/>
      <c r="J116" s="50"/>
      <c r="K116" s="50"/>
      <c r="L116" s="50">
        <v>10</v>
      </c>
      <c r="M116" s="50">
        <v>83</v>
      </c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>
        <v>51</v>
      </c>
      <c r="Y116" s="50"/>
      <c r="Z116" s="50"/>
      <c r="AA116" s="50"/>
      <c r="AB116" s="50"/>
      <c r="AC116" s="50"/>
      <c r="AD116" s="50"/>
      <c r="AE116" s="73">
        <f t="shared" si="4"/>
        <v>212</v>
      </c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</row>
    <row r="117" spans="1:113" ht="12.75">
      <c r="A117" s="82" t="s">
        <v>125</v>
      </c>
      <c r="B117" s="35"/>
      <c r="C117" s="35"/>
      <c r="D117" s="35">
        <v>59</v>
      </c>
      <c r="E117" s="35"/>
      <c r="F117" s="35"/>
      <c r="G117" s="35"/>
      <c r="H117" s="35"/>
      <c r="I117" s="35"/>
      <c r="J117" s="35">
        <v>21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>
        <v>52</v>
      </c>
      <c r="V117" s="35"/>
      <c r="W117" s="35"/>
      <c r="X117" s="35"/>
      <c r="Y117" s="35"/>
      <c r="Z117" s="35"/>
      <c r="AA117" s="35">
        <v>67</v>
      </c>
      <c r="AB117" s="35"/>
      <c r="AC117" s="35"/>
      <c r="AD117" s="35"/>
      <c r="AE117" s="92">
        <f t="shared" si="4"/>
        <v>199</v>
      </c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</row>
    <row r="118" spans="1:113" s="36" customFormat="1" ht="12.75">
      <c r="A118" s="49" t="s">
        <v>126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>
        <v>98</v>
      </c>
      <c r="V118" s="50">
        <v>58</v>
      </c>
      <c r="W118" s="50"/>
      <c r="X118" s="50"/>
      <c r="Y118" s="50"/>
      <c r="Z118" s="50"/>
      <c r="AA118" s="50"/>
      <c r="AB118" s="50"/>
      <c r="AC118" s="50"/>
      <c r="AD118" s="50"/>
      <c r="AE118" s="73">
        <f t="shared" si="4"/>
        <v>156</v>
      </c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</row>
    <row r="119" spans="1:113" ht="12.75">
      <c r="A119" s="82" t="s">
        <v>127</v>
      </c>
      <c r="B119" s="35"/>
      <c r="C119" s="35"/>
      <c r="D119" s="35"/>
      <c r="E119" s="35"/>
      <c r="F119" s="35">
        <v>56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>
        <v>89</v>
      </c>
      <c r="AA119" s="35"/>
      <c r="AB119" s="35"/>
      <c r="AC119" s="35"/>
      <c r="AD119" s="35"/>
      <c r="AE119" s="92">
        <f t="shared" si="4"/>
        <v>145</v>
      </c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</row>
    <row r="120" spans="1:113" s="36" customFormat="1" ht="12.75">
      <c r="A120" s="49" t="s">
        <v>128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>
        <v>45</v>
      </c>
      <c r="V120" s="50">
        <v>15</v>
      </c>
      <c r="W120" s="50">
        <v>55</v>
      </c>
      <c r="X120" s="50"/>
      <c r="Y120" s="50"/>
      <c r="Z120" s="50"/>
      <c r="AA120" s="50"/>
      <c r="AB120" s="50"/>
      <c r="AC120" s="50"/>
      <c r="AD120" s="50"/>
      <c r="AE120" s="73">
        <f t="shared" si="4"/>
        <v>115</v>
      </c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</row>
    <row r="121" spans="1:113" ht="12.75">
      <c r="A121" s="82" t="s">
        <v>129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>
        <v>110</v>
      </c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92">
        <f t="shared" si="4"/>
        <v>110</v>
      </c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</row>
    <row r="122" spans="1:113" s="36" customFormat="1" ht="12.75">
      <c r="A122" s="49" t="s">
        <v>130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>
        <v>48</v>
      </c>
      <c r="Y122" s="50">
        <v>60</v>
      </c>
      <c r="Z122" s="50"/>
      <c r="AA122" s="50"/>
      <c r="AB122" s="50"/>
      <c r="AC122" s="50"/>
      <c r="AD122" s="50"/>
      <c r="AE122" s="73">
        <f t="shared" si="4"/>
        <v>108</v>
      </c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</row>
    <row r="123" spans="1:113" ht="12.75">
      <c r="A123" s="82" t="s">
        <v>131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>
        <v>23</v>
      </c>
      <c r="P123" s="35">
        <v>58</v>
      </c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92">
        <f t="shared" si="4"/>
        <v>81</v>
      </c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</row>
    <row r="124" spans="1:113" s="36" customFormat="1" ht="12.75">
      <c r="A124" s="49" t="s">
        <v>132</v>
      </c>
      <c r="B124" s="50">
        <v>9</v>
      </c>
      <c r="C124" s="50">
        <v>32</v>
      </c>
      <c r="D124" s="50"/>
      <c r="E124" s="50"/>
      <c r="F124" s="50">
        <v>34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>
        <v>4</v>
      </c>
      <c r="AA124" s="50"/>
      <c r="AB124" s="50"/>
      <c r="AC124" s="50"/>
      <c r="AD124" s="50"/>
      <c r="AE124" s="73">
        <f t="shared" si="4"/>
        <v>79</v>
      </c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</row>
    <row r="125" spans="1:113" ht="12.75">
      <c r="A125" s="82" t="s">
        <v>133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>
        <v>49</v>
      </c>
      <c r="P125" s="35">
        <v>25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92">
        <f t="shared" si="4"/>
        <v>74</v>
      </c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</row>
    <row r="126" spans="1:113" s="36" customFormat="1" ht="12.75">
      <c r="A126" s="49" t="s">
        <v>134</v>
      </c>
      <c r="B126" s="50"/>
      <c r="C126" s="50"/>
      <c r="D126" s="50"/>
      <c r="E126" s="50">
        <v>72</v>
      </c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73">
        <f t="shared" si="4"/>
        <v>72</v>
      </c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</row>
    <row r="127" spans="1:113" ht="12.75">
      <c r="A127" s="82" t="s">
        <v>135</v>
      </c>
      <c r="B127" s="35"/>
      <c r="C127" s="35"/>
      <c r="D127" s="35">
        <v>59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92">
        <f t="shared" si="4"/>
        <v>59</v>
      </c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</row>
    <row r="128" spans="1:113" s="36" customFormat="1" ht="12.75">
      <c r="A128" s="49" t="s">
        <v>136</v>
      </c>
      <c r="B128" s="50"/>
      <c r="C128" s="50"/>
      <c r="D128" s="50"/>
      <c r="E128" s="50"/>
      <c r="F128" s="50"/>
      <c r="G128" s="50"/>
      <c r="H128" s="50"/>
      <c r="I128" s="50">
        <v>14</v>
      </c>
      <c r="J128" s="50">
        <v>17</v>
      </c>
      <c r="K128" s="50">
        <v>28</v>
      </c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73">
        <f t="shared" si="4"/>
        <v>59</v>
      </c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</row>
    <row r="129" spans="1:113" ht="12.75">
      <c r="A129" s="82" t="s">
        <v>137</v>
      </c>
      <c r="B129" s="35"/>
      <c r="C129" s="35"/>
      <c r="D129" s="35">
        <v>27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92">
        <f t="shared" si="4"/>
        <v>27</v>
      </c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</row>
    <row r="130" spans="1:113" s="36" customFormat="1" ht="12.75">
      <c r="A130" s="49" t="s">
        <v>138</v>
      </c>
      <c r="B130" s="50"/>
      <c r="C130" s="50">
        <v>4</v>
      </c>
      <c r="D130" s="50"/>
      <c r="E130" s="50"/>
      <c r="F130" s="50">
        <v>1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>
        <v>5</v>
      </c>
      <c r="AA130" s="50"/>
      <c r="AB130" s="50"/>
      <c r="AC130" s="50"/>
      <c r="AD130" s="50"/>
      <c r="AE130" s="73">
        <f t="shared" si="4"/>
        <v>10</v>
      </c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</row>
    <row r="131" spans="1:113" ht="12.75">
      <c r="A131" s="82" t="s">
        <v>139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92">
        <f t="shared" si="4"/>
        <v>0</v>
      </c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</row>
    <row r="132" spans="1:113" s="36" customFormat="1" ht="12.75">
      <c r="A132" s="49" t="s">
        <v>140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73">
        <f t="shared" si="4"/>
        <v>0</v>
      </c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</row>
    <row r="133" spans="1:113" ht="12.75">
      <c r="A133" s="82" t="s">
        <v>141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92">
        <f t="shared" si="4"/>
        <v>0</v>
      </c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</row>
    <row r="134" spans="1:113" s="36" customFormat="1" ht="12.75">
      <c r="A134" s="49" t="s">
        <v>142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73">
        <f t="shared" si="4"/>
        <v>0</v>
      </c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</row>
    <row r="135" spans="1:113" ht="12.75">
      <c r="A135" s="82" t="s">
        <v>143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92">
        <f t="shared" si="4"/>
        <v>0</v>
      </c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</row>
    <row r="136" spans="1:113" s="36" customFormat="1" ht="12.75">
      <c r="A136" s="49" t="s">
        <v>144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73">
        <f t="shared" si="4"/>
        <v>0</v>
      </c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</row>
    <row r="137" spans="1:113" ht="12.75">
      <c r="A137" s="82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92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</row>
    <row r="138" spans="1:31" ht="12.75">
      <c r="A138" s="84" t="s">
        <v>80</v>
      </c>
      <c r="B138" s="85">
        <f aca="true" t="shared" si="5" ref="B138:AE138">SUM(B105:B137)</f>
        <v>155</v>
      </c>
      <c r="C138" s="85">
        <f t="shared" si="5"/>
        <v>273</v>
      </c>
      <c r="D138" s="85">
        <f t="shared" si="5"/>
        <v>424</v>
      </c>
      <c r="E138" s="85">
        <f t="shared" si="5"/>
        <v>315</v>
      </c>
      <c r="F138" s="85">
        <f t="shared" si="5"/>
        <v>91</v>
      </c>
      <c r="G138" s="85">
        <f t="shared" si="5"/>
        <v>513</v>
      </c>
      <c r="H138" s="85">
        <f t="shared" si="5"/>
        <v>350</v>
      </c>
      <c r="I138" s="85">
        <f t="shared" si="5"/>
        <v>255</v>
      </c>
      <c r="J138" s="85">
        <f t="shared" si="5"/>
        <v>255</v>
      </c>
      <c r="K138" s="85">
        <f t="shared" si="5"/>
        <v>165</v>
      </c>
      <c r="L138" s="85">
        <f t="shared" si="5"/>
        <v>635</v>
      </c>
      <c r="M138" s="85">
        <f t="shared" si="5"/>
        <v>615</v>
      </c>
      <c r="N138" s="85">
        <f t="shared" si="5"/>
        <v>236</v>
      </c>
      <c r="O138" s="85">
        <f t="shared" si="5"/>
        <v>175</v>
      </c>
      <c r="P138" s="85">
        <f t="shared" si="5"/>
        <v>175</v>
      </c>
      <c r="Q138" s="85">
        <f t="shared" si="5"/>
        <v>46</v>
      </c>
      <c r="R138" s="85">
        <f t="shared" si="5"/>
        <v>46</v>
      </c>
      <c r="S138" s="85">
        <f t="shared" si="5"/>
        <v>0</v>
      </c>
      <c r="T138" s="85">
        <f t="shared" si="5"/>
        <v>0</v>
      </c>
      <c r="U138" s="85">
        <f t="shared" si="5"/>
        <v>195</v>
      </c>
      <c r="V138" s="85">
        <f t="shared" si="5"/>
        <v>265</v>
      </c>
      <c r="W138" s="85">
        <f t="shared" si="5"/>
        <v>268</v>
      </c>
      <c r="X138" s="85">
        <f t="shared" si="5"/>
        <v>585</v>
      </c>
      <c r="Y138" s="85">
        <f t="shared" si="5"/>
        <v>685</v>
      </c>
      <c r="Z138" s="85">
        <f t="shared" si="5"/>
        <v>98</v>
      </c>
      <c r="AA138" s="85"/>
      <c r="AB138" s="85"/>
      <c r="AC138" s="85"/>
      <c r="AD138" s="85">
        <f t="shared" si="5"/>
        <v>0</v>
      </c>
      <c r="AE138" s="93">
        <f t="shared" si="5"/>
        <v>7621</v>
      </c>
    </row>
    <row r="139" spans="2:31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118"/>
    </row>
    <row r="140" spans="1:31" ht="13.5">
      <c r="A140" s="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76"/>
    </row>
    <row r="141" spans="1:31" ht="12.75">
      <c r="A141" s="98" t="s">
        <v>145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119"/>
    </row>
    <row r="142" spans="1:31" ht="13.5">
      <c r="A142" s="100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20"/>
    </row>
    <row r="143" spans="1:31" ht="12.75">
      <c r="A143" s="90" t="s">
        <v>3</v>
      </c>
      <c r="B143" s="45" t="s">
        <v>4</v>
      </c>
      <c r="C143" s="45" t="s">
        <v>5</v>
      </c>
      <c r="D143" s="46" t="s">
        <v>6</v>
      </c>
      <c r="E143" s="46" t="s">
        <v>7</v>
      </c>
      <c r="F143" s="46" t="s">
        <v>8</v>
      </c>
      <c r="G143" s="46" t="s">
        <v>9</v>
      </c>
      <c r="H143" s="46" t="s">
        <v>10</v>
      </c>
      <c r="I143" s="46" t="s">
        <v>11</v>
      </c>
      <c r="J143" s="46" t="s">
        <v>12</v>
      </c>
      <c r="K143" s="46" t="s">
        <v>13</v>
      </c>
      <c r="L143" s="45" t="s">
        <v>14</v>
      </c>
      <c r="M143" s="59" t="s">
        <v>15</v>
      </c>
      <c r="N143" s="46" t="s">
        <v>16</v>
      </c>
      <c r="O143" s="46" t="s">
        <v>17</v>
      </c>
      <c r="P143" s="46" t="s">
        <v>18</v>
      </c>
      <c r="Q143" s="46" t="s">
        <v>19</v>
      </c>
      <c r="R143" s="46" t="s">
        <v>20</v>
      </c>
      <c r="S143" s="46" t="s">
        <v>21</v>
      </c>
      <c r="T143" s="46" t="s">
        <v>22</v>
      </c>
      <c r="U143" s="46" t="s">
        <v>23</v>
      </c>
      <c r="V143" s="46" t="s">
        <v>24</v>
      </c>
      <c r="W143" s="46" t="s">
        <v>25</v>
      </c>
      <c r="X143" s="46" t="s">
        <v>26</v>
      </c>
      <c r="Y143" s="46" t="s">
        <v>27</v>
      </c>
      <c r="Z143" s="46" t="s">
        <v>28</v>
      </c>
      <c r="AA143" s="46" t="s">
        <v>29</v>
      </c>
      <c r="AB143" s="46" t="s">
        <v>30</v>
      </c>
      <c r="AC143" s="46"/>
      <c r="AD143" s="46"/>
      <c r="AE143" s="80"/>
    </row>
    <row r="144" spans="1:31" ht="12.75">
      <c r="A144" s="91" t="s">
        <v>31</v>
      </c>
      <c r="B144" s="48">
        <v>43211</v>
      </c>
      <c r="C144" s="48">
        <v>43212</v>
      </c>
      <c r="D144" s="48">
        <v>43232</v>
      </c>
      <c r="E144" s="48">
        <v>43253</v>
      </c>
      <c r="F144" s="48">
        <v>43274</v>
      </c>
      <c r="G144" s="48">
        <v>43274</v>
      </c>
      <c r="H144" s="48">
        <v>43275</v>
      </c>
      <c r="I144" s="48">
        <v>43288</v>
      </c>
      <c r="J144" s="48">
        <v>43289</v>
      </c>
      <c r="K144" s="48">
        <v>43302</v>
      </c>
      <c r="L144" s="48">
        <v>43309</v>
      </c>
      <c r="M144" s="60">
        <v>43310</v>
      </c>
      <c r="N144" s="48">
        <v>43323</v>
      </c>
      <c r="O144" s="48">
        <v>43323</v>
      </c>
      <c r="P144" s="48">
        <v>43324</v>
      </c>
      <c r="Q144" s="48">
        <v>43330</v>
      </c>
      <c r="R144" s="48">
        <v>43331</v>
      </c>
      <c r="S144" s="48">
        <v>43337</v>
      </c>
      <c r="T144" s="48">
        <v>43338</v>
      </c>
      <c r="U144" s="48">
        <v>43344</v>
      </c>
      <c r="V144" s="48">
        <v>43345</v>
      </c>
      <c r="W144" s="48">
        <v>43358</v>
      </c>
      <c r="X144" s="48">
        <v>43358</v>
      </c>
      <c r="Y144" s="48">
        <v>43359</v>
      </c>
      <c r="Z144" s="48">
        <v>43365</v>
      </c>
      <c r="AA144" s="48">
        <v>43400</v>
      </c>
      <c r="AB144" s="48">
        <v>43407</v>
      </c>
      <c r="AC144" s="48"/>
      <c r="AD144" s="48"/>
      <c r="AE144" s="96" t="s">
        <v>32</v>
      </c>
    </row>
    <row r="145" spans="1:31" ht="12.75">
      <c r="A145" s="90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11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121"/>
    </row>
    <row r="146" spans="1:31" s="37" customFormat="1" ht="13.5" customHeight="1">
      <c r="A146" s="102" t="s">
        <v>146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>
        <v>66</v>
      </c>
      <c r="Y146" s="103">
        <v>66</v>
      </c>
      <c r="Z146" s="103"/>
      <c r="AA146" s="103">
        <v>66</v>
      </c>
      <c r="AB146" s="103"/>
      <c r="AC146" s="103"/>
      <c r="AD146" s="103"/>
      <c r="AE146" s="122">
        <f aca="true" t="shared" si="6" ref="AE146:AE154">SUM(B146:AD146)</f>
        <v>198</v>
      </c>
    </row>
    <row r="147" spans="1:31" s="37" customFormat="1" ht="12.75">
      <c r="A147" s="51" t="s">
        <v>147</v>
      </c>
      <c r="B147" s="104"/>
      <c r="C147" s="104"/>
      <c r="D147" s="104"/>
      <c r="E147" s="104">
        <v>75</v>
      </c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23">
        <f t="shared" si="6"/>
        <v>75</v>
      </c>
    </row>
    <row r="148" spans="1:31" s="37" customFormat="1" ht="12.75">
      <c r="A148" s="102" t="s">
        <v>148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>
        <v>46</v>
      </c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22">
        <f t="shared" si="6"/>
        <v>46</v>
      </c>
    </row>
    <row r="149" spans="1:31" s="37" customFormat="1" ht="12.75">
      <c r="A149" s="51" t="s">
        <v>149</v>
      </c>
      <c r="B149" s="104"/>
      <c r="C149" s="104"/>
      <c r="D149" s="104"/>
      <c r="E149" s="104">
        <v>45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23">
        <f t="shared" si="6"/>
        <v>45</v>
      </c>
    </row>
    <row r="150" spans="1:31" s="37" customFormat="1" ht="12.75">
      <c r="A150" s="51" t="s">
        <v>150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>
        <v>39</v>
      </c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23">
        <f t="shared" si="6"/>
        <v>39</v>
      </c>
    </row>
    <row r="151" spans="1:31" s="37" customFormat="1" ht="12.75">
      <c r="A151" s="102" t="s">
        <v>151</v>
      </c>
      <c r="B151" s="103"/>
      <c r="C151" s="103"/>
      <c r="D151" s="103"/>
      <c r="E151" s="103">
        <v>5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22">
        <f t="shared" si="6"/>
        <v>5</v>
      </c>
    </row>
    <row r="152" spans="1:31" s="37" customFormat="1" ht="12.75">
      <c r="A152" s="102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22">
        <f t="shared" si="6"/>
        <v>0</v>
      </c>
    </row>
    <row r="153" spans="1:31" s="37" customFormat="1" ht="12.75">
      <c r="A153" s="51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23">
        <f t="shared" si="6"/>
        <v>0</v>
      </c>
    </row>
    <row r="154" spans="1:31" s="37" customFormat="1" ht="12.75">
      <c r="A154" s="102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22">
        <f t="shared" si="6"/>
        <v>0</v>
      </c>
    </row>
    <row r="155" spans="1:31" s="37" customFormat="1" ht="12.75">
      <c r="A155" s="51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23">
        <f aca="true" t="shared" si="7" ref="AE151:AE178">SUM(B155:AD155)</f>
        <v>0</v>
      </c>
    </row>
    <row r="156" spans="1:31" s="37" customFormat="1" ht="12.75">
      <c r="A156" s="102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22">
        <f t="shared" si="7"/>
        <v>0</v>
      </c>
    </row>
    <row r="157" spans="1:31" s="37" customFormat="1" ht="12.75">
      <c r="A157" s="51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23">
        <f t="shared" si="7"/>
        <v>0</v>
      </c>
    </row>
    <row r="158" spans="1:31" s="37" customFormat="1" ht="12.75">
      <c r="A158" s="102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22">
        <f t="shared" si="7"/>
        <v>0</v>
      </c>
    </row>
    <row r="159" spans="1:31" s="37" customFormat="1" ht="12.75">
      <c r="A159" s="51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23">
        <f t="shared" si="7"/>
        <v>0</v>
      </c>
    </row>
    <row r="160" spans="1:31" s="37" customFormat="1" ht="12.75">
      <c r="A160" s="102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22">
        <f t="shared" si="7"/>
        <v>0</v>
      </c>
    </row>
    <row r="161" spans="1:31" s="37" customFormat="1" ht="12.75">
      <c r="A161" s="51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23">
        <f t="shared" si="7"/>
        <v>0</v>
      </c>
    </row>
    <row r="162" spans="1:31" s="37" customFormat="1" ht="12.75">
      <c r="A162" s="102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22">
        <f t="shared" si="7"/>
        <v>0</v>
      </c>
    </row>
    <row r="163" spans="1:31" s="37" customFormat="1" ht="12.75">
      <c r="A163" s="51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23">
        <f t="shared" si="7"/>
        <v>0</v>
      </c>
    </row>
    <row r="164" spans="1:31" s="37" customFormat="1" ht="12.75">
      <c r="A164" s="102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22">
        <f t="shared" si="7"/>
        <v>0</v>
      </c>
    </row>
    <row r="165" spans="1:31" s="37" customFormat="1" ht="12.75">
      <c r="A165" s="51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23">
        <f t="shared" si="7"/>
        <v>0</v>
      </c>
    </row>
    <row r="166" spans="1:31" s="37" customFormat="1" ht="12.75">
      <c r="A166" s="102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22">
        <f t="shared" si="7"/>
        <v>0</v>
      </c>
    </row>
    <row r="167" spans="1:31" s="37" customFormat="1" ht="12.75">
      <c r="A167" s="51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23">
        <f t="shared" si="7"/>
        <v>0</v>
      </c>
    </row>
    <row r="168" spans="1:31" s="37" customFormat="1" ht="12.75">
      <c r="A168" s="102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22">
        <f t="shared" si="7"/>
        <v>0</v>
      </c>
    </row>
    <row r="169" spans="1:31" s="37" customFormat="1" ht="12.75">
      <c r="A169" s="51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23">
        <f t="shared" si="7"/>
        <v>0</v>
      </c>
    </row>
    <row r="170" spans="1:31" s="37" customFormat="1" ht="12.75">
      <c r="A170" s="102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22">
        <f t="shared" si="7"/>
        <v>0</v>
      </c>
    </row>
    <row r="171" spans="1:31" s="37" customFormat="1" ht="12.75">
      <c r="A171" s="51"/>
      <c r="B171" s="105"/>
      <c r="C171" s="105"/>
      <c r="D171" s="105"/>
      <c r="E171" s="105"/>
      <c r="F171" s="105"/>
      <c r="G171" s="105"/>
      <c r="H171" s="106"/>
      <c r="I171" s="105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23">
        <f t="shared" si="7"/>
        <v>0</v>
      </c>
    </row>
    <row r="172" spans="1:31" s="37" customFormat="1" ht="12.75">
      <c r="A172" s="102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22">
        <f t="shared" si="7"/>
        <v>0</v>
      </c>
    </row>
    <row r="173" spans="1:31" s="37" customFormat="1" ht="12.75">
      <c r="A173" s="51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23">
        <f t="shared" si="7"/>
        <v>0</v>
      </c>
    </row>
    <row r="174" spans="1:31" s="37" customFormat="1" ht="12.75">
      <c r="A174" s="102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22">
        <f t="shared" si="7"/>
        <v>0</v>
      </c>
    </row>
    <row r="175" spans="1:31" s="37" customFormat="1" ht="12.75">
      <c r="A175" s="51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23">
        <f t="shared" si="7"/>
        <v>0</v>
      </c>
    </row>
    <row r="176" spans="1:31" s="37" customFormat="1" ht="12.75">
      <c r="A176" s="102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22">
        <f t="shared" si="7"/>
        <v>0</v>
      </c>
    </row>
    <row r="177" spans="1:31" s="37" customFormat="1" ht="12.75">
      <c r="A177" s="51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23">
        <f t="shared" si="7"/>
        <v>0</v>
      </c>
    </row>
    <row r="178" spans="1:31" s="37" customFormat="1" ht="12.75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24">
        <f t="shared" si="7"/>
        <v>0</v>
      </c>
    </row>
    <row r="179" spans="1:31" ht="12.75">
      <c r="A179" s="84" t="s">
        <v>152</v>
      </c>
      <c r="B179" s="85">
        <f aca="true" t="shared" si="8" ref="B179:AE179">SUM(B146:B178)</f>
        <v>0</v>
      </c>
      <c r="C179" s="85">
        <f t="shared" si="8"/>
        <v>0</v>
      </c>
      <c r="D179" s="85">
        <f t="shared" si="8"/>
        <v>0</v>
      </c>
      <c r="E179" s="85">
        <f t="shared" si="8"/>
        <v>125</v>
      </c>
      <c r="F179" s="109">
        <f t="shared" si="8"/>
        <v>0</v>
      </c>
      <c r="G179" s="109">
        <f t="shared" si="8"/>
        <v>0</v>
      </c>
      <c r="H179" s="85">
        <f t="shared" si="8"/>
        <v>0</v>
      </c>
      <c r="I179" s="85">
        <f t="shared" si="8"/>
        <v>0</v>
      </c>
      <c r="J179" s="85">
        <f t="shared" si="8"/>
        <v>0</v>
      </c>
      <c r="K179" s="85">
        <f t="shared" si="8"/>
        <v>85</v>
      </c>
      <c r="L179" s="85">
        <f t="shared" si="8"/>
        <v>0</v>
      </c>
      <c r="M179" s="85">
        <f t="shared" si="8"/>
        <v>0</v>
      </c>
      <c r="N179" s="85">
        <f t="shared" si="8"/>
        <v>0</v>
      </c>
      <c r="O179" s="85">
        <f t="shared" si="8"/>
        <v>0</v>
      </c>
      <c r="P179" s="85">
        <f t="shared" si="8"/>
        <v>0</v>
      </c>
      <c r="Q179" s="85">
        <f t="shared" si="8"/>
        <v>0</v>
      </c>
      <c r="R179" s="85">
        <f t="shared" si="8"/>
        <v>0</v>
      </c>
      <c r="S179" s="85">
        <f t="shared" si="8"/>
        <v>0</v>
      </c>
      <c r="T179" s="85">
        <f t="shared" si="8"/>
        <v>0</v>
      </c>
      <c r="U179" s="85">
        <f t="shared" si="8"/>
        <v>0</v>
      </c>
      <c r="V179" s="85">
        <f t="shared" si="8"/>
        <v>0</v>
      </c>
      <c r="W179" s="85">
        <f t="shared" si="8"/>
        <v>0</v>
      </c>
      <c r="X179" s="85">
        <f t="shared" si="8"/>
        <v>66</v>
      </c>
      <c r="Y179" s="85">
        <f t="shared" si="8"/>
        <v>66</v>
      </c>
      <c r="Z179" s="85">
        <f t="shared" si="8"/>
        <v>0</v>
      </c>
      <c r="AA179" s="85"/>
      <c r="AB179" s="85"/>
      <c r="AC179" s="85"/>
      <c r="AD179" s="85">
        <f t="shared" si="8"/>
        <v>0</v>
      </c>
      <c r="AE179" s="93">
        <f t="shared" si="8"/>
        <v>408</v>
      </c>
    </row>
    <row r="180" spans="1:31" ht="12.75">
      <c r="A180" s="110"/>
      <c r="B180" s="6"/>
      <c r="C180" s="6"/>
      <c r="D180" s="6"/>
      <c r="E180" s="6"/>
      <c r="F180" s="111"/>
      <c r="G180" s="111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75"/>
    </row>
    <row r="181" spans="2:31" ht="13.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76"/>
    </row>
    <row r="182" spans="1:31" ht="12.75" customHeight="1">
      <c r="A182" s="112" t="s">
        <v>153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25"/>
    </row>
    <row r="183" spans="1:31" ht="12.75" customHeight="1">
      <c r="A183" s="114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26"/>
    </row>
    <row r="184" spans="1:31" ht="12.75">
      <c r="A184" s="90" t="s">
        <v>3</v>
      </c>
      <c r="B184" s="45" t="s">
        <v>4</v>
      </c>
      <c r="C184" s="45" t="s">
        <v>5</v>
      </c>
      <c r="D184" s="46" t="s">
        <v>6</v>
      </c>
      <c r="E184" s="46" t="s">
        <v>7</v>
      </c>
      <c r="F184" s="46" t="s">
        <v>8</v>
      </c>
      <c r="G184" s="46" t="s">
        <v>9</v>
      </c>
      <c r="H184" s="46" t="s">
        <v>10</v>
      </c>
      <c r="I184" s="46" t="s">
        <v>11</v>
      </c>
      <c r="J184" s="46" t="s">
        <v>12</v>
      </c>
      <c r="K184" s="46" t="s">
        <v>13</v>
      </c>
      <c r="L184" s="45" t="s">
        <v>14</v>
      </c>
      <c r="M184" s="59" t="s">
        <v>15</v>
      </c>
      <c r="N184" s="46" t="s">
        <v>16</v>
      </c>
      <c r="O184" s="46" t="s">
        <v>17</v>
      </c>
      <c r="P184" s="46" t="s">
        <v>18</v>
      </c>
      <c r="Q184" s="46" t="s">
        <v>19</v>
      </c>
      <c r="R184" s="46" t="s">
        <v>20</v>
      </c>
      <c r="S184" s="46" t="s">
        <v>21</v>
      </c>
      <c r="T184" s="46" t="s">
        <v>22</v>
      </c>
      <c r="U184" s="46" t="s">
        <v>23</v>
      </c>
      <c r="V184" s="46" t="s">
        <v>24</v>
      </c>
      <c r="W184" s="46" t="s">
        <v>25</v>
      </c>
      <c r="X184" s="46" t="s">
        <v>26</v>
      </c>
      <c r="Y184" s="46" t="s">
        <v>27</v>
      </c>
      <c r="Z184" s="46" t="s">
        <v>28</v>
      </c>
      <c r="AA184" s="46" t="s">
        <v>29</v>
      </c>
      <c r="AB184" s="46" t="s">
        <v>30</v>
      </c>
      <c r="AC184" s="46"/>
      <c r="AD184" s="46"/>
      <c r="AE184" s="127"/>
    </row>
    <row r="185" spans="1:31" ht="12.75">
      <c r="A185" s="91" t="s">
        <v>31</v>
      </c>
      <c r="B185" s="48">
        <v>43211</v>
      </c>
      <c r="C185" s="48">
        <v>43212</v>
      </c>
      <c r="D185" s="48">
        <v>43232</v>
      </c>
      <c r="E185" s="48">
        <v>43253</v>
      </c>
      <c r="F185" s="48">
        <v>43274</v>
      </c>
      <c r="G185" s="48">
        <v>43274</v>
      </c>
      <c r="H185" s="48">
        <v>43275</v>
      </c>
      <c r="I185" s="48">
        <v>43288</v>
      </c>
      <c r="J185" s="48">
        <v>43289</v>
      </c>
      <c r="K185" s="48">
        <v>43302</v>
      </c>
      <c r="L185" s="48">
        <v>43309</v>
      </c>
      <c r="M185" s="60">
        <v>43310</v>
      </c>
      <c r="N185" s="48">
        <v>43323</v>
      </c>
      <c r="O185" s="48">
        <v>43323</v>
      </c>
      <c r="P185" s="48">
        <v>43324</v>
      </c>
      <c r="Q185" s="48">
        <v>43330</v>
      </c>
      <c r="R185" s="48">
        <v>43331</v>
      </c>
      <c r="S185" s="48">
        <v>43337</v>
      </c>
      <c r="T185" s="48">
        <v>43338</v>
      </c>
      <c r="U185" s="48">
        <v>43344</v>
      </c>
      <c r="V185" s="48">
        <v>43345</v>
      </c>
      <c r="W185" s="48">
        <v>43358</v>
      </c>
      <c r="X185" s="48">
        <v>43358</v>
      </c>
      <c r="Y185" s="48">
        <v>43359</v>
      </c>
      <c r="Z185" s="48">
        <v>43365</v>
      </c>
      <c r="AA185" s="48">
        <v>43400</v>
      </c>
      <c r="AB185" s="48">
        <v>43407</v>
      </c>
      <c r="AC185" s="48"/>
      <c r="AD185" s="48"/>
      <c r="AE185" s="96" t="s">
        <v>32</v>
      </c>
    </row>
    <row r="186" spans="1:31" ht="12.75">
      <c r="A186" s="90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116"/>
      <c r="N186" s="66"/>
      <c r="O186" s="66"/>
      <c r="P186" s="66"/>
      <c r="Q186" s="66"/>
      <c r="R186" s="66"/>
      <c r="S186" s="66"/>
      <c r="T186" s="66"/>
      <c r="U186" s="66"/>
      <c r="V186" s="66"/>
      <c r="W186" s="117"/>
      <c r="X186" s="66"/>
      <c r="Y186" s="66"/>
      <c r="Z186" s="66"/>
      <c r="AA186" s="66"/>
      <c r="AB186" s="66"/>
      <c r="AC186" s="66"/>
      <c r="AD186" s="66"/>
      <c r="AE186" s="123"/>
    </row>
    <row r="187" spans="1:31" s="37" customFormat="1" ht="12.75">
      <c r="A187" s="102" t="s">
        <v>39</v>
      </c>
      <c r="B187" s="103"/>
      <c r="C187" s="103"/>
      <c r="D187" s="103"/>
      <c r="E187" s="103"/>
      <c r="F187" s="103"/>
      <c r="G187" s="103"/>
      <c r="H187" s="103"/>
      <c r="I187" s="103">
        <v>79</v>
      </c>
      <c r="J187" s="103">
        <v>43</v>
      </c>
      <c r="K187" s="103"/>
      <c r="L187" s="103">
        <v>106</v>
      </c>
      <c r="M187" s="103">
        <v>113</v>
      </c>
      <c r="N187" s="103"/>
      <c r="O187" s="103">
        <v>75</v>
      </c>
      <c r="P187" s="103">
        <v>65</v>
      </c>
      <c r="Q187" s="103">
        <v>105</v>
      </c>
      <c r="R187" s="103">
        <v>106</v>
      </c>
      <c r="S187" s="103"/>
      <c r="T187" s="103"/>
      <c r="U187" s="103"/>
      <c r="V187" s="103"/>
      <c r="W187" s="103"/>
      <c r="X187" s="103">
        <v>104</v>
      </c>
      <c r="Y187" s="103">
        <v>72</v>
      </c>
      <c r="Z187" s="103"/>
      <c r="AA187" s="103">
        <v>86</v>
      </c>
      <c r="AB187" s="103"/>
      <c r="AC187" s="103"/>
      <c r="AD187" s="103"/>
      <c r="AE187" s="122">
        <f aca="true" t="shared" si="9" ref="AE187:AE221">SUM(B187:AD187)</f>
        <v>954</v>
      </c>
    </row>
    <row r="188" spans="1:31" s="37" customFormat="1" ht="12.75">
      <c r="A188" s="51" t="s">
        <v>61</v>
      </c>
      <c r="B188" s="104"/>
      <c r="C188" s="104"/>
      <c r="D188" s="104">
        <v>102</v>
      </c>
      <c r="E188" s="104"/>
      <c r="F188" s="104"/>
      <c r="G188" s="104">
        <v>49</v>
      </c>
      <c r="H188" s="104">
        <v>52</v>
      </c>
      <c r="I188" s="104">
        <v>103</v>
      </c>
      <c r="J188" s="104">
        <v>121</v>
      </c>
      <c r="K188" s="104"/>
      <c r="L188" s="104"/>
      <c r="M188" s="104"/>
      <c r="N188" s="104">
        <v>9</v>
      </c>
      <c r="O188" s="104"/>
      <c r="P188" s="104"/>
      <c r="Q188" s="104"/>
      <c r="R188" s="104"/>
      <c r="S188" s="66"/>
      <c r="T188" s="104"/>
      <c r="U188" s="104">
        <v>109</v>
      </c>
      <c r="V188" s="104">
        <v>174</v>
      </c>
      <c r="W188" s="104">
        <v>47</v>
      </c>
      <c r="X188" s="104"/>
      <c r="Y188" s="104"/>
      <c r="Z188" s="104"/>
      <c r="AA188" s="104">
        <v>21</v>
      </c>
      <c r="AB188" s="104"/>
      <c r="AC188" s="104"/>
      <c r="AD188" s="104"/>
      <c r="AE188" s="123">
        <f t="shared" si="9"/>
        <v>787</v>
      </c>
    </row>
    <row r="189" spans="1:31" s="37" customFormat="1" ht="12.75">
      <c r="A189" s="102" t="s">
        <v>83</v>
      </c>
      <c r="B189" s="103"/>
      <c r="C189" s="103"/>
      <c r="D189" s="103">
        <v>29</v>
      </c>
      <c r="E189" s="103"/>
      <c r="F189" s="103"/>
      <c r="G189" s="103">
        <v>63</v>
      </c>
      <c r="H189" s="103">
        <v>89</v>
      </c>
      <c r="I189" s="103"/>
      <c r="J189" s="103"/>
      <c r="K189" s="103"/>
      <c r="L189" s="103"/>
      <c r="M189" s="103"/>
      <c r="N189" s="103">
        <v>36</v>
      </c>
      <c r="O189" s="103"/>
      <c r="P189" s="103"/>
      <c r="Q189" s="103"/>
      <c r="R189" s="103"/>
      <c r="S189" s="103"/>
      <c r="T189" s="103"/>
      <c r="U189" s="103">
        <v>91</v>
      </c>
      <c r="V189" s="103">
        <v>75</v>
      </c>
      <c r="W189" s="103">
        <v>107</v>
      </c>
      <c r="X189" s="103"/>
      <c r="Y189" s="103"/>
      <c r="Z189" s="103"/>
      <c r="AA189" s="103">
        <v>42</v>
      </c>
      <c r="AB189" s="103">
        <v>97</v>
      </c>
      <c r="AC189" s="103"/>
      <c r="AD189" s="103"/>
      <c r="AE189" s="122">
        <f t="shared" si="9"/>
        <v>629</v>
      </c>
    </row>
    <row r="190" spans="1:31" s="37" customFormat="1" ht="12.75">
      <c r="A190" s="51" t="s">
        <v>54</v>
      </c>
      <c r="B190" s="104"/>
      <c r="C190" s="104"/>
      <c r="D190" s="104"/>
      <c r="E190" s="104"/>
      <c r="F190" s="104"/>
      <c r="G190" s="104">
        <v>74</v>
      </c>
      <c r="H190" s="104">
        <v>80</v>
      </c>
      <c r="I190" s="104">
        <v>19</v>
      </c>
      <c r="J190" s="104">
        <v>64</v>
      </c>
      <c r="K190" s="104"/>
      <c r="L190" s="104"/>
      <c r="M190" s="104"/>
      <c r="N190" s="104">
        <v>56</v>
      </c>
      <c r="O190" s="104"/>
      <c r="P190" s="104"/>
      <c r="Q190" s="104"/>
      <c r="R190" s="104"/>
      <c r="S190" s="66"/>
      <c r="T190" s="104"/>
      <c r="U190" s="104">
        <v>96</v>
      </c>
      <c r="V190" s="104">
        <v>78</v>
      </c>
      <c r="W190" s="104"/>
      <c r="X190" s="104"/>
      <c r="Y190" s="104"/>
      <c r="Z190" s="104"/>
      <c r="AA190" s="104">
        <v>48</v>
      </c>
      <c r="AB190" s="104">
        <v>34</v>
      </c>
      <c r="AC190" s="104"/>
      <c r="AD190" s="104"/>
      <c r="AE190" s="123">
        <f t="shared" si="9"/>
        <v>549</v>
      </c>
    </row>
    <row r="191" spans="1:31" s="37" customFormat="1" ht="12.75">
      <c r="A191" s="102" t="s">
        <v>34</v>
      </c>
      <c r="B191" s="103"/>
      <c r="C191" s="103"/>
      <c r="D191" s="103">
        <v>44</v>
      </c>
      <c r="E191" s="103"/>
      <c r="F191" s="103"/>
      <c r="G191" s="103">
        <v>14</v>
      </c>
      <c r="H191" s="103">
        <v>19</v>
      </c>
      <c r="I191" s="103"/>
      <c r="J191" s="103"/>
      <c r="K191" s="103"/>
      <c r="L191" s="103"/>
      <c r="M191" s="103"/>
      <c r="N191" s="103">
        <v>73</v>
      </c>
      <c r="O191" s="103"/>
      <c r="P191" s="103"/>
      <c r="Q191" s="103">
        <v>4</v>
      </c>
      <c r="R191" s="103">
        <v>7</v>
      </c>
      <c r="S191" s="103"/>
      <c r="T191" s="103"/>
      <c r="U191" s="103">
        <v>29</v>
      </c>
      <c r="V191" s="103">
        <v>26</v>
      </c>
      <c r="W191" s="103"/>
      <c r="X191" s="103"/>
      <c r="Y191" s="103"/>
      <c r="Z191" s="103"/>
      <c r="AA191" s="103">
        <v>35</v>
      </c>
      <c r="AB191" s="103"/>
      <c r="AC191" s="103"/>
      <c r="AD191" s="103"/>
      <c r="AE191" s="122">
        <f t="shared" si="9"/>
        <v>251</v>
      </c>
    </row>
    <row r="192" spans="1:31" s="37" customFormat="1" ht="12.75">
      <c r="A192" s="51" t="s">
        <v>43</v>
      </c>
      <c r="B192" s="104">
        <v>32</v>
      </c>
      <c r="C192" s="104">
        <v>31</v>
      </c>
      <c r="D192" s="104"/>
      <c r="E192" s="104"/>
      <c r="F192" s="104">
        <v>46</v>
      </c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>
        <v>53</v>
      </c>
      <c r="T192" s="104">
        <v>13</v>
      </c>
      <c r="U192" s="104"/>
      <c r="V192" s="104"/>
      <c r="W192" s="104"/>
      <c r="X192" s="104"/>
      <c r="Y192" s="104"/>
      <c r="Z192" s="104">
        <v>72</v>
      </c>
      <c r="AA192" s="104"/>
      <c r="AB192" s="104"/>
      <c r="AC192" s="104"/>
      <c r="AD192" s="104"/>
      <c r="AE192" s="123">
        <f t="shared" si="9"/>
        <v>247</v>
      </c>
    </row>
    <row r="193" spans="1:31" s="37" customFormat="1" ht="12.75">
      <c r="A193" s="102" t="s">
        <v>37</v>
      </c>
      <c r="B193" s="103"/>
      <c r="C193" s="103"/>
      <c r="D193" s="103"/>
      <c r="E193" s="103"/>
      <c r="F193" s="103"/>
      <c r="G193" s="103"/>
      <c r="H193" s="103"/>
      <c r="I193" s="103">
        <v>53</v>
      </c>
      <c r="J193" s="103">
        <v>24</v>
      </c>
      <c r="K193" s="103"/>
      <c r="L193" s="103"/>
      <c r="M193" s="103"/>
      <c r="N193" s="103"/>
      <c r="O193" s="103">
        <v>38</v>
      </c>
      <c r="P193" s="103">
        <v>36</v>
      </c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>
        <v>53</v>
      </c>
      <c r="AB193" s="103"/>
      <c r="AC193" s="103"/>
      <c r="AD193" s="103"/>
      <c r="AE193" s="122">
        <f t="shared" si="9"/>
        <v>204</v>
      </c>
    </row>
    <row r="194" spans="1:31" s="37" customFormat="1" ht="12.75">
      <c r="A194" s="51" t="s">
        <v>42</v>
      </c>
      <c r="B194" s="104"/>
      <c r="C194" s="104"/>
      <c r="D194" s="104">
        <v>29</v>
      </c>
      <c r="E194" s="104"/>
      <c r="F194" s="104"/>
      <c r="G194" s="104">
        <v>55</v>
      </c>
      <c r="H194" s="104">
        <v>15</v>
      </c>
      <c r="I194" s="104"/>
      <c r="J194" s="104"/>
      <c r="K194" s="104">
        <v>50</v>
      </c>
      <c r="L194" s="104"/>
      <c r="M194" s="104"/>
      <c r="N194" s="104">
        <v>21</v>
      </c>
      <c r="O194" s="104"/>
      <c r="P194" s="104"/>
      <c r="Q194" s="104"/>
      <c r="R194" s="104"/>
      <c r="S194" s="66"/>
      <c r="T194" s="104"/>
      <c r="U194" s="104"/>
      <c r="V194" s="104"/>
      <c r="W194" s="104">
        <v>11</v>
      </c>
      <c r="X194" s="104"/>
      <c r="Y194" s="104"/>
      <c r="Z194" s="104"/>
      <c r="AA194" s="104"/>
      <c r="AB194" s="104">
        <v>11</v>
      </c>
      <c r="AC194" s="104"/>
      <c r="AD194" s="104"/>
      <c r="AE194" s="123">
        <f t="shared" si="9"/>
        <v>192</v>
      </c>
    </row>
    <row r="195" spans="1:31" s="37" customFormat="1" ht="12.75">
      <c r="A195" s="102" t="s">
        <v>154</v>
      </c>
      <c r="B195" s="103">
        <v>18</v>
      </c>
      <c r="C195" s="103">
        <v>20</v>
      </c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>
        <v>42</v>
      </c>
      <c r="T195" s="103">
        <v>53</v>
      </c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22">
        <f t="shared" si="9"/>
        <v>133</v>
      </c>
    </row>
    <row r="196" spans="1:31" s="37" customFormat="1" ht="12.75">
      <c r="A196" s="51" t="s">
        <v>155</v>
      </c>
      <c r="B196" s="104">
        <v>32</v>
      </c>
      <c r="C196" s="104">
        <v>34</v>
      </c>
      <c r="D196" s="104"/>
      <c r="E196" s="104"/>
      <c r="F196" s="104">
        <v>64</v>
      </c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66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23">
        <f t="shared" si="9"/>
        <v>130</v>
      </c>
    </row>
    <row r="197" spans="1:31" s="37" customFormat="1" ht="12.75">
      <c r="A197" s="102" t="s">
        <v>79</v>
      </c>
      <c r="B197" s="103"/>
      <c r="C197" s="103"/>
      <c r="D197" s="103"/>
      <c r="E197" s="103"/>
      <c r="F197" s="103"/>
      <c r="G197" s="103"/>
      <c r="H197" s="103"/>
      <c r="I197" s="103">
        <v>26</v>
      </c>
      <c r="J197" s="103">
        <v>53</v>
      </c>
      <c r="K197" s="103"/>
      <c r="L197" s="103"/>
      <c r="M197" s="103"/>
      <c r="N197" s="103"/>
      <c r="O197" s="103">
        <v>6</v>
      </c>
      <c r="P197" s="103"/>
      <c r="Q197" s="103">
        <v>7</v>
      </c>
      <c r="R197" s="103">
        <v>3</v>
      </c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22">
        <f t="shared" si="9"/>
        <v>95</v>
      </c>
    </row>
    <row r="198" spans="1:31" s="37" customFormat="1" ht="12.75">
      <c r="A198" s="51" t="s">
        <v>84</v>
      </c>
      <c r="B198" s="104"/>
      <c r="C198" s="104"/>
      <c r="D198" s="104"/>
      <c r="E198" s="104"/>
      <c r="F198" s="104">
        <v>33</v>
      </c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>
        <v>11</v>
      </c>
      <c r="T198" s="104">
        <v>40</v>
      </c>
      <c r="U198" s="104"/>
      <c r="V198" s="104"/>
      <c r="W198" s="104"/>
      <c r="X198" s="104"/>
      <c r="Y198" s="104"/>
      <c r="Z198" s="104">
        <v>9</v>
      </c>
      <c r="AA198" s="104"/>
      <c r="AB198" s="104"/>
      <c r="AC198" s="104"/>
      <c r="AD198" s="104"/>
      <c r="AE198" s="123">
        <f t="shared" si="9"/>
        <v>93</v>
      </c>
    </row>
    <row r="199" spans="1:31" s="37" customFormat="1" ht="12.75">
      <c r="A199" s="102" t="s">
        <v>36</v>
      </c>
      <c r="B199" s="103">
        <v>36</v>
      </c>
      <c r="C199" s="103">
        <v>36</v>
      </c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22">
        <f t="shared" si="9"/>
        <v>72</v>
      </c>
    </row>
    <row r="200" spans="1:31" s="37" customFormat="1" ht="12.75">
      <c r="A200" s="51" t="s">
        <v>52</v>
      </c>
      <c r="B200" s="104"/>
      <c r="C200" s="104"/>
      <c r="D200" s="104"/>
      <c r="E200" s="104"/>
      <c r="F200" s="104">
        <v>66</v>
      </c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66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23">
        <f t="shared" si="9"/>
        <v>66</v>
      </c>
    </row>
    <row r="201" spans="1:31" s="37" customFormat="1" ht="12.75">
      <c r="A201" s="102" t="s">
        <v>45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>
        <v>3</v>
      </c>
      <c r="M201" s="103">
        <v>2</v>
      </c>
      <c r="N201" s="103"/>
      <c r="O201" s="103">
        <v>15</v>
      </c>
      <c r="P201" s="103">
        <v>14</v>
      </c>
      <c r="Q201" s="103"/>
      <c r="R201" s="103"/>
      <c r="S201" s="103"/>
      <c r="T201" s="103"/>
      <c r="U201" s="103"/>
      <c r="V201" s="103"/>
      <c r="W201" s="103"/>
      <c r="X201" s="103">
        <v>11</v>
      </c>
      <c r="Y201" s="103">
        <v>9</v>
      </c>
      <c r="Z201" s="103"/>
      <c r="AA201" s="103"/>
      <c r="AB201" s="103"/>
      <c r="AC201" s="103"/>
      <c r="AD201" s="103"/>
      <c r="AE201" s="122">
        <f t="shared" si="9"/>
        <v>54</v>
      </c>
    </row>
    <row r="202" spans="1:31" s="37" customFormat="1" ht="12.75">
      <c r="A202" s="51" t="s">
        <v>156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66"/>
      <c r="T202" s="104"/>
      <c r="U202" s="104"/>
      <c r="V202" s="104"/>
      <c r="W202" s="104"/>
      <c r="X202" s="104">
        <v>3</v>
      </c>
      <c r="Y202" s="104">
        <v>47</v>
      </c>
      <c r="Z202" s="104"/>
      <c r="AA202" s="104"/>
      <c r="AB202" s="104"/>
      <c r="AC202" s="104"/>
      <c r="AD202" s="104"/>
      <c r="AE202" s="123">
        <f t="shared" si="9"/>
        <v>50</v>
      </c>
    </row>
    <row r="203" spans="1:31" s="37" customFormat="1" ht="12.75">
      <c r="A203" s="102" t="s">
        <v>157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>
        <v>16</v>
      </c>
      <c r="M203" s="103">
        <v>10</v>
      </c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>
        <v>21</v>
      </c>
      <c r="Z203" s="103"/>
      <c r="AA203" s="103"/>
      <c r="AB203" s="103"/>
      <c r="AC203" s="103"/>
      <c r="AD203" s="103"/>
      <c r="AE203" s="122">
        <f t="shared" si="9"/>
        <v>47</v>
      </c>
    </row>
    <row r="204" spans="1:31" s="37" customFormat="1" ht="12.75">
      <c r="A204" s="51" t="s">
        <v>158</v>
      </c>
      <c r="B204" s="104"/>
      <c r="C204" s="104"/>
      <c r="D204" s="104"/>
      <c r="E204" s="104"/>
      <c r="F204" s="104"/>
      <c r="G204" s="104"/>
      <c r="H204" s="104"/>
      <c r="I204" s="104">
        <v>25</v>
      </c>
      <c r="J204" s="104"/>
      <c r="K204" s="104"/>
      <c r="L204" s="104"/>
      <c r="M204" s="104"/>
      <c r="N204" s="104"/>
      <c r="O204" s="104">
        <v>10</v>
      </c>
      <c r="P204" s="104">
        <v>3</v>
      </c>
      <c r="Q204" s="104"/>
      <c r="R204" s="104"/>
      <c r="S204" s="66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23">
        <f t="shared" si="9"/>
        <v>38</v>
      </c>
    </row>
    <row r="205" spans="1:31" s="37" customFormat="1" ht="12.75">
      <c r="A205" s="102" t="s">
        <v>116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>
        <v>20</v>
      </c>
      <c r="AB205" s="103"/>
      <c r="AC205" s="103"/>
      <c r="AD205" s="103"/>
      <c r="AE205" s="122">
        <f t="shared" si="9"/>
        <v>20</v>
      </c>
    </row>
    <row r="206" spans="1:31" s="37" customFormat="1" ht="12.75">
      <c r="A206" s="51" t="s">
        <v>64</v>
      </c>
      <c r="B206" s="104"/>
      <c r="C206" s="104"/>
      <c r="D206" s="104"/>
      <c r="E206" s="104"/>
      <c r="F206" s="104">
        <v>16</v>
      </c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66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23">
        <f t="shared" si="9"/>
        <v>16</v>
      </c>
    </row>
    <row r="207" spans="1:31" s="37" customFormat="1" ht="12.75">
      <c r="A207" s="102" t="s">
        <v>159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>
        <v>16</v>
      </c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22">
        <f t="shared" si="9"/>
        <v>16</v>
      </c>
    </row>
    <row r="208" spans="1:31" s="37" customFormat="1" ht="12.75">
      <c r="A208" s="51" t="s">
        <v>100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>
        <v>8</v>
      </c>
      <c r="R208" s="104">
        <v>7</v>
      </c>
      <c r="S208" s="66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23">
        <f t="shared" si="9"/>
        <v>15</v>
      </c>
    </row>
    <row r="209" spans="1:31" s="37" customFormat="1" ht="12.75">
      <c r="A209" s="102" t="s">
        <v>160</v>
      </c>
      <c r="B209" s="103">
        <v>7</v>
      </c>
      <c r="C209" s="103">
        <v>7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22">
        <f t="shared" si="9"/>
        <v>14</v>
      </c>
    </row>
    <row r="210" spans="1:31" s="37" customFormat="1" ht="12.75">
      <c r="A210" s="51" t="s">
        <v>161</v>
      </c>
      <c r="B210" s="104">
        <v>10</v>
      </c>
      <c r="C210" s="104">
        <v>3</v>
      </c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66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23">
        <f t="shared" si="9"/>
        <v>13</v>
      </c>
    </row>
    <row r="211" spans="1:31" s="37" customFormat="1" ht="12.75">
      <c r="A211" s="102" t="s">
        <v>65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>
        <v>7</v>
      </c>
      <c r="P211" s="103">
        <v>6</v>
      </c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22">
        <f t="shared" si="9"/>
        <v>13</v>
      </c>
    </row>
    <row r="212" spans="1:31" s="37" customFormat="1" ht="12.75">
      <c r="A212" s="51" t="s">
        <v>99</v>
      </c>
      <c r="B212" s="104"/>
      <c r="C212" s="104"/>
      <c r="D212" s="104">
        <v>10</v>
      </c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66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23">
        <f t="shared" si="9"/>
        <v>10</v>
      </c>
    </row>
    <row r="213" spans="1:31" s="37" customFormat="1" ht="12.75">
      <c r="A213" s="102" t="s">
        <v>58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>
        <v>9</v>
      </c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22">
        <f t="shared" si="9"/>
        <v>9</v>
      </c>
    </row>
    <row r="214" spans="1:31" s="37" customFormat="1" ht="12.75">
      <c r="A214" s="51" t="s">
        <v>115</v>
      </c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66"/>
      <c r="T214" s="104"/>
      <c r="U214" s="104"/>
      <c r="V214" s="104"/>
      <c r="W214" s="104"/>
      <c r="X214" s="104">
        <v>2</v>
      </c>
      <c r="Y214" s="104">
        <v>6</v>
      </c>
      <c r="Z214" s="104"/>
      <c r="AA214" s="104"/>
      <c r="AB214" s="104"/>
      <c r="AC214" s="104"/>
      <c r="AD214" s="104"/>
      <c r="AE214" s="123">
        <f t="shared" si="9"/>
        <v>8</v>
      </c>
    </row>
    <row r="215" spans="1:31" s="37" customFormat="1" ht="12.75">
      <c r="A215" s="102" t="s">
        <v>35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>
        <v>2</v>
      </c>
      <c r="Q215" s="103">
        <v>1</v>
      </c>
      <c r="R215" s="103">
        <v>2</v>
      </c>
      <c r="S215" s="103"/>
      <c r="T215" s="103"/>
      <c r="U215" s="103"/>
      <c r="V215" s="103"/>
      <c r="W215" s="103"/>
      <c r="X215" s="103">
        <v>1</v>
      </c>
      <c r="Y215" s="103"/>
      <c r="Z215" s="103"/>
      <c r="AA215" s="103"/>
      <c r="AB215" s="103"/>
      <c r="AC215" s="103"/>
      <c r="AD215" s="103"/>
      <c r="AE215" s="122">
        <f t="shared" si="9"/>
        <v>6</v>
      </c>
    </row>
    <row r="216" spans="1:31" s="37" customFormat="1" ht="12.75">
      <c r="A216" s="51" t="s">
        <v>162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>
        <v>4</v>
      </c>
      <c r="P216" s="104"/>
      <c r="Q216" s="104"/>
      <c r="R216" s="104"/>
      <c r="S216" s="66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23">
        <f t="shared" si="9"/>
        <v>4</v>
      </c>
    </row>
    <row r="217" spans="1:31" s="37" customFormat="1" ht="12.75">
      <c r="A217" s="102" t="s">
        <v>120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>
        <v>4</v>
      </c>
      <c r="Y217" s="103"/>
      <c r="Z217" s="103"/>
      <c r="AA217" s="103"/>
      <c r="AB217" s="103"/>
      <c r="AC217" s="103"/>
      <c r="AD217" s="103"/>
      <c r="AE217" s="122">
        <f t="shared" si="9"/>
        <v>4</v>
      </c>
    </row>
    <row r="218" spans="1:31" s="37" customFormat="1" ht="12.75">
      <c r="A218" s="51" t="s">
        <v>82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66"/>
      <c r="T218" s="104"/>
      <c r="U218" s="104"/>
      <c r="V218" s="104"/>
      <c r="W218" s="104"/>
      <c r="X218" s="104"/>
      <c r="Y218" s="104"/>
      <c r="Z218" s="104"/>
      <c r="AA218" s="104"/>
      <c r="AB218" s="104">
        <v>3</v>
      </c>
      <c r="AC218" s="104"/>
      <c r="AD218" s="104"/>
      <c r="AE218" s="123">
        <f t="shared" si="9"/>
        <v>3</v>
      </c>
    </row>
    <row r="219" spans="1:31" s="37" customFormat="1" ht="12.75">
      <c r="A219" s="102" t="s">
        <v>62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22">
        <f t="shared" si="9"/>
        <v>0</v>
      </c>
    </row>
    <row r="220" spans="1:31" s="37" customFormat="1" ht="12.75">
      <c r="A220" s="51" t="s">
        <v>90</v>
      </c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66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23">
        <f t="shared" si="9"/>
        <v>0</v>
      </c>
    </row>
    <row r="221" spans="1:31" s="37" customFormat="1" ht="12.75">
      <c r="A221" s="102" t="s">
        <v>163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22">
        <f t="shared" si="9"/>
        <v>0</v>
      </c>
    </row>
    <row r="222" spans="1:31" s="37" customFormat="1" ht="12.75">
      <c r="A222" s="51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66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23"/>
    </row>
    <row r="223" spans="1:31" ht="12.75">
      <c r="A223" s="84" t="s">
        <v>164</v>
      </c>
      <c r="B223" s="85">
        <f aca="true" t="shared" si="10" ref="B223:AE223">SUM(B187:B221)</f>
        <v>135</v>
      </c>
      <c r="C223" s="85">
        <f t="shared" si="10"/>
        <v>131</v>
      </c>
      <c r="D223" s="85">
        <f t="shared" si="10"/>
        <v>214</v>
      </c>
      <c r="E223" s="85">
        <f t="shared" si="10"/>
        <v>0</v>
      </c>
      <c r="F223" s="85">
        <f t="shared" si="10"/>
        <v>225</v>
      </c>
      <c r="G223" s="85">
        <f t="shared" si="10"/>
        <v>255</v>
      </c>
      <c r="H223" s="85">
        <f t="shared" si="10"/>
        <v>255</v>
      </c>
      <c r="I223" s="85">
        <f t="shared" si="10"/>
        <v>305</v>
      </c>
      <c r="J223" s="85">
        <f t="shared" si="10"/>
        <v>305</v>
      </c>
      <c r="K223" s="85">
        <f t="shared" si="10"/>
        <v>66</v>
      </c>
      <c r="L223" s="85">
        <f t="shared" si="10"/>
        <v>125</v>
      </c>
      <c r="M223" s="85">
        <f t="shared" si="10"/>
        <v>125</v>
      </c>
      <c r="N223" s="85">
        <f t="shared" si="10"/>
        <v>195</v>
      </c>
      <c r="O223" s="85">
        <f t="shared" si="10"/>
        <v>155</v>
      </c>
      <c r="P223" s="85">
        <f t="shared" si="10"/>
        <v>135</v>
      </c>
      <c r="Q223" s="85">
        <f t="shared" si="10"/>
        <v>125</v>
      </c>
      <c r="R223" s="85">
        <f t="shared" si="10"/>
        <v>125</v>
      </c>
      <c r="S223" s="85">
        <f t="shared" si="10"/>
        <v>106</v>
      </c>
      <c r="T223" s="85">
        <f t="shared" si="10"/>
        <v>106</v>
      </c>
      <c r="U223" s="85">
        <f t="shared" si="10"/>
        <v>325</v>
      </c>
      <c r="V223" s="85">
        <f t="shared" si="10"/>
        <v>353</v>
      </c>
      <c r="W223" s="85">
        <f t="shared" si="10"/>
        <v>165</v>
      </c>
      <c r="X223" s="85">
        <f t="shared" si="10"/>
        <v>125</v>
      </c>
      <c r="Y223" s="85">
        <f t="shared" si="10"/>
        <v>155</v>
      </c>
      <c r="Z223" s="85">
        <f t="shared" si="10"/>
        <v>81</v>
      </c>
      <c r="AA223" s="85"/>
      <c r="AB223" s="85"/>
      <c r="AC223" s="85"/>
      <c r="AD223" s="85">
        <f t="shared" si="10"/>
        <v>0</v>
      </c>
      <c r="AE223" s="93">
        <f t="shared" si="10"/>
        <v>4742</v>
      </c>
    </row>
    <row r="224" spans="1:19" ht="12.75">
      <c r="A224" s="128"/>
      <c r="B224" s="6"/>
      <c r="C224" s="6"/>
      <c r="D224" s="6"/>
      <c r="E224" s="6"/>
      <c r="S224" s="104"/>
    </row>
    <row r="225" ht="12.75">
      <c r="S225" s="104"/>
    </row>
  </sheetData>
  <sheetProtection/>
  <mergeCells count="7">
    <mergeCell ref="A3:AE3"/>
    <mergeCell ref="A182:AE183"/>
    <mergeCell ref="A1:AE2"/>
    <mergeCell ref="A100:AE101"/>
    <mergeCell ref="A60:AE61"/>
    <mergeCell ref="A4:AE5"/>
    <mergeCell ref="A141:AE142"/>
  </mergeCells>
  <printOptions gridLines="1"/>
  <pageMargins left="0.75" right="0.75" top="1" bottom="1" header="0.5" footer="0.5"/>
  <pageSetup horizontalDpi="600" verticalDpi="600" orientation="landscape" scale="82"/>
  <rowBreaks count="4" manualBreakCount="4">
    <brk id="57" max="255" man="1"/>
    <brk id="97" max="26" man="1"/>
    <brk id="139" max="255" man="1"/>
    <brk id="1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K357"/>
  <sheetViews>
    <sheetView view="pageBreakPreview" zoomScale="125" zoomScaleSheetLayoutView="125" workbookViewId="0" topLeftCell="A211">
      <selection activeCell="F204" sqref="F204"/>
    </sheetView>
  </sheetViews>
  <sheetFormatPr defaultColWidth="9.140625" defaultRowHeight="12.75"/>
  <cols>
    <col min="1" max="1" width="12.8515625" style="0" customWidth="1"/>
    <col min="2" max="2" width="14.8515625" style="0" customWidth="1"/>
    <col min="3" max="3" width="15.00390625" style="0" customWidth="1"/>
    <col min="4" max="4" width="14.28125" style="0" customWidth="1"/>
    <col min="5" max="6" width="14.8515625" style="0" bestFit="1" customWidth="1"/>
    <col min="7" max="7" width="15.00390625" style="0" bestFit="1" customWidth="1"/>
    <col min="8" max="8" width="16.00390625" style="0" bestFit="1" customWidth="1"/>
    <col min="9" max="9" width="16.421875" style="0" bestFit="1" customWidth="1"/>
    <col min="10" max="10" width="12.7109375" style="0" customWidth="1"/>
    <col min="11" max="11" width="13.7109375" style="0" customWidth="1"/>
    <col min="12" max="27" width="14.7109375" style="0" customWidth="1"/>
  </cols>
  <sheetData>
    <row r="1" spans="1:2" ht="12.75">
      <c r="A1" s="1" t="s">
        <v>165</v>
      </c>
      <c r="B1" s="1"/>
    </row>
    <row r="2" spans="1:2" ht="12.75">
      <c r="A2" s="1"/>
      <c r="B2" s="1"/>
    </row>
    <row r="3" spans="1:2" ht="12.75">
      <c r="A3" s="1"/>
      <c r="B3" s="1"/>
    </row>
    <row r="4" spans="1:10" ht="12.75">
      <c r="A4" s="2" t="s">
        <v>166</v>
      </c>
      <c r="B4" s="3" t="s">
        <v>167</v>
      </c>
      <c r="C4" s="3" t="s">
        <v>168</v>
      </c>
      <c r="D4" s="3" t="s">
        <v>169</v>
      </c>
      <c r="E4" s="3" t="s">
        <v>170</v>
      </c>
      <c r="F4" s="3" t="s">
        <v>8</v>
      </c>
      <c r="G4" s="3" t="s">
        <v>9</v>
      </c>
      <c r="H4" s="3" t="s">
        <v>10</v>
      </c>
      <c r="I4" s="3" t="s">
        <v>171</v>
      </c>
      <c r="J4" s="3"/>
    </row>
    <row r="5" spans="1:10" ht="12.75">
      <c r="A5" s="2" t="s">
        <v>172</v>
      </c>
      <c r="B5" s="4">
        <v>43211</v>
      </c>
      <c r="C5" s="5">
        <v>43212</v>
      </c>
      <c r="D5" s="5">
        <v>43232</v>
      </c>
      <c r="E5" s="5">
        <v>41790</v>
      </c>
      <c r="F5" s="5">
        <v>43274</v>
      </c>
      <c r="G5" s="5">
        <v>43274</v>
      </c>
      <c r="H5" s="5">
        <v>43275</v>
      </c>
      <c r="I5" s="5">
        <v>43288</v>
      </c>
      <c r="J5" s="4"/>
    </row>
    <row r="6" spans="1:38" ht="12.75">
      <c r="A6" s="6"/>
      <c r="D6" s="6"/>
      <c r="E6" s="6"/>
      <c r="F6" s="6"/>
      <c r="G6" s="6"/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7" t="s">
        <v>173</v>
      </c>
      <c r="B7" s="8"/>
      <c r="C7" s="8"/>
      <c r="D7" s="8"/>
      <c r="E7" s="8"/>
      <c r="F7" s="8"/>
      <c r="G7" s="8"/>
      <c r="H7" s="8"/>
      <c r="J7" s="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2.75">
      <c r="A8" s="6" t="s">
        <v>174</v>
      </c>
      <c r="B8" s="6" t="s">
        <v>40</v>
      </c>
      <c r="C8" s="6" t="s">
        <v>40</v>
      </c>
      <c r="D8" s="6" t="s">
        <v>88</v>
      </c>
      <c r="E8" s="6" t="s">
        <v>175</v>
      </c>
      <c r="F8" s="6" t="s">
        <v>36</v>
      </c>
      <c r="G8" s="6" t="s">
        <v>33</v>
      </c>
      <c r="H8" s="6" t="s">
        <v>83</v>
      </c>
      <c r="I8" s="6" t="s">
        <v>33</v>
      </c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2.75">
      <c r="A9" s="6" t="s">
        <v>176</v>
      </c>
      <c r="B9" s="6" t="s">
        <v>177</v>
      </c>
      <c r="C9" s="6" t="s">
        <v>178</v>
      </c>
      <c r="D9" s="9" t="s">
        <v>42</v>
      </c>
      <c r="E9" s="6" t="s">
        <v>179</v>
      </c>
      <c r="F9" s="6" t="s">
        <v>84</v>
      </c>
      <c r="G9" s="9" t="s">
        <v>42</v>
      </c>
      <c r="H9" s="6" t="s">
        <v>54</v>
      </c>
      <c r="I9" s="6" t="s">
        <v>114</v>
      </c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2.75">
      <c r="A10" s="6" t="s">
        <v>180</v>
      </c>
      <c r="B10" s="6" t="s">
        <v>43</v>
      </c>
      <c r="C10" s="6" t="s">
        <v>178</v>
      </c>
      <c r="D10" s="6" t="s">
        <v>33</v>
      </c>
      <c r="E10" s="6"/>
      <c r="F10" s="6" t="s">
        <v>41</v>
      </c>
      <c r="G10" s="9" t="s">
        <v>42</v>
      </c>
      <c r="H10" s="6" t="s">
        <v>34</v>
      </c>
      <c r="I10" s="6" t="s">
        <v>37</v>
      </c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2.75">
      <c r="A11" s="6" t="s">
        <v>181</v>
      </c>
      <c r="B11" s="6" t="s">
        <v>155</v>
      </c>
      <c r="C11" s="6" t="s">
        <v>155</v>
      </c>
      <c r="D11" s="6" t="s">
        <v>33</v>
      </c>
      <c r="E11" s="6"/>
      <c r="F11" s="6" t="s">
        <v>36</v>
      </c>
      <c r="G11" s="6" t="s">
        <v>182</v>
      </c>
      <c r="H11" s="6" t="s">
        <v>33</v>
      </c>
      <c r="I11" s="6" t="s">
        <v>182</v>
      </c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2.75">
      <c r="A12" s="6" t="s">
        <v>183</v>
      </c>
      <c r="B12" s="6" t="s">
        <v>40</v>
      </c>
      <c r="C12" s="6" t="s">
        <v>40</v>
      </c>
      <c r="D12" s="6" t="s">
        <v>34</v>
      </c>
      <c r="E12" s="6"/>
      <c r="F12" s="6" t="s">
        <v>43</v>
      </c>
      <c r="G12" s="6" t="s">
        <v>34</v>
      </c>
      <c r="H12" s="6" t="s">
        <v>34</v>
      </c>
      <c r="I12" s="6" t="s">
        <v>33</v>
      </c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2.75">
      <c r="A13" s="6" t="s">
        <v>184</v>
      </c>
      <c r="B13" s="6" t="s">
        <v>36</v>
      </c>
      <c r="C13" s="6" t="s">
        <v>52</v>
      </c>
      <c r="D13" s="6" t="s">
        <v>33</v>
      </c>
      <c r="E13" s="6"/>
      <c r="F13" s="6" t="s">
        <v>36</v>
      </c>
      <c r="G13" s="6" t="s">
        <v>34</v>
      </c>
      <c r="H13" s="6" t="s">
        <v>34</v>
      </c>
      <c r="I13" s="6" t="s">
        <v>37</v>
      </c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.75">
      <c r="A14" s="9" t="s">
        <v>185</v>
      </c>
      <c r="B14" s="6" t="s">
        <v>52</v>
      </c>
      <c r="C14" s="6" t="s">
        <v>40</v>
      </c>
      <c r="D14" s="6" t="s">
        <v>34</v>
      </c>
      <c r="E14" s="6"/>
      <c r="F14" s="6" t="s">
        <v>41</v>
      </c>
      <c r="G14" s="6" t="s">
        <v>34</v>
      </c>
      <c r="H14" s="6" t="s">
        <v>34</v>
      </c>
      <c r="I14" s="6" t="s">
        <v>34</v>
      </c>
      <c r="J14" s="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2.75">
      <c r="A15" s="6" t="s">
        <v>186</v>
      </c>
      <c r="B15" s="6" t="s">
        <v>177</v>
      </c>
      <c r="C15" s="6" t="s">
        <v>177</v>
      </c>
      <c r="D15" s="6" t="s">
        <v>83</v>
      </c>
      <c r="E15" s="6"/>
      <c r="F15" s="6" t="s">
        <v>36</v>
      </c>
      <c r="G15" s="6" t="s">
        <v>83</v>
      </c>
      <c r="H15" s="6" t="s">
        <v>83</v>
      </c>
      <c r="I15" s="6" t="s">
        <v>83</v>
      </c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2.75">
      <c r="A16" s="6" t="s">
        <v>187</v>
      </c>
      <c r="B16" s="6" t="s">
        <v>40</v>
      </c>
      <c r="C16" s="6" t="s">
        <v>40</v>
      </c>
      <c r="D16" s="6" t="s">
        <v>33</v>
      </c>
      <c r="E16" s="6"/>
      <c r="F16" s="6" t="s">
        <v>43</v>
      </c>
      <c r="G16" s="6" t="s">
        <v>34</v>
      </c>
      <c r="H16" s="6" t="s">
        <v>33</v>
      </c>
      <c r="I16" s="6" t="s">
        <v>59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2.75">
      <c r="A17" s="9" t="s">
        <v>188</v>
      </c>
      <c r="B17" s="6" t="s">
        <v>87</v>
      </c>
      <c r="C17" s="6" t="s">
        <v>87</v>
      </c>
      <c r="D17" s="6" t="s">
        <v>33</v>
      </c>
      <c r="E17" s="6"/>
      <c r="F17" s="6" t="s">
        <v>87</v>
      </c>
      <c r="G17" s="6" t="s">
        <v>34</v>
      </c>
      <c r="H17" s="6" t="s">
        <v>34</v>
      </c>
      <c r="I17" s="6" t="s">
        <v>33</v>
      </c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2.75">
      <c r="A18" s="9" t="s">
        <v>189</v>
      </c>
      <c r="B18" s="6" t="s">
        <v>177</v>
      </c>
      <c r="C18" s="6" t="s">
        <v>177</v>
      </c>
      <c r="D18" s="6" t="s">
        <v>86</v>
      </c>
      <c r="E18" s="6"/>
      <c r="F18" s="6" t="s">
        <v>36</v>
      </c>
      <c r="G18" s="6" t="s">
        <v>177</v>
      </c>
      <c r="H18" s="6" t="s">
        <v>177</v>
      </c>
      <c r="I18" s="6" t="s">
        <v>177</v>
      </c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2.75">
      <c r="A19" s="6" t="s">
        <v>190</v>
      </c>
      <c r="B19" s="6" t="s">
        <v>40</v>
      </c>
      <c r="C19" s="6" t="s">
        <v>178</v>
      </c>
      <c r="D19" s="9" t="s">
        <v>42</v>
      </c>
      <c r="E19" s="6"/>
      <c r="F19" s="6" t="s">
        <v>43</v>
      </c>
      <c r="G19" s="9" t="s">
        <v>42</v>
      </c>
      <c r="H19" s="9" t="s">
        <v>42</v>
      </c>
      <c r="I19" s="6" t="s">
        <v>62</v>
      </c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2.75">
      <c r="A20" s="6" t="s">
        <v>191</v>
      </c>
      <c r="B20" s="6" t="s">
        <v>177</v>
      </c>
      <c r="C20" s="6" t="s">
        <v>177</v>
      </c>
      <c r="D20" s="6" t="s">
        <v>61</v>
      </c>
      <c r="E20" s="6"/>
      <c r="F20" s="6" t="s">
        <v>192</v>
      </c>
      <c r="G20" s="6" t="s">
        <v>61</v>
      </c>
      <c r="H20" s="6" t="s">
        <v>61</v>
      </c>
      <c r="I20" s="6" t="s">
        <v>61</v>
      </c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2.75">
      <c r="A21" s="6" t="s">
        <v>193</v>
      </c>
      <c r="B21" s="6" t="s">
        <v>177</v>
      </c>
      <c r="C21" s="6" t="s">
        <v>177</v>
      </c>
      <c r="D21" s="6" t="s">
        <v>177</v>
      </c>
      <c r="E21" s="6"/>
      <c r="F21" s="6" t="s">
        <v>94</v>
      </c>
      <c r="G21" s="6" t="s">
        <v>177</v>
      </c>
      <c r="H21" s="6" t="s">
        <v>177</v>
      </c>
      <c r="I21" s="6" t="s">
        <v>177</v>
      </c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2.75">
      <c r="A22" s="6" t="s">
        <v>194</v>
      </c>
      <c r="B22" s="6" t="s">
        <v>155</v>
      </c>
      <c r="C22" s="6" t="s">
        <v>178</v>
      </c>
      <c r="D22" s="6" t="s">
        <v>33</v>
      </c>
      <c r="E22" s="6"/>
      <c r="F22" s="6" t="s">
        <v>43</v>
      </c>
      <c r="G22" s="6" t="s">
        <v>33</v>
      </c>
      <c r="H22" s="6" t="s">
        <v>34</v>
      </c>
      <c r="I22" s="6" t="s">
        <v>59</v>
      </c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2.75">
      <c r="A23" s="6" t="s">
        <v>195</v>
      </c>
      <c r="B23" s="6" t="s">
        <v>177</v>
      </c>
      <c r="C23" s="6" t="s">
        <v>177</v>
      </c>
      <c r="D23" s="6" t="s">
        <v>177</v>
      </c>
      <c r="E23" s="6"/>
      <c r="F23" s="6" t="s">
        <v>192</v>
      </c>
      <c r="G23" s="6" t="s">
        <v>177</v>
      </c>
      <c r="H23" s="6" t="s">
        <v>177</v>
      </c>
      <c r="I23" s="6" t="s">
        <v>177</v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2.75">
      <c r="A24" s="9" t="s">
        <v>196</v>
      </c>
      <c r="B24" s="6" t="s">
        <v>36</v>
      </c>
      <c r="C24" s="6" t="s">
        <v>155</v>
      </c>
      <c r="D24" s="6" t="s">
        <v>33</v>
      </c>
      <c r="E24" s="6"/>
      <c r="F24" s="6" t="s">
        <v>43</v>
      </c>
      <c r="G24" s="6" t="s">
        <v>33</v>
      </c>
      <c r="H24" s="6" t="s">
        <v>33</v>
      </c>
      <c r="I24" s="6" t="s">
        <v>37</v>
      </c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2.75">
      <c r="A25" s="9" t="s">
        <v>197</v>
      </c>
      <c r="B25" s="6" t="s">
        <v>94</v>
      </c>
      <c r="C25" s="6" t="s">
        <v>94</v>
      </c>
      <c r="D25" s="6" t="s">
        <v>125</v>
      </c>
      <c r="E25" s="6"/>
      <c r="F25" s="6" t="s">
        <v>154</v>
      </c>
      <c r="G25" s="6" t="s">
        <v>88</v>
      </c>
      <c r="H25" s="6" t="s">
        <v>177</v>
      </c>
      <c r="I25" s="6" t="s">
        <v>177</v>
      </c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2.75">
      <c r="A26" s="6" t="s">
        <v>198</v>
      </c>
      <c r="B26" s="6" t="s">
        <v>52</v>
      </c>
      <c r="C26" s="6" t="s">
        <v>52</v>
      </c>
      <c r="D26" s="9" t="s">
        <v>42</v>
      </c>
      <c r="E26" s="6"/>
      <c r="F26" s="6" t="s">
        <v>36</v>
      </c>
      <c r="G26" s="6" t="s">
        <v>33</v>
      </c>
      <c r="H26" s="6" t="s">
        <v>33</v>
      </c>
      <c r="I26" s="6" t="s">
        <v>39</v>
      </c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2.75">
      <c r="A27" s="6" t="s">
        <v>199</v>
      </c>
      <c r="B27" s="6" t="s">
        <v>177</v>
      </c>
      <c r="C27" s="6" t="s">
        <v>177</v>
      </c>
      <c r="D27" s="6" t="s">
        <v>61</v>
      </c>
      <c r="E27" s="6"/>
      <c r="F27" s="10" t="s">
        <v>155</v>
      </c>
      <c r="G27" s="6" t="s">
        <v>83</v>
      </c>
      <c r="H27" s="6" t="s">
        <v>83</v>
      </c>
      <c r="I27" s="6" t="s">
        <v>83</v>
      </c>
      <c r="J27" s="1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2.75">
      <c r="A28" s="9" t="s">
        <v>200</v>
      </c>
      <c r="B28" s="6" t="s">
        <v>43</v>
      </c>
      <c r="C28" s="6" t="s">
        <v>178</v>
      </c>
      <c r="D28" s="6" t="s">
        <v>33</v>
      </c>
      <c r="E28" s="6"/>
      <c r="F28" s="6" t="s">
        <v>43</v>
      </c>
      <c r="G28" s="6" t="s">
        <v>82</v>
      </c>
      <c r="H28" s="6" t="s">
        <v>82</v>
      </c>
      <c r="I28" s="6" t="s">
        <v>65</v>
      </c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2.75">
      <c r="A29" s="6" t="s">
        <v>201</v>
      </c>
      <c r="B29" s="6" t="s">
        <v>36</v>
      </c>
      <c r="C29" s="6" t="s">
        <v>178</v>
      </c>
      <c r="D29" s="6" t="s">
        <v>202</v>
      </c>
      <c r="E29" s="6"/>
      <c r="F29" s="6" t="s">
        <v>41</v>
      </c>
      <c r="G29" s="6" t="s">
        <v>34</v>
      </c>
      <c r="H29" s="6" t="s">
        <v>34</v>
      </c>
      <c r="I29" s="6" t="s">
        <v>34</v>
      </c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2.75">
      <c r="A30" s="6" t="s">
        <v>203</v>
      </c>
      <c r="B30" s="6" t="s">
        <v>36</v>
      </c>
      <c r="C30" s="6" t="s">
        <v>36</v>
      </c>
      <c r="D30" s="6" t="s">
        <v>61</v>
      </c>
      <c r="E30" s="6"/>
      <c r="F30" s="6" t="s">
        <v>36</v>
      </c>
      <c r="G30" s="6" t="s">
        <v>177</v>
      </c>
      <c r="H30" s="6" t="s">
        <v>177</v>
      </c>
      <c r="I30" s="6" t="s">
        <v>61</v>
      </c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2.75">
      <c r="A31" s="6" t="s">
        <v>204</v>
      </c>
      <c r="B31" s="6" t="s">
        <v>177</v>
      </c>
      <c r="C31" s="6" t="s">
        <v>177</v>
      </c>
      <c r="D31" s="9" t="s">
        <v>42</v>
      </c>
      <c r="E31" s="6"/>
      <c r="F31" s="6" t="s">
        <v>52</v>
      </c>
      <c r="G31" s="6" t="s">
        <v>177</v>
      </c>
      <c r="H31" s="6" t="s">
        <v>177</v>
      </c>
      <c r="I31" s="6" t="s">
        <v>177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12.75">
      <c r="A32" s="6" t="s">
        <v>205</v>
      </c>
      <c r="B32" s="6" t="s">
        <v>52</v>
      </c>
      <c r="C32" s="6" t="s">
        <v>52</v>
      </c>
      <c r="D32" s="6" t="s">
        <v>99</v>
      </c>
      <c r="E32" s="6"/>
      <c r="F32" s="6" t="s">
        <v>41</v>
      </c>
      <c r="G32" s="6" t="s">
        <v>99</v>
      </c>
      <c r="H32" s="6" t="s">
        <v>99</v>
      </c>
      <c r="I32" s="6" t="s">
        <v>37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2.75">
      <c r="A33" s="6" t="s">
        <v>206</v>
      </c>
      <c r="B33" s="6" t="s">
        <v>177</v>
      </c>
      <c r="C33" s="6" t="s">
        <v>177</v>
      </c>
      <c r="D33" s="6" t="s">
        <v>177</v>
      </c>
      <c r="E33" s="6"/>
      <c r="F33" s="6" t="s">
        <v>192</v>
      </c>
      <c r="G33" s="6" t="s">
        <v>34</v>
      </c>
      <c r="H33" s="6" t="s">
        <v>34</v>
      </c>
      <c r="I33" s="6" t="s">
        <v>177</v>
      </c>
      <c r="J33" s="1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2.75">
      <c r="A34" s="6" t="s">
        <v>207</v>
      </c>
      <c r="B34" s="6"/>
      <c r="C34" s="6"/>
      <c r="D34" s="6"/>
      <c r="E34" s="6"/>
      <c r="F34" s="6"/>
      <c r="G34" s="6"/>
      <c r="H34" s="6"/>
      <c r="I34" s="6"/>
      <c r="J34" s="1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2.75">
      <c r="A35" s="6" t="s">
        <v>208</v>
      </c>
      <c r="B35" s="6"/>
      <c r="C35" s="6"/>
      <c r="D35" s="6"/>
      <c r="E35" s="6"/>
      <c r="F35" s="6"/>
      <c r="G35" s="6"/>
      <c r="H35" s="6"/>
      <c r="I35" s="6"/>
      <c r="J35" s="1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2.75">
      <c r="A36" s="6" t="s">
        <v>209</v>
      </c>
      <c r="B36" s="6"/>
      <c r="C36" s="6"/>
      <c r="D36" s="6"/>
      <c r="E36" s="6"/>
      <c r="F36" s="6"/>
      <c r="G36" s="6"/>
      <c r="H36" s="6"/>
      <c r="I36" s="6"/>
      <c r="J36" s="1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2.75">
      <c r="A37" s="6" t="s">
        <v>210</v>
      </c>
      <c r="B37" s="6" t="s">
        <v>154</v>
      </c>
      <c r="C37" s="6" t="s">
        <v>154</v>
      </c>
      <c r="D37" s="6" t="s">
        <v>177</v>
      </c>
      <c r="F37" s="6" t="s">
        <v>177</v>
      </c>
      <c r="G37" s="6" t="s">
        <v>177</v>
      </c>
      <c r="H37" s="6" t="s">
        <v>177</v>
      </c>
      <c r="I37" s="6" t="s">
        <v>177</v>
      </c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2.75">
      <c r="A38" s="6" t="s">
        <v>211</v>
      </c>
      <c r="B38" s="6" t="s">
        <v>155</v>
      </c>
      <c r="C38" s="6" t="s">
        <v>155</v>
      </c>
      <c r="D38" s="9" t="s">
        <v>42</v>
      </c>
      <c r="F38" s="10" t="s">
        <v>155</v>
      </c>
      <c r="G38" s="6" t="s">
        <v>83</v>
      </c>
      <c r="H38" s="6" t="s">
        <v>83</v>
      </c>
      <c r="I38" s="6" t="s">
        <v>61</v>
      </c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2.75">
      <c r="A39" s="9" t="s">
        <v>212</v>
      </c>
      <c r="B39" s="6" t="s">
        <v>177</v>
      </c>
      <c r="C39" s="6" t="s">
        <v>177</v>
      </c>
      <c r="D39" s="6" t="s">
        <v>61</v>
      </c>
      <c r="F39" s="6" t="s">
        <v>43</v>
      </c>
      <c r="G39" s="6" t="s">
        <v>61</v>
      </c>
      <c r="H39" s="6" t="s">
        <v>61</v>
      </c>
      <c r="I39" s="6" t="s">
        <v>61</v>
      </c>
      <c r="J39" s="1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2.75">
      <c r="A40" s="6" t="s">
        <v>213</v>
      </c>
      <c r="B40" s="6" t="s">
        <v>177</v>
      </c>
      <c r="C40" s="6" t="s">
        <v>177</v>
      </c>
      <c r="D40" s="6" t="s">
        <v>61</v>
      </c>
      <c r="F40" s="6" t="s">
        <v>177</v>
      </c>
      <c r="G40" s="6" t="s">
        <v>177</v>
      </c>
      <c r="H40" s="6" t="s">
        <v>177</v>
      </c>
      <c r="I40" s="6" t="s">
        <v>177</v>
      </c>
      <c r="J40" s="1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2.75">
      <c r="A41" s="6" t="s">
        <v>214</v>
      </c>
      <c r="B41" s="6" t="s">
        <v>177</v>
      </c>
      <c r="C41" s="6" t="s">
        <v>177</v>
      </c>
      <c r="D41" s="6" t="s">
        <v>177</v>
      </c>
      <c r="F41" s="6" t="s">
        <v>52</v>
      </c>
      <c r="G41" s="6" t="s">
        <v>177</v>
      </c>
      <c r="H41" s="6" t="s">
        <v>177</v>
      </c>
      <c r="I41" s="6" t="s">
        <v>177</v>
      </c>
      <c r="J41" s="1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2.75">
      <c r="A42" s="6" t="s">
        <v>215</v>
      </c>
      <c r="B42" s="6" t="s">
        <v>177</v>
      </c>
      <c r="C42" s="6" t="s">
        <v>177</v>
      </c>
      <c r="D42" s="6" t="s">
        <v>177</v>
      </c>
      <c r="F42" s="6" t="s">
        <v>177</v>
      </c>
      <c r="G42" s="6" t="s">
        <v>54</v>
      </c>
      <c r="H42" s="6" t="s">
        <v>54</v>
      </c>
      <c r="I42" s="6" t="s">
        <v>54</v>
      </c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2.75">
      <c r="A43" s="6" t="s">
        <v>216</v>
      </c>
      <c r="B43" s="6" t="s">
        <v>36</v>
      </c>
      <c r="C43" s="6" t="s">
        <v>36</v>
      </c>
      <c r="D43" s="6" t="s">
        <v>177</v>
      </c>
      <c r="F43" s="6" t="s">
        <v>177</v>
      </c>
      <c r="G43" s="6" t="s">
        <v>177</v>
      </c>
      <c r="H43" s="6" t="s">
        <v>177</v>
      </c>
      <c r="I43" s="6" t="s">
        <v>39</v>
      </c>
      <c r="J43" s="1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2.75">
      <c r="A44" s="6" t="s">
        <v>217</v>
      </c>
      <c r="B44" s="6" t="s">
        <v>43</v>
      </c>
      <c r="C44" s="6" t="s">
        <v>43</v>
      </c>
      <c r="D44" s="6" t="s">
        <v>61</v>
      </c>
      <c r="E44" s="6"/>
      <c r="F44" s="6" t="s">
        <v>84</v>
      </c>
      <c r="G44" s="6" t="s">
        <v>177</v>
      </c>
      <c r="H44" s="6" t="s">
        <v>177</v>
      </c>
      <c r="I44" s="6" t="s">
        <v>37</v>
      </c>
      <c r="J44" s="1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2.75">
      <c r="A45" s="9" t="s">
        <v>218</v>
      </c>
      <c r="B45" s="6" t="s">
        <v>40</v>
      </c>
      <c r="C45" s="6" t="s">
        <v>40</v>
      </c>
      <c r="D45" s="6" t="s">
        <v>177</v>
      </c>
      <c r="E45" s="6"/>
      <c r="F45" s="6" t="s">
        <v>64</v>
      </c>
      <c r="G45" s="6" t="s">
        <v>177</v>
      </c>
      <c r="H45" s="6" t="s">
        <v>177</v>
      </c>
      <c r="I45" s="6" t="s">
        <v>177</v>
      </c>
      <c r="J45" s="1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12.75">
      <c r="A46" s="10" t="s">
        <v>219</v>
      </c>
      <c r="B46" s="6" t="s">
        <v>177</v>
      </c>
      <c r="C46" s="6" t="s">
        <v>177</v>
      </c>
      <c r="D46" s="6" t="s">
        <v>34</v>
      </c>
      <c r="E46" s="6"/>
      <c r="F46" s="6" t="s">
        <v>177</v>
      </c>
      <c r="G46" s="6" t="s">
        <v>34</v>
      </c>
      <c r="H46" s="6" t="s">
        <v>34</v>
      </c>
      <c r="I46" s="6" t="s">
        <v>39</v>
      </c>
      <c r="J46" s="1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12.75">
      <c r="A47" s="6" t="s">
        <v>220</v>
      </c>
      <c r="B47" s="6" t="s">
        <v>177</v>
      </c>
      <c r="C47" s="6" t="s">
        <v>177</v>
      </c>
      <c r="D47" s="6" t="s">
        <v>61</v>
      </c>
      <c r="E47" s="6"/>
      <c r="F47" s="6" t="s">
        <v>177</v>
      </c>
      <c r="G47" s="6" t="s">
        <v>54</v>
      </c>
      <c r="H47" s="6" t="s">
        <v>54</v>
      </c>
      <c r="I47" s="6" t="s">
        <v>61</v>
      </c>
      <c r="J47" s="1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12.75">
      <c r="A48" s="6"/>
      <c r="B48" s="6"/>
      <c r="C48" s="6"/>
      <c r="D48" s="6"/>
      <c r="E48" s="6"/>
      <c r="F48" s="6"/>
      <c r="G48" s="6"/>
      <c r="H48" s="6"/>
      <c r="I48" s="6"/>
      <c r="J48" s="11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2:38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2.75">
      <c r="A50" s="6"/>
      <c r="B50" s="6"/>
      <c r="C50" s="11"/>
      <c r="D50" s="11"/>
      <c r="E50" s="11"/>
      <c r="F50" s="11"/>
      <c r="G50" s="11"/>
      <c r="H50" s="11"/>
      <c r="I50" s="11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2.75">
      <c r="A51" s="2" t="s">
        <v>166</v>
      </c>
      <c r="B51" s="3" t="s">
        <v>171</v>
      </c>
      <c r="C51" s="3" t="s">
        <v>221</v>
      </c>
      <c r="D51" s="3" t="s">
        <v>222</v>
      </c>
      <c r="E51" s="3" t="s">
        <v>222</v>
      </c>
      <c r="F51" s="3" t="s">
        <v>223</v>
      </c>
      <c r="G51" s="3" t="s">
        <v>224</v>
      </c>
      <c r="H51" s="3" t="s">
        <v>225</v>
      </c>
      <c r="I51" s="3" t="s">
        <v>226</v>
      </c>
      <c r="J51" s="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2.75">
      <c r="A52" s="2" t="s">
        <v>172</v>
      </c>
      <c r="B52" s="5">
        <v>43288</v>
      </c>
      <c r="C52" s="4">
        <v>43302</v>
      </c>
      <c r="D52" s="4">
        <v>43309</v>
      </c>
      <c r="E52" s="12">
        <v>43310</v>
      </c>
      <c r="F52" s="12">
        <v>43323</v>
      </c>
      <c r="G52" s="12">
        <v>41862</v>
      </c>
      <c r="H52" s="12">
        <v>41863</v>
      </c>
      <c r="I52" s="12">
        <v>43330</v>
      </c>
      <c r="J52" s="1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2.75">
      <c r="A53" s="6"/>
      <c r="C53" s="6"/>
      <c r="D53" s="11"/>
      <c r="E53" s="11"/>
      <c r="F53" s="11"/>
      <c r="G53" s="11"/>
      <c r="H53" s="6"/>
      <c r="I53" s="11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2.75">
      <c r="A54" s="7" t="s">
        <v>173</v>
      </c>
      <c r="C54" s="13"/>
      <c r="D54" s="13"/>
      <c r="E54" s="13"/>
      <c r="F54" s="13"/>
      <c r="G54" s="13"/>
      <c r="H54" s="6"/>
      <c r="I54" s="11"/>
      <c r="J54" s="13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2.75">
      <c r="A55" s="6" t="s">
        <v>174</v>
      </c>
      <c r="B55" s="6" t="s">
        <v>33</v>
      </c>
      <c r="C55" s="14" t="s">
        <v>42</v>
      </c>
      <c r="D55" s="15" t="s">
        <v>44</v>
      </c>
      <c r="E55" s="6" t="s">
        <v>227</v>
      </c>
      <c r="F55" s="15" t="s">
        <v>34</v>
      </c>
      <c r="G55" s="15" t="s">
        <v>92</v>
      </c>
      <c r="H55" s="16" t="s">
        <v>33</v>
      </c>
      <c r="I55" s="14" t="s">
        <v>90</v>
      </c>
      <c r="J55" s="1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2.75">
      <c r="A56" s="6" t="s">
        <v>176</v>
      </c>
      <c r="B56" s="6" t="s">
        <v>37</v>
      </c>
      <c r="C56" s="14" t="s">
        <v>42</v>
      </c>
      <c r="D56" s="15" t="s">
        <v>228</v>
      </c>
      <c r="E56" s="9" t="s">
        <v>229</v>
      </c>
      <c r="F56" s="14" t="s">
        <v>42</v>
      </c>
      <c r="G56" s="15" t="s">
        <v>37</v>
      </c>
      <c r="H56" s="6" t="s">
        <v>59</v>
      </c>
      <c r="I56" s="14" t="s">
        <v>98</v>
      </c>
      <c r="J56" s="1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2.75">
      <c r="A57" s="6" t="s">
        <v>180</v>
      </c>
      <c r="B57" s="6" t="s">
        <v>33</v>
      </c>
      <c r="C57" s="6" t="s">
        <v>177</v>
      </c>
      <c r="D57" s="15" t="s">
        <v>85</v>
      </c>
      <c r="E57" s="9" t="s">
        <v>229</v>
      </c>
      <c r="F57" s="6" t="s">
        <v>34</v>
      </c>
      <c r="G57" s="6" t="s">
        <v>37</v>
      </c>
      <c r="H57" s="14" t="s">
        <v>37</v>
      </c>
      <c r="I57" s="14" t="s">
        <v>182</v>
      </c>
      <c r="J57" s="1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2.75">
      <c r="A58" s="6" t="s">
        <v>181</v>
      </c>
      <c r="B58" s="6" t="s">
        <v>37</v>
      </c>
      <c r="C58" s="14" t="s">
        <v>42</v>
      </c>
      <c r="D58" s="15" t="s">
        <v>182</v>
      </c>
      <c r="E58" s="9" t="s">
        <v>229</v>
      </c>
      <c r="F58" s="15" t="s">
        <v>82</v>
      </c>
      <c r="G58" s="15" t="s">
        <v>37</v>
      </c>
      <c r="H58" s="16" t="s">
        <v>37</v>
      </c>
      <c r="I58" s="16" t="s">
        <v>182</v>
      </c>
      <c r="J58" s="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2.75">
      <c r="A59" s="6" t="s">
        <v>183</v>
      </c>
      <c r="B59" s="6" t="s">
        <v>33</v>
      </c>
      <c r="C59" s="6" t="s">
        <v>42</v>
      </c>
      <c r="D59" s="9" t="s">
        <v>44</v>
      </c>
      <c r="E59" s="9" t="s">
        <v>44</v>
      </c>
      <c r="F59" s="14" t="s">
        <v>34</v>
      </c>
      <c r="G59" s="15" t="s">
        <v>85</v>
      </c>
      <c r="H59" s="14" t="s">
        <v>33</v>
      </c>
      <c r="I59" s="14" t="s">
        <v>182</v>
      </c>
      <c r="J59" s="1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2.75">
      <c r="A60" s="6" t="s">
        <v>184</v>
      </c>
      <c r="B60" s="6" t="s">
        <v>37</v>
      </c>
      <c r="C60" s="14" t="s">
        <v>42</v>
      </c>
      <c r="D60" s="9" t="s">
        <v>182</v>
      </c>
      <c r="E60" s="14" t="s">
        <v>182</v>
      </c>
      <c r="F60" s="14" t="s">
        <v>34</v>
      </c>
      <c r="G60" s="6" t="s">
        <v>33</v>
      </c>
      <c r="H60" s="6" t="s">
        <v>33</v>
      </c>
      <c r="I60" s="6" t="s">
        <v>182</v>
      </c>
      <c r="J60" s="1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2.75">
      <c r="A61" s="9" t="s">
        <v>185</v>
      </c>
      <c r="B61" s="6" t="s">
        <v>34</v>
      </c>
      <c r="C61" s="6" t="s">
        <v>98</v>
      </c>
      <c r="D61" s="15" t="s">
        <v>63</v>
      </c>
      <c r="E61" s="14" t="s">
        <v>182</v>
      </c>
      <c r="F61" s="14" t="s">
        <v>34</v>
      </c>
      <c r="G61" s="15" t="s">
        <v>177</v>
      </c>
      <c r="H61" s="14" t="s">
        <v>37</v>
      </c>
      <c r="I61" s="6" t="s">
        <v>98</v>
      </c>
      <c r="J61" s="1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2.75">
      <c r="A62" s="6" t="s">
        <v>186</v>
      </c>
      <c r="B62" s="6" t="s">
        <v>83</v>
      </c>
      <c r="C62" s="6" t="s">
        <v>105</v>
      </c>
      <c r="D62" s="9" t="s">
        <v>124</v>
      </c>
      <c r="E62" s="9" t="s">
        <v>230</v>
      </c>
      <c r="F62" s="14" t="s">
        <v>34</v>
      </c>
      <c r="G62" s="15" t="s">
        <v>58</v>
      </c>
      <c r="H62" s="9" t="s">
        <v>92</v>
      </c>
      <c r="I62" s="9" t="s">
        <v>177</v>
      </c>
      <c r="J62" s="1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2.75">
      <c r="A63" s="6" t="s">
        <v>187</v>
      </c>
      <c r="B63" s="6" t="s">
        <v>82</v>
      </c>
      <c r="C63" s="6" t="s">
        <v>177</v>
      </c>
      <c r="D63" s="9" t="s">
        <v>44</v>
      </c>
      <c r="E63" s="14" t="s">
        <v>44</v>
      </c>
      <c r="F63" s="14" t="s">
        <v>34</v>
      </c>
      <c r="G63" s="6" t="s">
        <v>33</v>
      </c>
      <c r="H63" s="6" t="s">
        <v>33</v>
      </c>
      <c r="I63" s="9" t="s">
        <v>50</v>
      </c>
      <c r="J63" s="1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2.75">
      <c r="A64" s="9" t="s">
        <v>188</v>
      </c>
      <c r="B64" s="6" t="s">
        <v>33</v>
      </c>
      <c r="C64" s="6" t="s">
        <v>57</v>
      </c>
      <c r="D64" s="15" t="s">
        <v>93</v>
      </c>
      <c r="E64" s="14" t="s">
        <v>182</v>
      </c>
      <c r="F64" s="14" t="s">
        <v>34</v>
      </c>
      <c r="G64" s="6" t="s">
        <v>231</v>
      </c>
      <c r="H64" s="17" t="s">
        <v>33</v>
      </c>
      <c r="I64" s="17" t="s">
        <v>182</v>
      </c>
      <c r="J64" s="1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2.75">
      <c r="A65" s="9" t="s">
        <v>189</v>
      </c>
      <c r="B65" s="6" t="s">
        <v>177</v>
      </c>
      <c r="C65" s="6" t="s">
        <v>105</v>
      </c>
      <c r="D65" s="9" t="s">
        <v>232</v>
      </c>
      <c r="E65" s="9" t="s">
        <v>232</v>
      </c>
      <c r="F65" s="15" t="s">
        <v>177</v>
      </c>
      <c r="G65" s="15" t="s">
        <v>92</v>
      </c>
      <c r="H65" s="9" t="s">
        <v>92</v>
      </c>
      <c r="I65" s="9" t="s">
        <v>177</v>
      </c>
      <c r="J65" s="1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2.75">
      <c r="A66" s="6" t="s">
        <v>190</v>
      </c>
      <c r="B66" s="6" t="s">
        <v>62</v>
      </c>
      <c r="C66" s="6" t="s">
        <v>42</v>
      </c>
      <c r="D66" s="14" t="s">
        <v>124</v>
      </c>
      <c r="E66" s="14" t="s">
        <v>124</v>
      </c>
      <c r="F66" s="14" t="s">
        <v>49</v>
      </c>
      <c r="G66" s="15" t="s">
        <v>177</v>
      </c>
      <c r="H66" s="14" t="s">
        <v>177</v>
      </c>
      <c r="I66" s="14" t="s">
        <v>177</v>
      </c>
      <c r="J66" s="1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2.75">
      <c r="A67" s="6" t="s">
        <v>191</v>
      </c>
      <c r="B67" s="6" t="s">
        <v>62</v>
      </c>
      <c r="C67" s="6" t="s">
        <v>177</v>
      </c>
      <c r="D67" s="9" t="s">
        <v>177</v>
      </c>
      <c r="E67" s="9" t="s">
        <v>177</v>
      </c>
      <c r="F67" s="9" t="s">
        <v>121</v>
      </c>
      <c r="G67" s="9" t="s">
        <v>177</v>
      </c>
      <c r="H67" s="9" t="s">
        <v>177</v>
      </c>
      <c r="I67" s="9" t="s">
        <v>177</v>
      </c>
      <c r="J67" s="1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2.75">
      <c r="A68" s="6" t="s">
        <v>193</v>
      </c>
      <c r="B68" s="6" t="s">
        <v>177</v>
      </c>
      <c r="C68" s="6" t="s">
        <v>42</v>
      </c>
      <c r="D68" s="14" t="s">
        <v>177</v>
      </c>
      <c r="E68" s="14" t="s">
        <v>177</v>
      </c>
      <c r="F68" s="14" t="s">
        <v>177</v>
      </c>
      <c r="G68" s="14" t="s">
        <v>92</v>
      </c>
      <c r="H68" s="9" t="s">
        <v>39</v>
      </c>
      <c r="I68" s="9" t="s">
        <v>177</v>
      </c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2.75">
      <c r="A69" s="6" t="s">
        <v>194</v>
      </c>
      <c r="B69" s="6" t="s">
        <v>86</v>
      </c>
      <c r="C69" s="6" t="s">
        <v>42</v>
      </c>
      <c r="D69" s="9" t="s">
        <v>182</v>
      </c>
      <c r="E69" s="14" t="s">
        <v>229</v>
      </c>
      <c r="F69" s="15" t="s">
        <v>34</v>
      </c>
      <c r="G69" s="6" t="s">
        <v>58</v>
      </c>
      <c r="H69" s="16" t="s">
        <v>182</v>
      </c>
      <c r="I69" s="16" t="s">
        <v>233</v>
      </c>
      <c r="J69" s="1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2.75">
      <c r="A70" s="6" t="s">
        <v>195</v>
      </c>
      <c r="B70" s="6" t="s">
        <v>33</v>
      </c>
      <c r="C70" s="6" t="s">
        <v>177</v>
      </c>
      <c r="D70" s="15" t="s">
        <v>182</v>
      </c>
      <c r="E70" s="14" t="s">
        <v>230</v>
      </c>
      <c r="F70" s="14" t="s">
        <v>34</v>
      </c>
      <c r="G70" s="14" t="s">
        <v>177</v>
      </c>
      <c r="H70" s="9" t="s">
        <v>177</v>
      </c>
      <c r="I70" s="9" t="s">
        <v>177</v>
      </c>
      <c r="J70" s="1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2.75">
      <c r="A71" s="9" t="s">
        <v>196</v>
      </c>
      <c r="B71" s="6" t="s">
        <v>37</v>
      </c>
      <c r="C71" s="6" t="s">
        <v>177</v>
      </c>
      <c r="D71" s="6" t="s">
        <v>231</v>
      </c>
      <c r="E71" s="6" t="s">
        <v>231</v>
      </c>
      <c r="F71" s="15" t="s">
        <v>34</v>
      </c>
      <c r="G71" s="15" t="s">
        <v>37</v>
      </c>
      <c r="H71" s="14" t="s">
        <v>37</v>
      </c>
      <c r="I71" s="14" t="s">
        <v>233</v>
      </c>
      <c r="J71" s="1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2.75">
      <c r="A72" s="9" t="s">
        <v>197</v>
      </c>
      <c r="B72" s="6" t="s">
        <v>177</v>
      </c>
      <c r="C72" s="6" t="s">
        <v>177</v>
      </c>
      <c r="D72" s="9" t="s">
        <v>39</v>
      </c>
      <c r="E72" s="14" t="s">
        <v>39</v>
      </c>
      <c r="F72" s="14" t="s">
        <v>234</v>
      </c>
      <c r="G72" s="15" t="s">
        <v>177</v>
      </c>
      <c r="H72" s="9" t="s">
        <v>177</v>
      </c>
      <c r="I72" s="9" t="s">
        <v>177</v>
      </c>
      <c r="J72" s="1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2.75">
      <c r="A73" s="6" t="s">
        <v>198</v>
      </c>
      <c r="B73" s="6" t="s">
        <v>33</v>
      </c>
      <c r="C73" s="6" t="s">
        <v>42</v>
      </c>
      <c r="D73" s="6" t="s">
        <v>39</v>
      </c>
      <c r="E73" s="14" t="s">
        <v>39</v>
      </c>
      <c r="F73" s="14" t="s">
        <v>82</v>
      </c>
      <c r="G73" s="6" t="s">
        <v>37</v>
      </c>
      <c r="H73" s="16" t="s">
        <v>37</v>
      </c>
      <c r="I73" s="16" t="s">
        <v>233</v>
      </c>
      <c r="J73" s="1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245" ht="12.75">
      <c r="A74" s="6" t="s">
        <v>199</v>
      </c>
      <c r="B74" s="6" t="s">
        <v>61</v>
      </c>
      <c r="C74" s="6" t="s">
        <v>98</v>
      </c>
      <c r="D74" s="9" t="s">
        <v>85</v>
      </c>
      <c r="E74" s="9" t="s">
        <v>85</v>
      </c>
      <c r="F74" s="9" t="s">
        <v>177</v>
      </c>
      <c r="G74" s="9" t="s">
        <v>177</v>
      </c>
      <c r="H74" s="9" t="s">
        <v>177</v>
      </c>
      <c r="I74" s="9" t="s">
        <v>177</v>
      </c>
      <c r="J74" s="2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</row>
    <row r="75" spans="1:38" ht="12.75">
      <c r="A75" s="9" t="s">
        <v>200</v>
      </c>
      <c r="B75" s="6" t="s">
        <v>65</v>
      </c>
      <c r="C75" s="6" t="s">
        <v>177</v>
      </c>
      <c r="D75" s="9" t="s">
        <v>162</v>
      </c>
      <c r="E75" s="9" t="s">
        <v>162</v>
      </c>
      <c r="F75" s="14" t="s">
        <v>102</v>
      </c>
      <c r="G75" s="14" t="s">
        <v>65</v>
      </c>
      <c r="H75" s="9" t="s">
        <v>65</v>
      </c>
      <c r="I75" s="9" t="s">
        <v>182</v>
      </c>
      <c r="J75" s="2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2.75">
      <c r="A76" s="6" t="s">
        <v>201</v>
      </c>
      <c r="B76" s="6" t="s">
        <v>34</v>
      </c>
      <c r="C76" s="6" t="s">
        <v>177</v>
      </c>
      <c r="D76" s="9" t="s">
        <v>162</v>
      </c>
      <c r="E76" s="14" t="s">
        <v>229</v>
      </c>
      <c r="F76" s="15" t="s">
        <v>34</v>
      </c>
      <c r="G76" s="6" t="s">
        <v>231</v>
      </c>
      <c r="H76" s="14" t="s">
        <v>92</v>
      </c>
      <c r="I76" s="14" t="s">
        <v>177</v>
      </c>
      <c r="J76" s="2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2.75">
      <c r="A77" s="6" t="s">
        <v>203</v>
      </c>
      <c r="B77" s="6" t="s">
        <v>61</v>
      </c>
      <c r="C77" s="6" t="s">
        <v>177</v>
      </c>
      <c r="D77" s="9" t="s">
        <v>231</v>
      </c>
      <c r="E77" s="14" t="s">
        <v>229</v>
      </c>
      <c r="F77" s="15" t="s">
        <v>177</v>
      </c>
      <c r="G77" s="9" t="s">
        <v>37</v>
      </c>
      <c r="H77" s="14" t="s">
        <v>37</v>
      </c>
      <c r="I77" s="14" t="s">
        <v>98</v>
      </c>
      <c r="J77" s="1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2.75">
      <c r="A78" s="6" t="s">
        <v>204</v>
      </c>
      <c r="B78" s="6" t="s">
        <v>177</v>
      </c>
      <c r="C78" s="6" t="s">
        <v>42</v>
      </c>
      <c r="D78" s="9" t="s">
        <v>177</v>
      </c>
      <c r="E78" s="14" t="s">
        <v>177</v>
      </c>
      <c r="F78" s="14" t="s">
        <v>177</v>
      </c>
      <c r="G78" s="9" t="s">
        <v>177</v>
      </c>
      <c r="H78" s="9" t="s">
        <v>177</v>
      </c>
      <c r="I78" s="9" t="s">
        <v>177</v>
      </c>
      <c r="J78" s="2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2.75">
      <c r="A79" s="6" t="s">
        <v>205</v>
      </c>
      <c r="B79" s="6" t="s">
        <v>54</v>
      </c>
      <c r="C79" s="6" t="s">
        <v>42</v>
      </c>
      <c r="D79" s="6" t="s">
        <v>227</v>
      </c>
      <c r="E79" s="14" t="s">
        <v>229</v>
      </c>
      <c r="F79" s="14" t="s">
        <v>54</v>
      </c>
      <c r="G79" s="14" t="s">
        <v>37</v>
      </c>
      <c r="H79" s="14" t="s">
        <v>37</v>
      </c>
      <c r="I79" s="14" t="s">
        <v>182</v>
      </c>
      <c r="J79" s="1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2.75">
      <c r="A80" s="6" t="s">
        <v>206</v>
      </c>
      <c r="B80" s="6" t="s">
        <v>177</v>
      </c>
      <c r="C80" s="6" t="s">
        <v>177</v>
      </c>
      <c r="D80" s="9" t="s">
        <v>162</v>
      </c>
      <c r="E80" s="9" t="s">
        <v>162</v>
      </c>
      <c r="F80" s="9" t="s">
        <v>177</v>
      </c>
      <c r="G80" s="9" t="s">
        <v>177</v>
      </c>
      <c r="H80" s="9" t="s">
        <v>177</v>
      </c>
      <c r="I80" s="9" t="s">
        <v>177</v>
      </c>
      <c r="J80" s="2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2.75">
      <c r="A81" s="6" t="s">
        <v>207</v>
      </c>
      <c r="B81" s="6"/>
      <c r="C81" s="6"/>
      <c r="D81" s="15"/>
      <c r="E81" s="14"/>
      <c r="F81" s="20"/>
      <c r="G81" s="20"/>
      <c r="H81" s="16"/>
      <c r="I81" s="29"/>
      <c r="J81" s="1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2.75">
      <c r="A82" s="6" t="s">
        <v>208</v>
      </c>
      <c r="B82" s="6"/>
      <c r="C82" s="6"/>
      <c r="D82" s="15"/>
      <c r="E82" s="14"/>
      <c r="F82" s="20"/>
      <c r="G82" s="20"/>
      <c r="H82" s="16"/>
      <c r="I82" s="29"/>
      <c r="J82" s="1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2.75">
      <c r="A83" s="6" t="s">
        <v>209</v>
      </c>
      <c r="B83" s="6"/>
      <c r="C83" s="6"/>
      <c r="D83" s="15"/>
      <c r="E83" s="14"/>
      <c r="F83" s="15"/>
      <c r="G83" s="20"/>
      <c r="H83" s="16"/>
      <c r="I83" s="29"/>
      <c r="J83" s="1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2.75">
      <c r="A84" s="6" t="s">
        <v>210</v>
      </c>
      <c r="B84" s="6" t="s">
        <v>177</v>
      </c>
      <c r="C84" s="6" t="s">
        <v>177</v>
      </c>
      <c r="D84" s="9" t="s">
        <v>157</v>
      </c>
      <c r="E84" s="9" t="s">
        <v>157</v>
      </c>
      <c r="F84" s="9" t="s">
        <v>177</v>
      </c>
      <c r="G84" s="9" t="s">
        <v>177</v>
      </c>
      <c r="H84" s="9" t="s">
        <v>177</v>
      </c>
      <c r="I84" s="9" t="s">
        <v>177</v>
      </c>
      <c r="J84" s="2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2.75">
      <c r="A85" s="6" t="s">
        <v>211</v>
      </c>
      <c r="B85" s="6" t="s">
        <v>61</v>
      </c>
      <c r="C85" s="6" t="s">
        <v>42</v>
      </c>
      <c r="D85" s="9" t="s">
        <v>39</v>
      </c>
      <c r="E85" s="9" t="s">
        <v>39</v>
      </c>
      <c r="F85" s="14" t="s">
        <v>83</v>
      </c>
      <c r="G85" s="6" t="s">
        <v>231</v>
      </c>
      <c r="H85" s="6" t="s">
        <v>231</v>
      </c>
      <c r="I85" s="14" t="s">
        <v>177</v>
      </c>
      <c r="J85" s="1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2.75">
      <c r="A86" s="9" t="s">
        <v>212</v>
      </c>
      <c r="B86" s="6" t="s">
        <v>61</v>
      </c>
      <c r="C86" s="6" t="s">
        <v>177</v>
      </c>
      <c r="D86" s="9" t="s">
        <v>39</v>
      </c>
      <c r="E86" s="9" t="s">
        <v>39</v>
      </c>
      <c r="F86" s="9" t="s">
        <v>177</v>
      </c>
      <c r="G86" s="9" t="s">
        <v>39</v>
      </c>
      <c r="H86" s="9" t="s">
        <v>39</v>
      </c>
      <c r="I86" s="9" t="s">
        <v>39</v>
      </c>
      <c r="J86" s="1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2.75">
      <c r="A87" s="6" t="s">
        <v>213</v>
      </c>
      <c r="B87" s="6" t="s">
        <v>177</v>
      </c>
      <c r="C87" s="6" t="s">
        <v>177</v>
      </c>
      <c r="D87" s="9" t="s">
        <v>177</v>
      </c>
      <c r="E87" s="9" t="s">
        <v>177</v>
      </c>
      <c r="F87" s="9" t="s">
        <v>177</v>
      </c>
      <c r="G87" s="9" t="s">
        <v>177</v>
      </c>
      <c r="H87" s="9" t="s">
        <v>177</v>
      </c>
      <c r="I87" s="9" t="s">
        <v>177</v>
      </c>
      <c r="J87" s="1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2.75">
      <c r="A88" s="6" t="s">
        <v>214</v>
      </c>
      <c r="B88" s="6" t="s">
        <v>177</v>
      </c>
      <c r="C88" s="6" t="s">
        <v>177</v>
      </c>
      <c r="D88" s="9" t="s">
        <v>177</v>
      </c>
      <c r="E88" s="9" t="s">
        <v>177</v>
      </c>
      <c r="F88" s="14" t="s">
        <v>177</v>
      </c>
      <c r="G88" s="9" t="s">
        <v>177</v>
      </c>
      <c r="H88" s="14" t="s">
        <v>177</v>
      </c>
      <c r="I88" s="14" t="s">
        <v>100</v>
      </c>
      <c r="J88" s="2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2.75">
      <c r="A89" s="6" t="s">
        <v>215</v>
      </c>
      <c r="B89" s="6" t="s">
        <v>54</v>
      </c>
      <c r="C89" s="6" t="s">
        <v>177</v>
      </c>
      <c r="D89" s="9" t="s">
        <v>177</v>
      </c>
      <c r="E89" s="9" t="s">
        <v>177</v>
      </c>
      <c r="F89" s="14" t="s">
        <v>54</v>
      </c>
      <c r="G89" s="9" t="s">
        <v>162</v>
      </c>
      <c r="H89" s="14" t="s">
        <v>177</v>
      </c>
      <c r="I89" s="14" t="s">
        <v>177</v>
      </c>
      <c r="J89" s="1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2.75">
      <c r="A90" s="6" t="s">
        <v>216</v>
      </c>
      <c r="B90" s="6" t="s">
        <v>39</v>
      </c>
      <c r="C90" s="6" t="s">
        <v>177</v>
      </c>
      <c r="D90" s="9" t="s">
        <v>39</v>
      </c>
      <c r="E90" s="9" t="s">
        <v>39</v>
      </c>
      <c r="F90" s="14" t="s">
        <v>177</v>
      </c>
      <c r="G90" s="9" t="s">
        <v>39</v>
      </c>
      <c r="H90" s="14" t="s">
        <v>39</v>
      </c>
      <c r="I90" s="14" t="s">
        <v>39</v>
      </c>
      <c r="J90" s="2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2.75">
      <c r="A91" s="6" t="s">
        <v>217</v>
      </c>
      <c r="B91" s="6" t="s">
        <v>79</v>
      </c>
      <c r="C91" s="6" t="s">
        <v>136</v>
      </c>
      <c r="D91" s="9" t="s">
        <v>39</v>
      </c>
      <c r="E91" s="9" t="s">
        <v>39</v>
      </c>
      <c r="F91" s="14" t="s">
        <v>177</v>
      </c>
      <c r="G91" s="14" t="s">
        <v>37</v>
      </c>
      <c r="H91" s="14" t="s">
        <v>37</v>
      </c>
      <c r="I91" s="14" t="s">
        <v>39</v>
      </c>
      <c r="J91" s="1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2.75">
      <c r="A92" s="9" t="s">
        <v>218</v>
      </c>
      <c r="B92" s="6" t="s">
        <v>177</v>
      </c>
      <c r="C92" s="6" t="s">
        <v>177</v>
      </c>
      <c r="D92" s="9" t="s">
        <v>177</v>
      </c>
      <c r="E92" s="9" t="s">
        <v>177</v>
      </c>
      <c r="F92" s="9" t="s">
        <v>61</v>
      </c>
      <c r="G92" s="14" t="s">
        <v>177</v>
      </c>
      <c r="H92" s="14" t="s">
        <v>177</v>
      </c>
      <c r="I92" s="14" t="s">
        <v>177</v>
      </c>
      <c r="J92" s="2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2.75">
      <c r="A93" s="10" t="s">
        <v>219</v>
      </c>
      <c r="B93" s="6" t="s">
        <v>39</v>
      </c>
      <c r="C93" s="6" t="s">
        <v>177</v>
      </c>
      <c r="D93" s="9" t="s">
        <v>39</v>
      </c>
      <c r="E93" s="9" t="s">
        <v>39</v>
      </c>
      <c r="F93" s="14" t="s">
        <v>34</v>
      </c>
      <c r="G93" s="9" t="s">
        <v>39</v>
      </c>
      <c r="H93" s="14" t="s">
        <v>39</v>
      </c>
      <c r="I93" s="14" t="s">
        <v>39</v>
      </c>
      <c r="J93" s="2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2.75">
      <c r="A94" s="6" t="s">
        <v>220</v>
      </c>
      <c r="B94" s="6" t="s">
        <v>54</v>
      </c>
      <c r="C94" s="6" t="s">
        <v>177</v>
      </c>
      <c r="D94" s="9" t="s">
        <v>177</v>
      </c>
      <c r="E94" s="9" t="s">
        <v>177</v>
      </c>
      <c r="F94" s="14" t="s">
        <v>54</v>
      </c>
      <c r="G94" s="9" t="s">
        <v>177</v>
      </c>
      <c r="H94" s="14" t="s">
        <v>177</v>
      </c>
      <c r="I94" s="14" t="s">
        <v>177</v>
      </c>
      <c r="J94" s="2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2.75">
      <c r="A95" s="6"/>
      <c r="B95" s="6"/>
      <c r="C95" s="21"/>
      <c r="D95" s="19"/>
      <c r="E95" s="22"/>
      <c r="F95" s="11"/>
      <c r="G95" s="19"/>
      <c r="H95" s="19"/>
      <c r="I95" s="11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12.75">
      <c r="A96" s="6"/>
      <c r="B96" s="23"/>
      <c r="C96" s="23"/>
      <c r="D96" s="23"/>
      <c r="E96" s="23"/>
      <c r="F96" s="14"/>
      <c r="G96" s="14"/>
      <c r="H96" s="14"/>
      <c r="I96" s="14"/>
      <c r="J96" s="1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12.75">
      <c r="A97" s="2" t="s">
        <v>166</v>
      </c>
      <c r="B97" s="3" t="s">
        <v>226</v>
      </c>
      <c r="C97" s="3" t="s">
        <v>235</v>
      </c>
      <c r="D97" s="3" t="s">
        <v>235</v>
      </c>
      <c r="E97" s="11" t="s">
        <v>236</v>
      </c>
      <c r="F97" s="11" t="s">
        <v>237</v>
      </c>
      <c r="G97" s="11" t="s">
        <v>25</v>
      </c>
      <c r="H97" s="11" t="s">
        <v>238</v>
      </c>
      <c r="I97" s="3" t="s">
        <v>239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12.75">
      <c r="A98" s="2" t="s">
        <v>172</v>
      </c>
      <c r="B98" s="12">
        <v>43331</v>
      </c>
      <c r="C98" s="12">
        <v>43337</v>
      </c>
      <c r="D98" s="12">
        <v>43338</v>
      </c>
      <c r="E98" s="12">
        <v>43344</v>
      </c>
      <c r="F98" s="12">
        <v>43345</v>
      </c>
      <c r="G98" s="24">
        <v>43358</v>
      </c>
      <c r="H98" s="24">
        <v>43358</v>
      </c>
      <c r="I98" s="4">
        <v>43359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12.75">
      <c r="A99" s="6"/>
      <c r="F99" s="6"/>
      <c r="G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ht="12.75">
      <c r="A100" s="7" t="s">
        <v>173</v>
      </c>
      <c r="F100" s="6"/>
      <c r="G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ht="12.75">
      <c r="A101" s="6" t="s">
        <v>174</v>
      </c>
      <c r="B101" s="6" t="s">
        <v>182</v>
      </c>
      <c r="C101" s="6" t="s">
        <v>40</v>
      </c>
      <c r="D101" s="9" t="s">
        <v>40</v>
      </c>
      <c r="E101" s="6" t="s">
        <v>83</v>
      </c>
      <c r="F101" s="14" t="s">
        <v>34</v>
      </c>
      <c r="G101" s="14" t="s">
        <v>113</v>
      </c>
      <c r="H101" s="6" t="s">
        <v>90</v>
      </c>
      <c r="I101" s="6" t="s">
        <v>90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ht="12.75">
      <c r="A102" s="6" t="s">
        <v>176</v>
      </c>
      <c r="B102" s="14" t="s">
        <v>98</v>
      </c>
      <c r="C102" s="6" t="s">
        <v>36</v>
      </c>
      <c r="D102" s="6" t="s">
        <v>240</v>
      </c>
      <c r="E102" s="14" t="s">
        <v>42</v>
      </c>
      <c r="F102" s="14" t="s">
        <v>42</v>
      </c>
      <c r="G102" s="6" t="s">
        <v>49</v>
      </c>
      <c r="H102" s="6" t="s">
        <v>89</v>
      </c>
      <c r="I102" s="6" t="s">
        <v>44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ht="12.75">
      <c r="A103" s="6" t="s">
        <v>180</v>
      </c>
      <c r="B103" s="14" t="s">
        <v>47</v>
      </c>
      <c r="C103" s="6" t="s">
        <v>36</v>
      </c>
      <c r="D103" s="9" t="s">
        <v>36</v>
      </c>
      <c r="E103" s="6" t="s">
        <v>33</v>
      </c>
      <c r="F103" s="6" t="s">
        <v>34</v>
      </c>
      <c r="G103" s="6" t="s">
        <v>33</v>
      </c>
      <c r="H103" s="6" t="s">
        <v>96</v>
      </c>
      <c r="I103" s="6" t="s">
        <v>46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ht="12.75">
      <c r="A104" s="6" t="s">
        <v>181</v>
      </c>
      <c r="B104" s="14" t="s">
        <v>182</v>
      </c>
      <c r="C104" s="6" t="s">
        <v>41</v>
      </c>
      <c r="D104" s="6" t="s">
        <v>36</v>
      </c>
      <c r="E104" s="6" t="s">
        <v>82</v>
      </c>
      <c r="F104" s="14" t="s">
        <v>33</v>
      </c>
      <c r="G104" s="14" t="s">
        <v>49</v>
      </c>
      <c r="H104" s="6" t="s">
        <v>120</v>
      </c>
      <c r="I104" s="6" t="s">
        <v>120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ht="12.75">
      <c r="A105" s="6" t="s">
        <v>183</v>
      </c>
      <c r="B105" s="14" t="s">
        <v>182</v>
      </c>
      <c r="C105" s="6" t="s">
        <v>41</v>
      </c>
      <c r="D105" s="6" t="s">
        <v>41</v>
      </c>
      <c r="E105" s="6" t="s">
        <v>34</v>
      </c>
      <c r="F105" s="6" t="s">
        <v>33</v>
      </c>
      <c r="G105" s="14" t="s">
        <v>82</v>
      </c>
      <c r="H105" s="6" t="s">
        <v>182</v>
      </c>
      <c r="I105" s="6" t="s">
        <v>182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ht="12.75">
      <c r="A106" s="6" t="s">
        <v>184</v>
      </c>
      <c r="B106" s="14" t="s">
        <v>182</v>
      </c>
      <c r="C106" s="6" t="s">
        <v>36</v>
      </c>
      <c r="D106" s="9" t="s">
        <v>84</v>
      </c>
      <c r="E106" s="6" t="s">
        <v>34</v>
      </c>
      <c r="F106" s="6" t="s">
        <v>34</v>
      </c>
      <c r="G106" s="6" t="s">
        <v>33</v>
      </c>
      <c r="H106" s="6" t="s">
        <v>39</v>
      </c>
      <c r="I106" s="6" t="s">
        <v>39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ht="12.75">
      <c r="A107" s="9" t="s">
        <v>185</v>
      </c>
      <c r="B107" s="14" t="s">
        <v>47</v>
      </c>
      <c r="C107" s="6" t="s">
        <v>84</v>
      </c>
      <c r="D107" s="9" t="s">
        <v>84</v>
      </c>
      <c r="E107" s="6" t="s">
        <v>241</v>
      </c>
      <c r="F107" s="6" t="s">
        <v>83</v>
      </c>
      <c r="G107" s="6" t="s">
        <v>242</v>
      </c>
      <c r="H107" s="6" t="s">
        <v>46</v>
      </c>
      <c r="I107" s="6" t="s">
        <v>46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ht="12.75">
      <c r="A108" s="6" t="s">
        <v>186</v>
      </c>
      <c r="B108" s="18" t="s">
        <v>177</v>
      </c>
      <c r="C108" s="6" t="s">
        <v>36</v>
      </c>
      <c r="D108" s="9" t="s">
        <v>36</v>
      </c>
      <c r="E108" s="14" t="s">
        <v>83</v>
      </c>
      <c r="F108" s="14" t="s">
        <v>33</v>
      </c>
      <c r="G108" s="14" t="s">
        <v>83</v>
      </c>
      <c r="H108" s="6" t="s">
        <v>63</v>
      </c>
      <c r="I108" s="6" t="s">
        <v>95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ht="12.75">
      <c r="A109" s="6" t="s">
        <v>187</v>
      </c>
      <c r="B109" s="14" t="s">
        <v>47</v>
      </c>
      <c r="C109" s="6" t="s">
        <v>87</v>
      </c>
      <c r="D109" s="6" t="s">
        <v>56</v>
      </c>
      <c r="E109" s="6" t="s">
        <v>82</v>
      </c>
      <c r="F109" s="14" t="s">
        <v>33</v>
      </c>
      <c r="G109" s="6" t="s">
        <v>83</v>
      </c>
      <c r="H109" s="6" t="s">
        <v>93</v>
      </c>
      <c r="I109" s="6" t="s">
        <v>93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ht="12.75">
      <c r="A110" s="9" t="s">
        <v>188</v>
      </c>
      <c r="B110" s="14" t="s">
        <v>182</v>
      </c>
      <c r="C110" s="6" t="s">
        <v>43</v>
      </c>
      <c r="D110" s="6" t="s">
        <v>240</v>
      </c>
      <c r="E110" s="6" t="s">
        <v>33</v>
      </c>
      <c r="F110" s="6" t="s">
        <v>33</v>
      </c>
      <c r="G110" s="6" t="s">
        <v>49</v>
      </c>
      <c r="H110" s="6" t="s">
        <v>182</v>
      </c>
      <c r="I110" s="6" t="s">
        <v>182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ht="12.75">
      <c r="A111" s="9" t="s">
        <v>189</v>
      </c>
      <c r="B111" s="14" t="s">
        <v>177</v>
      </c>
      <c r="C111" s="6" t="s">
        <v>40</v>
      </c>
      <c r="D111" s="9" t="s">
        <v>40</v>
      </c>
      <c r="E111" s="14" t="s">
        <v>125</v>
      </c>
      <c r="F111" s="6" t="s">
        <v>118</v>
      </c>
      <c r="G111" s="6" t="s">
        <v>83</v>
      </c>
      <c r="H111" s="6" t="s">
        <v>46</v>
      </c>
      <c r="I111" s="6" t="s">
        <v>46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ht="12.75">
      <c r="A112" s="6" t="s">
        <v>190</v>
      </c>
      <c r="B112" s="9" t="s">
        <v>177</v>
      </c>
      <c r="C112" s="6" t="s">
        <v>43</v>
      </c>
      <c r="D112" s="6" t="s">
        <v>87</v>
      </c>
      <c r="E112" s="14" t="s">
        <v>42</v>
      </c>
      <c r="F112" s="14" t="s">
        <v>42</v>
      </c>
      <c r="G112" s="14" t="s">
        <v>49</v>
      </c>
      <c r="H112" s="6" t="s">
        <v>124</v>
      </c>
      <c r="I112" s="6" t="s">
        <v>124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ht="12.75">
      <c r="A113" s="6" t="s">
        <v>191</v>
      </c>
      <c r="B113" s="9" t="s">
        <v>177</v>
      </c>
      <c r="C113" s="6" t="s">
        <v>177</v>
      </c>
      <c r="D113" s="9" t="s">
        <v>177</v>
      </c>
      <c r="E113" s="14" t="s">
        <v>104</v>
      </c>
      <c r="F113" s="14" t="s">
        <v>104</v>
      </c>
      <c r="G113" s="6" t="s">
        <v>49</v>
      </c>
      <c r="H113" s="6" t="s">
        <v>177</v>
      </c>
      <c r="I113" s="6" t="s">
        <v>177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ht="12.75">
      <c r="A114" s="6" t="s">
        <v>193</v>
      </c>
      <c r="B114" s="9" t="s">
        <v>177</v>
      </c>
      <c r="C114" s="6" t="s">
        <v>94</v>
      </c>
      <c r="D114" s="9" t="s">
        <v>94</v>
      </c>
      <c r="E114" s="14" t="s">
        <v>88</v>
      </c>
      <c r="F114" s="14" t="s">
        <v>88</v>
      </c>
      <c r="G114" s="6" t="s">
        <v>177</v>
      </c>
      <c r="H114" s="6" t="s">
        <v>177</v>
      </c>
      <c r="I114" s="6" t="s">
        <v>177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ht="12.75">
      <c r="A115" s="6" t="s">
        <v>194</v>
      </c>
      <c r="B115" s="14" t="s">
        <v>47</v>
      </c>
      <c r="C115" s="6" t="s">
        <v>43</v>
      </c>
      <c r="D115" s="6" t="s">
        <v>91</v>
      </c>
      <c r="E115" s="6" t="s">
        <v>33</v>
      </c>
      <c r="F115" s="6" t="s">
        <v>82</v>
      </c>
      <c r="G115" s="6" t="s">
        <v>33</v>
      </c>
      <c r="H115" s="6" t="s">
        <v>182</v>
      </c>
      <c r="I115" s="6" t="s">
        <v>182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ht="12.75">
      <c r="A116" s="6" t="s">
        <v>195</v>
      </c>
      <c r="B116" s="9" t="s">
        <v>177</v>
      </c>
      <c r="C116" s="6" t="s">
        <v>177</v>
      </c>
      <c r="D116" s="9" t="s">
        <v>177</v>
      </c>
      <c r="E116" s="14" t="s">
        <v>177</v>
      </c>
      <c r="F116" s="6" t="s">
        <v>34</v>
      </c>
      <c r="G116" s="6" t="s">
        <v>34</v>
      </c>
      <c r="H116" s="6" t="s">
        <v>129</v>
      </c>
      <c r="I116" s="6" t="s">
        <v>182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ht="12.75">
      <c r="A117" s="9" t="s">
        <v>196</v>
      </c>
      <c r="B117" s="14" t="s">
        <v>100</v>
      </c>
      <c r="C117" s="6" t="s">
        <v>40</v>
      </c>
      <c r="D117" s="6" t="s">
        <v>36</v>
      </c>
      <c r="E117" s="6" t="s">
        <v>33</v>
      </c>
      <c r="F117" s="6" t="s">
        <v>33</v>
      </c>
      <c r="G117" s="6" t="s">
        <v>82</v>
      </c>
      <c r="H117" s="6" t="s">
        <v>231</v>
      </c>
      <c r="I117" s="6" t="s">
        <v>231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ht="12.75">
      <c r="A118" s="9" t="s">
        <v>197</v>
      </c>
      <c r="B118" s="14" t="s">
        <v>47</v>
      </c>
      <c r="C118" s="6" t="s">
        <v>154</v>
      </c>
      <c r="D118" s="6" t="s">
        <v>154</v>
      </c>
      <c r="E118" s="14" t="s">
        <v>177</v>
      </c>
      <c r="F118" s="14" t="s">
        <v>177</v>
      </c>
      <c r="G118" s="6" t="s">
        <v>177</v>
      </c>
      <c r="H118" s="6" t="s">
        <v>39</v>
      </c>
      <c r="I118" s="6" t="s">
        <v>39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1:38" ht="12.75">
      <c r="A119" s="6" t="s">
        <v>198</v>
      </c>
      <c r="B119" s="14" t="s">
        <v>47</v>
      </c>
      <c r="C119" s="6" t="s">
        <v>36</v>
      </c>
      <c r="D119" s="6" t="s">
        <v>36</v>
      </c>
      <c r="E119" s="6" t="s">
        <v>33</v>
      </c>
      <c r="F119" s="6" t="s">
        <v>33</v>
      </c>
      <c r="G119" s="6" t="s">
        <v>82</v>
      </c>
      <c r="H119" s="6" t="s">
        <v>89</v>
      </c>
      <c r="I119" s="6" t="s">
        <v>89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ht="12.75">
      <c r="A120" s="6" t="s">
        <v>199</v>
      </c>
      <c r="B120" s="9" t="s">
        <v>177</v>
      </c>
      <c r="C120" s="6" t="s">
        <v>91</v>
      </c>
      <c r="D120" s="9" t="s">
        <v>91</v>
      </c>
      <c r="E120" s="6" t="s">
        <v>83</v>
      </c>
      <c r="F120" s="6" t="s">
        <v>83</v>
      </c>
      <c r="G120" s="6" t="s">
        <v>177</v>
      </c>
      <c r="H120" s="6" t="s">
        <v>85</v>
      </c>
      <c r="I120" s="6" t="s">
        <v>85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ht="12.75">
      <c r="A121" s="9" t="s">
        <v>200</v>
      </c>
      <c r="B121" s="14" t="s">
        <v>182</v>
      </c>
      <c r="C121" s="6" t="s">
        <v>43</v>
      </c>
      <c r="D121" s="6" t="s">
        <v>43</v>
      </c>
      <c r="E121" s="14" t="s">
        <v>82</v>
      </c>
      <c r="F121" s="14" t="s">
        <v>82</v>
      </c>
      <c r="G121" s="6" t="s">
        <v>82</v>
      </c>
      <c r="H121" s="6" t="s">
        <v>177</v>
      </c>
      <c r="I121" s="6" t="s">
        <v>177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ht="12.75">
      <c r="A122" s="6" t="s">
        <v>201</v>
      </c>
      <c r="B122" s="14" t="s">
        <v>177</v>
      </c>
      <c r="C122" s="6" t="s">
        <v>41</v>
      </c>
      <c r="D122" s="9" t="s">
        <v>43</v>
      </c>
      <c r="E122" s="14" t="s">
        <v>34</v>
      </c>
      <c r="F122" s="6" t="s">
        <v>34</v>
      </c>
      <c r="G122" s="6" t="s">
        <v>83</v>
      </c>
      <c r="H122" s="6" t="s">
        <v>46</v>
      </c>
      <c r="I122" s="6" t="s">
        <v>46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ht="12.75">
      <c r="A123" s="6" t="s">
        <v>203</v>
      </c>
      <c r="B123" s="14" t="s">
        <v>98</v>
      </c>
      <c r="C123" s="6" t="s">
        <v>36</v>
      </c>
      <c r="D123" s="9" t="s">
        <v>36</v>
      </c>
      <c r="E123" s="6" t="s">
        <v>177</v>
      </c>
      <c r="F123" s="6" t="s">
        <v>177</v>
      </c>
      <c r="G123" s="6" t="s">
        <v>177</v>
      </c>
      <c r="H123" s="6" t="s">
        <v>85</v>
      </c>
      <c r="I123" s="6" t="s">
        <v>85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ht="12.75">
      <c r="A124" s="6" t="s">
        <v>204</v>
      </c>
      <c r="B124" s="14" t="s">
        <v>177</v>
      </c>
      <c r="C124" s="6" t="s">
        <v>177</v>
      </c>
      <c r="D124" s="9" t="s">
        <v>177</v>
      </c>
      <c r="E124" s="14" t="s">
        <v>104</v>
      </c>
      <c r="F124" s="14" t="s">
        <v>54</v>
      </c>
      <c r="G124" s="6" t="s">
        <v>177</v>
      </c>
      <c r="H124" s="6" t="s">
        <v>177</v>
      </c>
      <c r="I124" s="6" t="s">
        <v>177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ht="12.75">
      <c r="A125" s="6" t="s">
        <v>205</v>
      </c>
      <c r="B125" s="14" t="s">
        <v>177</v>
      </c>
      <c r="C125" s="6" t="s">
        <v>36</v>
      </c>
      <c r="D125" s="9" t="s">
        <v>41</v>
      </c>
      <c r="E125" s="14" t="s">
        <v>88</v>
      </c>
      <c r="F125" s="14" t="s">
        <v>54</v>
      </c>
      <c r="G125" s="6" t="s">
        <v>177</v>
      </c>
      <c r="H125" s="6" t="s">
        <v>119</v>
      </c>
      <c r="I125" s="6" t="s">
        <v>119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ht="12.75">
      <c r="A126" s="6" t="s">
        <v>206</v>
      </c>
      <c r="B126" s="14" t="s">
        <v>177</v>
      </c>
      <c r="C126" s="6" t="s">
        <v>177</v>
      </c>
      <c r="D126" s="6" t="s">
        <v>177</v>
      </c>
      <c r="E126" s="14" t="s">
        <v>177</v>
      </c>
      <c r="F126" s="14" t="s">
        <v>177</v>
      </c>
      <c r="G126" s="6" t="s">
        <v>177</v>
      </c>
      <c r="H126" s="6" t="s">
        <v>177</v>
      </c>
      <c r="I126" s="6" t="s">
        <v>177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ht="12.75">
      <c r="A127" s="6" t="s">
        <v>207</v>
      </c>
      <c r="B127" s="25"/>
      <c r="C127" s="6"/>
      <c r="D127" s="6"/>
      <c r="E127" s="6"/>
      <c r="F127" s="6"/>
      <c r="G127" s="6"/>
      <c r="H127" s="6"/>
      <c r="I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ht="12.75">
      <c r="A128" s="6" t="s">
        <v>208</v>
      </c>
      <c r="B128" s="14"/>
      <c r="C128" s="6"/>
      <c r="D128" s="6"/>
      <c r="E128" s="6"/>
      <c r="F128" s="6"/>
      <c r="G128" s="6"/>
      <c r="H128" s="6"/>
      <c r="I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ht="12.75">
      <c r="A129" s="6" t="s">
        <v>209</v>
      </c>
      <c r="B129" s="25"/>
      <c r="C129" s="6"/>
      <c r="D129" s="6"/>
      <c r="E129" s="6"/>
      <c r="F129" s="6"/>
      <c r="G129" s="6"/>
      <c r="H129" s="6"/>
      <c r="I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ht="12.75">
      <c r="A130" s="6" t="s">
        <v>210</v>
      </c>
      <c r="B130" s="14" t="s">
        <v>177</v>
      </c>
      <c r="C130" s="6" t="s">
        <v>154</v>
      </c>
      <c r="D130" s="6" t="s">
        <v>154</v>
      </c>
      <c r="E130" s="14" t="s">
        <v>177</v>
      </c>
      <c r="F130" s="14" t="s">
        <v>177</v>
      </c>
      <c r="G130" s="6" t="s">
        <v>177</v>
      </c>
      <c r="H130" s="6" t="s">
        <v>177</v>
      </c>
      <c r="I130" s="6" t="s">
        <v>117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ht="12.75">
      <c r="A131" s="6" t="s">
        <v>211</v>
      </c>
      <c r="B131" s="14" t="s">
        <v>177</v>
      </c>
      <c r="C131" s="6" t="s">
        <v>177</v>
      </c>
      <c r="D131" s="9" t="s">
        <v>177</v>
      </c>
      <c r="E131" s="14" t="s">
        <v>83</v>
      </c>
      <c r="F131" s="6" t="s">
        <v>61</v>
      </c>
      <c r="G131" s="6" t="s">
        <v>83</v>
      </c>
      <c r="H131" s="6" t="s">
        <v>231</v>
      </c>
      <c r="I131" s="6" t="s">
        <v>96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ht="12.75">
      <c r="A132" s="9" t="s">
        <v>212</v>
      </c>
      <c r="B132" s="9" t="s">
        <v>39</v>
      </c>
      <c r="C132" s="6" t="s">
        <v>177</v>
      </c>
      <c r="D132" s="9" t="s">
        <v>177</v>
      </c>
      <c r="E132" s="14" t="s">
        <v>177</v>
      </c>
      <c r="F132" s="14" t="s">
        <v>177</v>
      </c>
      <c r="G132" s="6" t="s">
        <v>61</v>
      </c>
      <c r="H132" s="6" t="s">
        <v>39</v>
      </c>
      <c r="I132" s="6" t="s">
        <v>39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ht="12.75">
      <c r="A133" s="6" t="s">
        <v>213</v>
      </c>
      <c r="B133" s="9" t="s">
        <v>177</v>
      </c>
      <c r="C133" s="6" t="s">
        <v>177</v>
      </c>
      <c r="D133" s="9" t="s">
        <v>177</v>
      </c>
      <c r="E133" s="14" t="s">
        <v>177</v>
      </c>
      <c r="F133" s="6" t="s">
        <v>177</v>
      </c>
      <c r="G133" s="6" t="s">
        <v>177</v>
      </c>
      <c r="H133" s="6" t="s">
        <v>182</v>
      </c>
      <c r="I133" s="6" t="s">
        <v>177</v>
      </c>
      <c r="J133" s="3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ht="12.75">
      <c r="A134" s="6" t="s">
        <v>214</v>
      </c>
      <c r="B134" s="14" t="s">
        <v>100</v>
      </c>
      <c r="C134" s="6" t="s">
        <v>177</v>
      </c>
      <c r="D134" s="9" t="s">
        <v>177</v>
      </c>
      <c r="E134" s="14" t="s">
        <v>177</v>
      </c>
      <c r="F134" s="14" t="s">
        <v>177</v>
      </c>
      <c r="G134" s="6" t="s">
        <v>177</v>
      </c>
      <c r="H134" s="6" t="s">
        <v>177</v>
      </c>
      <c r="I134" s="6" t="s">
        <v>177</v>
      </c>
      <c r="J134" s="9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ht="12.75">
      <c r="A135" s="6" t="s">
        <v>215</v>
      </c>
      <c r="B135" s="14" t="s">
        <v>177</v>
      </c>
      <c r="C135" s="6" t="s">
        <v>177</v>
      </c>
      <c r="D135" s="9" t="s">
        <v>177</v>
      </c>
      <c r="E135" s="14" t="s">
        <v>54</v>
      </c>
      <c r="F135" s="14" t="s">
        <v>54</v>
      </c>
      <c r="G135" s="6" t="s">
        <v>177</v>
      </c>
      <c r="H135" s="6" t="s">
        <v>177</v>
      </c>
      <c r="I135" s="6" t="s">
        <v>177</v>
      </c>
      <c r="J135" s="9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ht="12.75">
      <c r="A136" s="6" t="s">
        <v>216</v>
      </c>
      <c r="B136" s="14" t="s">
        <v>39</v>
      </c>
      <c r="C136" s="6" t="s">
        <v>177</v>
      </c>
      <c r="D136" s="9" t="s">
        <v>177</v>
      </c>
      <c r="E136" s="14" t="s">
        <v>177</v>
      </c>
      <c r="F136" s="14" t="s">
        <v>177</v>
      </c>
      <c r="G136" s="6" t="s">
        <v>177</v>
      </c>
      <c r="H136" s="6" t="s">
        <v>177</v>
      </c>
      <c r="I136" s="6" t="s">
        <v>177</v>
      </c>
      <c r="J136" s="9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ht="12.75">
      <c r="A137" s="6" t="s">
        <v>217</v>
      </c>
      <c r="B137" s="14" t="s">
        <v>39</v>
      </c>
      <c r="C137" s="6" t="s">
        <v>43</v>
      </c>
      <c r="D137" s="9" t="s">
        <v>84</v>
      </c>
      <c r="E137" s="14" t="s">
        <v>61</v>
      </c>
      <c r="F137" s="6" t="s">
        <v>61</v>
      </c>
      <c r="G137" s="6" t="s">
        <v>177</v>
      </c>
      <c r="H137" s="6" t="s">
        <v>39</v>
      </c>
      <c r="I137" s="6" t="s">
        <v>117</v>
      </c>
      <c r="J137" s="9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ht="12.75">
      <c r="A138" s="9" t="s">
        <v>218</v>
      </c>
      <c r="B138" s="14" t="s">
        <v>177</v>
      </c>
      <c r="C138" s="6" t="s">
        <v>43</v>
      </c>
      <c r="D138" s="9" t="s">
        <v>154</v>
      </c>
      <c r="E138" s="14" t="s">
        <v>61</v>
      </c>
      <c r="F138" s="6" t="s">
        <v>177</v>
      </c>
      <c r="G138" s="6" t="s">
        <v>177</v>
      </c>
      <c r="H138" s="6" t="s">
        <v>177</v>
      </c>
      <c r="I138" s="6" t="s">
        <v>177</v>
      </c>
      <c r="J138" s="9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38" ht="12.75">
      <c r="A139" s="10" t="s">
        <v>219</v>
      </c>
      <c r="B139" s="14" t="s">
        <v>39</v>
      </c>
      <c r="C139" s="6" t="s">
        <v>177</v>
      </c>
      <c r="D139" s="9" t="s">
        <v>177</v>
      </c>
      <c r="E139" s="14" t="s">
        <v>34</v>
      </c>
      <c r="F139" s="14" t="s">
        <v>34</v>
      </c>
      <c r="G139" s="6" t="s">
        <v>82</v>
      </c>
      <c r="H139" s="6" t="s">
        <v>39</v>
      </c>
      <c r="I139" s="6" t="s">
        <v>39</v>
      </c>
      <c r="J139" s="9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1:38" ht="12.75">
      <c r="A140" s="6" t="s">
        <v>220</v>
      </c>
      <c r="B140" s="14" t="s">
        <v>177</v>
      </c>
      <c r="C140" s="6" t="s">
        <v>177</v>
      </c>
      <c r="D140" s="9" t="s">
        <v>177</v>
      </c>
      <c r="E140" s="14" t="s">
        <v>54</v>
      </c>
      <c r="F140" s="14" t="s">
        <v>54</v>
      </c>
      <c r="G140" s="6" t="s">
        <v>83</v>
      </c>
      <c r="H140" s="6" t="s">
        <v>228</v>
      </c>
      <c r="I140" s="6" t="s">
        <v>228</v>
      </c>
      <c r="J140" s="9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ht="12.75">
      <c r="A141" s="6"/>
      <c r="B141" s="6"/>
      <c r="D141" s="6"/>
      <c r="E141" s="6"/>
      <c r="F141" s="6"/>
      <c r="G141" s="6"/>
      <c r="H141" s="6"/>
      <c r="I141" s="6"/>
      <c r="J141" s="9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ht="12.75">
      <c r="A142" s="2" t="s">
        <v>166</v>
      </c>
      <c r="B142" s="3" t="s">
        <v>243</v>
      </c>
      <c r="C142" t="s">
        <v>244</v>
      </c>
      <c r="D142" s="3" t="s">
        <v>30</v>
      </c>
      <c r="E142" s="6"/>
      <c r="F142" s="6"/>
      <c r="G142" s="6"/>
      <c r="H142" s="6"/>
      <c r="I142" s="6"/>
      <c r="J142" s="9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ht="12.75">
      <c r="A143" s="2" t="s">
        <v>172</v>
      </c>
      <c r="B143" s="12">
        <v>43331</v>
      </c>
      <c r="C143" s="12">
        <v>43400</v>
      </c>
      <c r="D143" s="12">
        <v>43407</v>
      </c>
      <c r="E143" s="6"/>
      <c r="F143" s="6"/>
      <c r="G143" s="6"/>
      <c r="H143" s="6"/>
      <c r="I143" s="6"/>
      <c r="J143" s="9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ht="12.75">
      <c r="A144" s="6"/>
      <c r="B144" s="6"/>
      <c r="C144" s="6"/>
      <c r="D144" s="6"/>
      <c r="E144" s="6"/>
      <c r="F144" s="6"/>
      <c r="G144" s="6"/>
      <c r="H144" s="6"/>
      <c r="I144" s="6"/>
      <c r="J144" s="9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ht="12.75">
      <c r="A145" s="7" t="s">
        <v>173</v>
      </c>
      <c r="B145" s="6"/>
      <c r="C145" s="6"/>
      <c r="D145" s="6"/>
      <c r="E145" s="6"/>
      <c r="F145" s="6"/>
      <c r="G145" s="6"/>
      <c r="H145" s="6"/>
      <c r="I145" s="6"/>
      <c r="J145" s="9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ht="12.75">
      <c r="A146" s="6" t="s">
        <v>174</v>
      </c>
      <c r="B146" s="6" t="s">
        <v>87</v>
      </c>
      <c r="C146" s="6" t="s">
        <v>114</v>
      </c>
      <c r="D146" s="6" t="s">
        <v>82</v>
      </c>
      <c r="E146" s="6"/>
      <c r="F146" s="6"/>
      <c r="G146" s="6"/>
      <c r="H146" s="6"/>
      <c r="I146" s="6"/>
      <c r="J146" s="9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ht="12.75">
      <c r="A147" s="6" t="s">
        <v>176</v>
      </c>
      <c r="B147" s="6" t="s">
        <v>155</v>
      </c>
      <c r="C147" s="6" t="s">
        <v>82</v>
      </c>
      <c r="D147" s="6" t="s">
        <v>102</v>
      </c>
      <c r="E147" s="6"/>
      <c r="F147" s="6"/>
      <c r="G147" s="6"/>
      <c r="H147" s="6"/>
      <c r="I147" s="6"/>
      <c r="J147" s="9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ht="12.75">
      <c r="A148" s="6" t="s">
        <v>180</v>
      </c>
      <c r="B148" s="6" t="s">
        <v>41</v>
      </c>
      <c r="C148" s="6" t="s">
        <v>33</v>
      </c>
      <c r="D148" s="6" t="s">
        <v>49</v>
      </c>
      <c r="E148" s="6"/>
      <c r="F148" s="6"/>
      <c r="G148" s="6"/>
      <c r="H148" s="6"/>
      <c r="I148" s="6"/>
      <c r="J148" s="9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ht="12.75">
      <c r="A149" s="6" t="s">
        <v>181</v>
      </c>
      <c r="B149" s="6" t="s">
        <v>36</v>
      </c>
      <c r="C149" s="6" t="s">
        <v>33</v>
      </c>
      <c r="D149" s="14" t="s">
        <v>42</v>
      </c>
      <c r="E149" s="6"/>
      <c r="F149" s="6"/>
      <c r="G149" s="6"/>
      <c r="H149" s="6"/>
      <c r="I149" s="6"/>
      <c r="J149" s="9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ht="12.75">
      <c r="A150" s="6" t="s">
        <v>183</v>
      </c>
      <c r="B150" s="6" t="s">
        <v>43</v>
      </c>
      <c r="C150" s="6" t="s">
        <v>33</v>
      </c>
      <c r="D150" s="6" t="s">
        <v>82</v>
      </c>
      <c r="E150" s="6"/>
      <c r="F150" s="6"/>
      <c r="G150" s="6"/>
      <c r="H150" s="6"/>
      <c r="I150" s="6"/>
      <c r="J150" s="9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ht="12.75">
      <c r="A151" s="6" t="s">
        <v>184</v>
      </c>
      <c r="B151" s="6" t="s">
        <v>84</v>
      </c>
      <c r="C151" s="6" t="s">
        <v>34</v>
      </c>
      <c r="D151" s="6" t="s">
        <v>83</v>
      </c>
      <c r="E151" s="6"/>
      <c r="F151" s="6"/>
      <c r="G151" s="6"/>
      <c r="H151" s="6"/>
      <c r="I151" s="6"/>
      <c r="J151" s="9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ht="12.75">
      <c r="A152" s="9" t="s">
        <v>185</v>
      </c>
      <c r="B152" s="6" t="s">
        <v>177</v>
      </c>
      <c r="C152" s="6" t="s">
        <v>146</v>
      </c>
      <c r="D152" s="6" t="s">
        <v>42</v>
      </c>
      <c r="E152" s="6"/>
      <c r="F152" s="6"/>
      <c r="G152" s="6"/>
      <c r="H152" s="6"/>
      <c r="I152" s="6"/>
      <c r="J152" s="9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ht="12.75">
      <c r="A153" s="6" t="s">
        <v>186</v>
      </c>
      <c r="B153" s="6" t="s">
        <v>36</v>
      </c>
      <c r="C153" s="6" t="s">
        <v>86</v>
      </c>
      <c r="D153" s="6" t="s">
        <v>83</v>
      </c>
      <c r="E153" s="6"/>
      <c r="F153" s="6"/>
      <c r="G153" s="6"/>
      <c r="H153" s="6"/>
      <c r="I153" s="6"/>
      <c r="J153" s="9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ht="12.75">
      <c r="A154" s="6" t="s">
        <v>187</v>
      </c>
      <c r="B154" s="6" t="s">
        <v>87</v>
      </c>
      <c r="C154" s="6" t="s">
        <v>82</v>
      </c>
      <c r="D154" s="6" t="s">
        <v>82</v>
      </c>
      <c r="E154" s="6"/>
      <c r="F154" s="6"/>
      <c r="G154" s="6"/>
      <c r="H154" s="6"/>
      <c r="I154" s="6"/>
      <c r="J154" s="9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2.75">
      <c r="A155" s="9" t="s">
        <v>188</v>
      </c>
      <c r="B155" s="6" t="s">
        <v>87</v>
      </c>
      <c r="C155" s="6" t="s">
        <v>34</v>
      </c>
      <c r="D155" s="6" t="s">
        <v>113</v>
      </c>
      <c r="E155" s="6"/>
      <c r="F155" s="6"/>
      <c r="G155" s="6"/>
      <c r="H155" s="6"/>
      <c r="I155" s="6"/>
      <c r="J155" s="9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1:38" ht="12.75">
      <c r="A156" s="9" t="s">
        <v>189</v>
      </c>
      <c r="B156" s="6" t="s">
        <v>177</v>
      </c>
      <c r="C156" s="6" t="s">
        <v>125</v>
      </c>
      <c r="D156" s="6" t="s">
        <v>177</v>
      </c>
      <c r="E156" s="6"/>
      <c r="F156" s="6"/>
      <c r="G156" s="6"/>
      <c r="H156" s="6"/>
      <c r="I156" s="6"/>
      <c r="J156" s="9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:38" ht="12.75">
      <c r="A157" s="6" t="s">
        <v>190</v>
      </c>
      <c r="B157" s="6" t="s">
        <v>87</v>
      </c>
      <c r="C157" s="6" t="s">
        <v>114</v>
      </c>
      <c r="D157" s="6" t="s">
        <v>42</v>
      </c>
      <c r="E157" s="6"/>
      <c r="F157" s="6"/>
      <c r="G157" s="6"/>
      <c r="H157" s="6"/>
      <c r="I157" s="6"/>
      <c r="J157" s="9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:38" ht="12.75">
      <c r="A158" s="6" t="s">
        <v>191</v>
      </c>
      <c r="B158" s="6" t="s">
        <v>177</v>
      </c>
      <c r="C158" s="6" t="s">
        <v>86</v>
      </c>
      <c r="D158" s="6" t="s">
        <v>245</v>
      </c>
      <c r="E158" s="6"/>
      <c r="F158" s="6"/>
      <c r="G158" s="6"/>
      <c r="H158" s="6"/>
      <c r="I158" s="6"/>
      <c r="J158" s="9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:38" ht="12.75">
      <c r="A159" s="6" t="s">
        <v>193</v>
      </c>
      <c r="B159" s="6" t="s">
        <v>94</v>
      </c>
      <c r="C159" s="6" t="s">
        <v>177</v>
      </c>
      <c r="D159" s="6" t="s">
        <v>177</v>
      </c>
      <c r="E159" s="6"/>
      <c r="F159" s="6"/>
      <c r="G159" s="6"/>
      <c r="H159" s="6"/>
      <c r="I159" s="6"/>
      <c r="J159" s="9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1:38" ht="12.75">
      <c r="A160" s="6" t="s">
        <v>194</v>
      </c>
      <c r="B160" s="6" t="s">
        <v>91</v>
      </c>
      <c r="C160" s="6" t="s">
        <v>33</v>
      </c>
      <c r="D160" s="6" t="s">
        <v>82</v>
      </c>
      <c r="E160" s="6"/>
      <c r="F160" s="6"/>
      <c r="G160" s="6"/>
      <c r="H160" s="6"/>
      <c r="I160" s="6"/>
      <c r="J160" s="9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1:38" ht="12.75">
      <c r="A161" s="6" t="s">
        <v>195</v>
      </c>
      <c r="B161" s="6" t="s">
        <v>177</v>
      </c>
      <c r="C161" s="6" t="s">
        <v>96</v>
      </c>
      <c r="D161" s="6" t="s">
        <v>177</v>
      </c>
      <c r="E161" s="6"/>
      <c r="F161" s="6"/>
      <c r="G161" s="6"/>
      <c r="H161" s="6"/>
      <c r="I161" s="6"/>
      <c r="J161" s="9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1:38" ht="12.75">
      <c r="A162" s="9" t="s">
        <v>196</v>
      </c>
      <c r="B162" s="6" t="s">
        <v>43</v>
      </c>
      <c r="C162" s="6" t="s">
        <v>33</v>
      </c>
      <c r="D162" s="6" t="s">
        <v>54</v>
      </c>
      <c r="E162" s="6"/>
      <c r="F162" s="6"/>
      <c r="G162" s="6"/>
      <c r="H162" s="6"/>
      <c r="I162" s="6"/>
      <c r="J162" s="9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12.75">
      <c r="A163" s="9" t="s">
        <v>197</v>
      </c>
      <c r="B163" s="6" t="s">
        <v>177</v>
      </c>
      <c r="C163" s="6" t="s">
        <v>125</v>
      </c>
      <c r="D163" s="6" t="s">
        <v>177</v>
      </c>
      <c r="E163" s="6"/>
      <c r="F163" s="6"/>
      <c r="G163" s="6"/>
      <c r="H163" s="6"/>
      <c r="I163" s="6"/>
      <c r="J163" s="9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38" ht="12.75">
      <c r="A164" s="6" t="s">
        <v>198</v>
      </c>
      <c r="B164" s="6" t="s">
        <v>177</v>
      </c>
      <c r="C164" s="6" t="s">
        <v>33</v>
      </c>
      <c r="D164" s="6" t="s">
        <v>113</v>
      </c>
      <c r="E164" s="6"/>
      <c r="F164" s="6"/>
      <c r="G164" s="6"/>
      <c r="H164" s="6"/>
      <c r="I164" s="6"/>
      <c r="J164" s="9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ht="12.75">
      <c r="A165" s="6" t="s">
        <v>199</v>
      </c>
      <c r="B165" s="6" t="s">
        <v>155</v>
      </c>
      <c r="C165" s="6" t="s">
        <v>177</v>
      </c>
      <c r="D165" s="6" t="s">
        <v>177</v>
      </c>
      <c r="E165" s="6"/>
      <c r="F165" s="6"/>
      <c r="G165" s="6"/>
      <c r="H165" s="6"/>
      <c r="I165" s="6"/>
      <c r="J165" s="9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12.75">
      <c r="A166" s="9" t="s">
        <v>200</v>
      </c>
      <c r="B166" s="6" t="s">
        <v>177</v>
      </c>
      <c r="C166" s="6" t="s">
        <v>82</v>
      </c>
      <c r="D166" s="6" t="s">
        <v>113</v>
      </c>
      <c r="E166" s="6"/>
      <c r="F166" s="6"/>
      <c r="G166" s="6"/>
      <c r="H166" s="6"/>
      <c r="I166" s="6"/>
      <c r="J166" s="9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:38" ht="12.75">
      <c r="A167" s="6" t="s">
        <v>201</v>
      </c>
      <c r="B167" s="6" t="s">
        <v>41</v>
      </c>
      <c r="C167" s="6" t="s">
        <v>34</v>
      </c>
      <c r="D167" s="6" t="s">
        <v>83</v>
      </c>
      <c r="E167" s="6"/>
      <c r="F167" s="6"/>
      <c r="G167" s="6"/>
      <c r="H167" s="6"/>
      <c r="I167" s="6"/>
      <c r="J167" s="9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12.75">
      <c r="A168" s="6" t="s">
        <v>203</v>
      </c>
      <c r="B168" s="6" t="s">
        <v>36</v>
      </c>
      <c r="C168" s="6" t="s">
        <v>61</v>
      </c>
      <c r="D168" s="6" t="s">
        <v>177</v>
      </c>
      <c r="E168" s="6"/>
      <c r="F168" s="6"/>
      <c r="G168" s="6"/>
      <c r="H168" s="6"/>
      <c r="I168" s="6"/>
      <c r="J168" s="9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ht="12.75">
      <c r="A169" s="6" t="s">
        <v>204</v>
      </c>
      <c r="B169" s="6" t="s">
        <v>177</v>
      </c>
      <c r="C169" s="6" t="s">
        <v>177</v>
      </c>
      <c r="D169" s="6" t="s">
        <v>177</v>
      </c>
      <c r="E169" s="6"/>
      <c r="F169" s="6"/>
      <c r="G169" s="6"/>
      <c r="H169" s="6"/>
      <c r="I169" s="6"/>
      <c r="J169" s="9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:38" ht="12.75">
      <c r="A170" s="6" t="s">
        <v>205</v>
      </c>
      <c r="B170" s="6" t="s">
        <v>41</v>
      </c>
      <c r="C170" s="6" t="s">
        <v>82</v>
      </c>
      <c r="D170" s="6" t="s">
        <v>177</v>
      </c>
      <c r="E170" s="6"/>
      <c r="F170" s="6"/>
      <c r="G170" s="6"/>
      <c r="H170" s="6"/>
      <c r="I170" s="6"/>
      <c r="J170" s="9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:38" ht="12.75">
      <c r="A171" s="6" t="s">
        <v>206</v>
      </c>
      <c r="B171" s="6" t="s">
        <v>177</v>
      </c>
      <c r="C171" s="6" t="s">
        <v>177</v>
      </c>
      <c r="D171" s="6" t="s">
        <v>177</v>
      </c>
      <c r="E171" s="6"/>
      <c r="F171" s="6"/>
      <c r="G171" s="6"/>
      <c r="H171" s="6"/>
      <c r="I171" s="6"/>
      <c r="J171" s="9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ht="12.75">
      <c r="A172" s="6" t="s">
        <v>207</v>
      </c>
      <c r="B172" s="6"/>
      <c r="C172" s="6"/>
      <c r="D172" s="6"/>
      <c r="E172" s="6"/>
      <c r="F172" s="6"/>
      <c r="G172" s="6"/>
      <c r="H172" s="6"/>
      <c r="I172" s="6"/>
      <c r="J172" s="9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ht="12.75">
      <c r="A173" s="6" t="s">
        <v>208</v>
      </c>
      <c r="B173" s="6"/>
      <c r="C173" s="6"/>
      <c r="D173" s="6"/>
      <c r="E173" s="6"/>
      <c r="F173" s="6"/>
      <c r="G173" s="6"/>
      <c r="H173" s="6"/>
      <c r="I173" s="6"/>
      <c r="J173" s="9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:38" ht="12.75">
      <c r="A174" s="6" t="s">
        <v>209</v>
      </c>
      <c r="B174" s="6"/>
      <c r="C174" s="6"/>
      <c r="D174" s="6"/>
      <c r="E174" s="6"/>
      <c r="F174" s="6"/>
      <c r="G174" s="6"/>
      <c r="H174" s="6"/>
      <c r="I174" s="6"/>
      <c r="J174" s="9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ht="12.75">
      <c r="A175" s="6" t="s">
        <v>210</v>
      </c>
      <c r="B175" s="6" t="s">
        <v>177</v>
      </c>
      <c r="C175" s="6" t="s">
        <v>177</v>
      </c>
      <c r="D175" s="6" t="s">
        <v>177</v>
      </c>
      <c r="E175" s="6"/>
      <c r="F175" s="6"/>
      <c r="G175" s="6"/>
      <c r="H175" s="6"/>
      <c r="I175" s="6"/>
      <c r="J175" s="9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ht="12.75">
      <c r="A176" s="6" t="s">
        <v>211</v>
      </c>
      <c r="B176" s="6" t="s">
        <v>43</v>
      </c>
      <c r="C176" s="6" t="s">
        <v>83</v>
      </c>
      <c r="D176" s="6" t="s">
        <v>83</v>
      </c>
      <c r="E176" s="6"/>
      <c r="F176" s="6"/>
      <c r="G176" s="6"/>
      <c r="H176" s="6"/>
      <c r="I176" s="6"/>
      <c r="J176" s="9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:38" ht="12.75">
      <c r="A177" s="9" t="s">
        <v>212</v>
      </c>
      <c r="B177" s="6" t="s">
        <v>43</v>
      </c>
      <c r="C177" s="6" t="s">
        <v>39</v>
      </c>
      <c r="D177" s="6" t="s">
        <v>177</v>
      </c>
      <c r="E177" s="6"/>
      <c r="F177" s="6"/>
      <c r="G177" s="6"/>
      <c r="H177" s="6"/>
      <c r="I177" s="6"/>
      <c r="J177" s="9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:38" ht="12.75">
      <c r="A178" s="6" t="s">
        <v>213</v>
      </c>
      <c r="B178" s="6" t="s">
        <v>177</v>
      </c>
      <c r="C178" s="6" t="s">
        <v>61</v>
      </c>
      <c r="D178" s="6" t="s">
        <v>177</v>
      </c>
      <c r="E178" s="6"/>
      <c r="F178" s="6"/>
      <c r="G178" s="6"/>
      <c r="H178" s="6"/>
      <c r="I178" s="6"/>
      <c r="J178" s="9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spans="1:38" ht="12.75">
      <c r="A179" s="6" t="s">
        <v>214</v>
      </c>
      <c r="B179" s="6" t="s">
        <v>177</v>
      </c>
      <c r="C179" s="6" t="s">
        <v>177</v>
      </c>
      <c r="D179" s="6" t="s">
        <v>177</v>
      </c>
      <c r="E179" s="6"/>
      <c r="F179" s="6"/>
      <c r="G179" s="6"/>
      <c r="H179" s="6"/>
      <c r="I179" s="6"/>
      <c r="J179" s="9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ht="12.75">
      <c r="A180" s="6" t="s">
        <v>215</v>
      </c>
      <c r="B180" s="6" t="s">
        <v>177</v>
      </c>
      <c r="C180" s="6" t="s">
        <v>54</v>
      </c>
      <c r="D180" s="6" t="s">
        <v>54</v>
      </c>
      <c r="E180" s="6"/>
      <c r="F180" s="6"/>
      <c r="G180" s="6"/>
      <c r="H180" s="6"/>
      <c r="I180" s="6"/>
      <c r="J180" s="9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:38" ht="12.75">
      <c r="A181" s="6" t="s">
        <v>216</v>
      </c>
      <c r="B181" s="6" t="s">
        <v>177</v>
      </c>
      <c r="C181" s="6" t="s">
        <v>39</v>
      </c>
      <c r="D181" s="6" t="s">
        <v>177</v>
      </c>
      <c r="E181" s="6"/>
      <c r="F181" s="6"/>
      <c r="G181" s="6"/>
      <c r="H181" s="6"/>
      <c r="I181" s="6"/>
      <c r="J181" s="9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:38" ht="12.75">
      <c r="A182" s="6" t="s">
        <v>217</v>
      </c>
      <c r="B182" s="6" t="s">
        <v>84</v>
      </c>
      <c r="C182" s="6" t="s">
        <v>37</v>
      </c>
      <c r="D182" s="6" t="s">
        <v>177</v>
      </c>
      <c r="E182" s="6"/>
      <c r="F182" s="6"/>
      <c r="G182" s="6"/>
      <c r="H182" s="6"/>
      <c r="I182" s="6"/>
      <c r="J182" s="9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:38" ht="12.75">
      <c r="A183" s="9" t="s">
        <v>218</v>
      </c>
      <c r="B183" s="6" t="s">
        <v>43</v>
      </c>
      <c r="C183" s="6" t="s">
        <v>177</v>
      </c>
      <c r="D183" s="6" t="s">
        <v>177</v>
      </c>
      <c r="E183" s="6"/>
      <c r="F183" s="6"/>
      <c r="G183" s="6"/>
      <c r="H183" s="6"/>
      <c r="I183" s="6"/>
      <c r="J183" s="9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38" ht="12.75">
      <c r="A184" s="10" t="s">
        <v>219</v>
      </c>
      <c r="B184" s="6" t="s">
        <v>177</v>
      </c>
      <c r="C184" s="6" t="s">
        <v>54</v>
      </c>
      <c r="D184" s="6" t="s">
        <v>54</v>
      </c>
      <c r="E184" s="6"/>
      <c r="F184" s="6"/>
      <c r="G184" s="6"/>
      <c r="H184" s="6"/>
      <c r="I184" s="6"/>
      <c r="J184" s="9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38" ht="12.75">
      <c r="A185" s="6" t="s">
        <v>220</v>
      </c>
      <c r="B185" s="6" t="s">
        <v>177</v>
      </c>
      <c r="C185" s="6" t="s">
        <v>61</v>
      </c>
      <c r="D185" s="6" t="s">
        <v>54</v>
      </c>
      <c r="E185" s="6"/>
      <c r="F185" s="6"/>
      <c r="G185" s="6"/>
      <c r="H185" s="6"/>
      <c r="I185" s="6"/>
      <c r="J185" s="9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38" ht="12.75">
      <c r="A186" s="6"/>
      <c r="B186" s="6"/>
      <c r="C186" s="6"/>
      <c r="D186" s="6"/>
      <c r="E186" s="6"/>
      <c r="F186" s="6"/>
      <c r="G186" s="6"/>
      <c r="H186" s="6"/>
      <c r="I186" s="6"/>
      <c r="J186" s="9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ht="12.75">
      <c r="A187" s="6"/>
      <c r="B187" s="6"/>
      <c r="C187" s="6"/>
      <c r="D187" s="6"/>
      <c r="E187" s="6"/>
      <c r="F187" s="6"/>
      <c r="G187" s="6"/>
      <c r="H187" s="6"/>
      <c r="I187" s="6"/>
      <c r="J187" s="9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38" ht="12.75">
      <c r="A188" s="6"/>
      <c r="B188" s="6"/>
      <c r="C188" s="6"/>
      <c r="D188" s="6"/>
      <c r="E188" s="6"/>
      <c r="F188" s="6"/>
      <c r="G188" s="6"/>
      <c r="H188" s="6"/>
      <c r="I188" s="6"/>
      <c r="J188" s="9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1:38" ht="12.75">
      <c r="A189" s="6"/>
      <c r="B189" s="6"/>
      <c r="C189" s="6"/>
      <c r="D189" s="6"/>
      <c r="E189" s="6"/>
      <c r="F189" s="6"/>
      <c r="G189" s="6"/>
      <c r="H189" s="6"/>
      <c r="I189" s="6"/>
      <c r="J189" s="9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38" ht="12.75">
      <c r="A190" s="6"/>
      <c r="B190" s="6"/>
      <c r="C190" s="6"/>
      <c r="D190" s="6"/>
      <c r="E190" s="6"/>
      <c r="F190" s="6"/>
      <c r="G190" s="6"/>
      <c r="H190" s="6"/>
      <c r="I190" s="6"/>
      <c r="J190" s="9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38" ht="12.75">
      <c r="A191" s="6"/>
      <c r="B191" s="6"/>
      <c r="C191" s="6"/>
      <c r="D191" s="6"/>
      <c r="E191" s="6"/>
      <c r="F191" s="6"/>
      <c r="G191" s="6"/>
      <c r="H191" s="6"/>
      <c r="I191" s="6"/>
      <c r="J191" s="9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38" ht="12.75">
      <c r="A192" s="6"/>
      <c r="B192" s="6"/>
      <c r="C192" s="6"/>
      <c r="D192" s="6"/>
      <c r="E192" s="6"/>
      <c r="F192" s="6"/>
      <c r="G192" s="6"/>
      <c r="H192" s="6"/>
      <c r="I192" s="6"/>
      <c r="J192" s="9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ht="12.75">
      <c r="A193" s="6"/>
      <c r="B193" s="6"/>
      <c r="C193" s="6"/>
      <c r="D193" s="6"/>
      <c r="E193" s="6"/>
      <c r="F193" s="6"/>
      <c r="G193" s="6"/>
      <c r="H193" s="6"/>
      <c r="I193" s="6"/>
      <c r="J193" s="9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ht="12.75">
      <c r="A194" s="6"/>
      <c r="B194" s="6"/>
      <c r="C194" s="6"/>
      <c r="D194" s="6"/>
      <c r="E194" s="6"/>
      <c r="F194" s="6"/>
      <c r="G194" s="6"/>
      <c r="H194" s="6"/>
      <c r="I194" s="6"/>
      <c r="J194" s="9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ht="12.75">
      <c r="A195" s="6"/>
      <c r="B195" s="6"/>
      <c r="C195" s="6"/>
      <c r="D195" s="6"/>
      <c r="E195" s="6"/>
      <c r="F195" s="6"/>
      <c r="G195" s="6"/>
      <c r="H195" s="6"/>
      <c r="I195" s="6"/>
      <c r="J195" s="9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ht="12.75">
      <c r="A196" s="6"/>
      <c r="B196" s="6"/>
      <c r="C196" s="6"/>
      <c r="D196" s="6"/>
      <c r="E196" s="6"/>
      <c r="F196" s="6"/>
      <c r="G196" s="6"/>
      <c r="H196" s="6"/>
      <c r="I196" s="6"/>
      <c r="J196" s="9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ht="15.75">
      <c r="A197" s="31" t="s">
        <v>246</v>
      </c>
      <c r="B197" s="6"/>
      <c r="C197" s="9"/>
      <c r="D197" s="6"/>
      <c r="E197" s="6"/>
      <c r="F197" s="6"/>
      <c r="G197" s="6"/>
      <c r="I197" s="6"/>
      <c r="J197" s="9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ht="12.75">
      <c r="A198" s="9" t="s">
        <v>247</v>
      </c>
      <c r="B198" s="6"/>
      <c r="C198" s="9"/>
      <c r="D198" s="9" t="s">
        <v>247</v>
      </c>
      <c r="E198" s="6"/>
      <c r="I198" s="6"/>
      <c r="J198" s="9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ht="12.75">
      <c r="A199" s="9"/>
      <c r="B199" s="6"/>
      <c r="C199" s="9"/>
      <c r="D199" s="9"/>
      <c r="E199" s="6"/>
      <c r="I199" s="6"/>
      <c r="J199" s="9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8" ht="12.75">
      <c r="A200" s="32">
        <f>COUNTIF($3:$195,"Stuart Sacks")</f>
        <v>53</v>
      </c>
      <c r="B200" s="6" t="s">
        <v>33</v>
      </c>
      <c r="H200" s="6"/>
    </row>
    <row r="201" spans="1:8" ht="12.75">
      <c r="A201" s="32">
        <f>COUNTIF($3:$195,"Julie Willis")</f>
        <v>51</v>
      </c>
      <c r="B201" s="6" t="s">
        <v>34</v>
      </c>
      <c r="H201" s="14"/>
    </row>
    <row r="202" spans="1:8" ht="12.75">
      <c r="A202" s="32">
        <f>COUNTIF($3:$195,"Maureen Broderick")</f>
        <v>45</v>
      </c>
      <c r="B202" s="6" t="s">
        <v>39</v>
      </c>
      <c r="G202" s="32"/>
      <c r="H202" s="6"/>
    </row>
    <row r="203" spans="1:5" ht="12.75">
      <c r="A203">
        <f>COUNTIF($3:$195,"Rich Werner")</f>
        <v>31</v>
      </c>
      <c r="B203" s="6" t="s">
        <v>182</v>
      </c>
      <c r="E203" s="6"/>
    </row>
    <row r="204" spans="1:10" ht="12.75">
      <c r="A204" s="32">
        <f>COUNTIF($3:$195,"Mick McCown")</f>
        <v>30</v>
      </c>
      <c r="B204" s="6" t="s">
        <v>43</v>
      </c>
      <c r="G204" s="32"/>
      <c r="H204" s="6"/>
      <c r="J204" s="6"/>
    </row>
    <row r="205" spans="1:10" ht="12.75">
      <c r="A205">
        <f>COUNTIF($3:$195,"Ray Heltzel")</f>
        <v>30</v>
      </c>
      <c r="B205" s="6" t="s">
        <v>36</v>
      </c>
      <c r="H205" s="6"/>
      <c r="J205" s="6"/>
    </row>
    <row r="206" spans="1:2" ht="12.75">
      <c r="A206">
        <f>COUNTIF($3:$195,"Chad Babin")</f>
        <v>29</v>
      </c>
      <c r="B206" s="6" t="s">
        <v>83</v>
      </c>
    </row>
    <row r="207" spans="1:10" ht="12.75">
      <c r="A207" s="32">
        <f>COUNTIF($3:$195,"Jim &amp; Al Partnership")</f>
        <v>29</v>
      </c>
      <c r="B207" s="14" t="s">
        <v>42</v>
      </c>
      <c r="F207" s="9"/>
      <c r="H207" s="6"/>
      <c r="J207" s="6"/>
    </row>
    <row r="208" spans="1:10" ht="12.75">
      <c r="A208">
        <f>COUNTIF($3:$195,"Mark Gray")</f>
        <v>29</v>
      </c>
      <c r="B208" s="6" t="s">
        <v>61</v>
      </c>
      <c r="E208" s="6"/>
      <c r="J208" s="6"/>
    </row>
    <row r="209" spans="1:10" ht="12.75">
      <c r="A209" s="32">
        <f>COUNTIF($3:$195,"Henry Timmes")</f>
        <v>26</v>
      </c>
      <c r="B209" s="6" t="s">
        <v>37</v>
      </c>
      <c r="H209" s="6"/>
      <c r="J209" s="6"/>
    </row>
    <row r="210" spans="1:8" ht="12.75">
      <c r="A210" s="32">
        <f>COUNTIF($3:$195,"Dewayne Weldon")</f>
        <v>24</v>
      </c>
      <c r="B210" s="6" t="s">
        <v>54</v>
      </c>
      <c r="F210" s="9"/>
      <c r="H210" s="6"/>
    </row>
    <row r="211" spans="1:8" ht="12.75">
      <c r="A211">
        <f>COUNTIF($3:$195,"Josh Anthony")</f>
        <v>23</v>
      </c>
      <c r="B211" s="6" t="s">
        <v>82</v>
      </c>
      <c r="H211" s="6"/>
    </row>
    <row r="212" spans="1:10" ht="12.75">
      <c r="A212">
        <f>COUNTIF($3:$195,"Sundance Aviary")</f>
        <v>15</v>
      </c>
      <c r="B212" s="6" t="s">
        <v>40</v>
      </c>
      <c r="G212" s="32"/>
      <c r="H212" s="6"/>
      <c r="I212" s="6"/>
      <c r="J212" s="6"/>
    </row>
    <row r="213" spans="1:8" ht="12.75">
      <c r="A213" s="32">
        <f>COUNTIF($3:$195,"Bill Mitton")</f>
        <v>12</v>
      </c>
      <c r="B213" s="6" t="s">
        <v>41</v>
      </c>
      <c r="H213" s="6"/>
    </row>
    <row r="214" spans="1:10" ht="12.75">
      <c r="A214">
        <f>COUNTIF($3:$195,"George Hollingsworth")</f>
        <v>10</v>
      </c>
      <c r="B214" s="18" t="s">
        <v>155</v>
      </c>
      <c r="H214" s="6"/>
      <c r="J214" s="6"/>
    </row>
    <row r="215" spans="1:8" ht="12.75">
      <c r="A215" s="32">
        <f>COUNTIF($3:$195,"S &amp; M Shcherbakov")</f>
        <v>10</v>
      </c>
      <c r="B215" s="6" t="s">
        <v>231</v>
      </c>
      <c r="H215" s="6"/>
    </row>
    <row r="216" spans="1:8" ht="12.75">
      <c r="A216">
        <f>COUNTIF($3:$195,"Debbie Cole")</f>
        <v>9</v>
      </c>
      <c r="B216" s="6" t="s">
        <v>87</v>
      </c>
      <c r="H216" s="6"/>
    </row>
    <row r="217" spans="1:8" ht="12.75">
      <c r="A217">
        <f>COUNTIF($3:$195,"April Bird-Stieglitz")</f>
        <v>8</v>
      </c>
      <c r="B217" s="14" t="s">
        <v>52</v>
      </c>
      <c r="H217" s="6"/>
    </row>
    <row r="218" spans="1:2" ht="12.75">
      <c r="A218">
        <f>COUNTIF($3:$195,"Bob Vargo")</f>
        <v>8</v>
      </c>
      <c r="B218" s="6" t="s">
        <v>85</v>
      </c>
    </row>
    <row r="219" spans="1:10" ht="12.75">
      <c r="A219" s="32">
        <f>COUNTIF($3:$195,"Jaguar Aviaries")</f>
        <v>8</v>
      </c>
      <c r="B219" s="6" t="s">
        <v>154</v>
      </c>
      <c r="H219" s="6"/>
      <c r="J219" s="6"/>
    </row>
    <row r="220" spans="1:8" ht="12.75">
      <c r="A220">
        <f>COUNTIF($3:$195,"Stephen Fowler")</f>
        <v>8</v>
      </c>
      <c r="B220" s="6" t="s">
        <v>84</v>
      </c>
      <c r="E220" s="14"/>
      <c r="H220" s="6"/>
    </row>
    <row r="221" spans="1:8" ht="12.75">
      <c r="A221">
        <f>COUNTIF($3:$195,"Bob &amp; Kathy Thornber")</f>
        <v>7</v>
      </c>
      <c r="B221" s="6" t="s">
        <v>46</v>
      </c>
      <c r="H221" s="6"/>
    </row>
    <row r="222" spans="1:38" ht="12.75">
      <c r="A222" s="32">
        <f>COUNTIF($3:$195,"Duane Walton")</f>
        <v>7</v>
      </c>
      <c r="B222" s="6" t="s">
        <v>98</v>
      </c>
      <c r="H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2" ht="12.75">
      <c r="A223" s="32">
        <f>COUNTIF($3:$195,"Pauline Domenge")</f>
        <v>7</v>
      </c>
      <c r="B223" s="6" t="s">
        <v>49</v>
      </c>
    </row>
    <row r="224" spans="1:2" ht="12.75">
      <c r="A224" s="32">
        <f>COUNTIF($3:$195,"Triple J Avairies")</f>
        <v>7</v>
      </c>
      <c r="B224" s="6" t="s">
        <v>229</v>
      </c>
    </row>
    <row r="225" spans="1:38" ht="12.75">
      <c r="A225">
        <f>COUNTIF($3:$195,"Bob McBride")</f>
        <v>6</v>
      </c>
      <c r="B225" s="6" t="s">
        <v>94</v>
      </c>
      <c r="G225" s="32"/>
      <c r="H225" s="6"/>
      <c r="I225" s="6"/>
      <c r="J225" s="9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2" ht="12.75">
      <c r="A226" s="32">
        <f>COUNTIF($3:$195,"Chuck Romano")</f>
        <v>6</v>
      </c>
      <c r="B226" s="6" t="s">
        <v>44</v>
      </c>
    </row>
    <row r="227" spans="1:8" ht="12.75">
      <c r="A227" s="32">
        <f>COUNTIF($3:$195,"Eduardo Rodes")</f>
        <v>6</v>
      </c>
      <c r="B227" s="6" t="s">
        <v>92</v>
      </c>
      <c r="F227" s="9"/>
      <c r="H227" s="6"/>
    </row>
    <row r="228" spans="1:5" ht="12.75">
      <c r="A228">
        <f>COUNTIF($3:$195,"Marcia Halbert")</f>
        <v>6</v>
      </c>
      <c r="B228" s="6" t="s">
        <v>162</v>
      </c>
      <c r="E228" s="6"/>
    </row>
    <row r="229" spans="1:38" ht="12.75">
      <c r="A229" s="32">
        <f>COUNTIF($3:$195,"Robert Marshall")</f>
        <v>6</v>
      </c>
      <c r="B229" s="6" t="s">
        <v>47</v>
      </c>
      <c r="C229" s="9"/>
      <c r="H229" s="6"/>
      <c r="J229" s="9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10" ht="12.75">
      <c r="A230">
        <f>COUNTIF($3:$195,"Joe Smith")</f>
        <v>5</v>
      </c>
      <c r="B230" s="15" t="s">
        <v>124</v>
      </c>
      <c r="H230" s="6"/>
      <c r="J230" s="6"/>
    </row>
    <row r="231" spans="1:8" ht="12.75">
      <c r="A231" s="32">
        <f>COUNTIF($3:$195,"Tony League")</f>
        <v>5</v>
      </c>
      <c r="B231" s="6" t="s">
        <v>88</v>
      </c>
      <c r="E231" s="14"/>
      <c r="H231" s="6"/>
    </row>
    <row r="232" spans="1:2" ht="12.75">
      <c r="A232" s="32">
        <f>COUNTIF($3:$195,"CBH Aviary")</f>
        <v>4</v>
      </c>
      <c r="B232" s="6" t="s">
        <v>113</v>
      </c>
    </row>
    <row r="233" spans="1:8" ht="12.75">
      <c r="A233" s="32">
        <f>COUNTIF($3:$195,"Connie Lovell")</f>
        <v>4</v>
      </c>
      <c r="B233" s="6" t="s">
        <v>125</v>
      </c>
      <c r="H233" s="14"/>
    </row>
    <row r="234" spans="1:2" ht="12.75">
      <c r="A234" s="32">
        <f>COUNTIF($3:$195,"David Eberst")</f>
        <v>4</v>
      </c>
      <c r="B234" s="6" t="s">
        <v>65</v>
      </c>
    </row>
    <row r="235" spans="1:10" ht="12.75">
      <c r="A235">
        <f>COUNTIF($3:$195,"Greg Lovell")</f>
        <v>4</v>
      </c>
      <c r="B235" s="6" t="s">
        <v>86</v>
      </c>
      <c r="H235" s="6"/>
      <c r="J235" s="6"/>
    </row>
    <row r="236" spans="1:2" ht="12.75">
      <c r="A236">
        <f>COUNTIF($3:$195,"Joe Downs")</f>
        <v>4</v>
      </c>
      <c r="B236" s="6" t="s">
        <v>91</v>
      </c>
    </row>
    <row r="237" spans="1:5" ht="12.75">
      <c r="A237">
        <f>COUNTIF($3:$195,"AJ &amp; Susan McCord")</f>
        <v>3</v>
      </c>
      <c r="B237" s="14" t="s">
        <v>99</v>
      </c>
      <c r="E237" s="6"/>
    </row>
    <row r="238" spans="1:2" ht="12.75">
      <c r="A238" s="32">
        <f>COUNTIF($3:$195,"Bernice O'Steen")</f>
        <v>3</v>
      </c>
      <c r="B238" s="6" t="s">
        <v>90</v>
      </c>
    </row>
    <row r="239" spans="1:10" ht="12.75">
      <c r="A239" s="32">
        <f>COUNTIF($3:$195,"Daniel &amp; Sophie Floyd")</f>
        <v>3</v>
      </c>
      <c r="B239" s="6" t="s">
        <v>96</v>
      </c>
      <c r="C239" s="9"/>
      <c r="H239" s="6"/>
      <c r="J239" s="6"/>
    </row>
    <row r="240" spans="1:8" ht="12.75">
      <c r="A240" s="32">
        <f>COUNTIF($3:$195,"Kathy Abdis")</f>
        <v>3</v>
      </c>
      <c r="B240" s="6" t="s">
        <v>89</v>
      </c>
      <c r="H240" s="6"/>
    </row>
    <row r="241" spans="1:9" ht="12.75">
      <c r="A241" s="32">
        <f>COUNTIF($3:$195,"Mary Simons")</f>
        <v>3</v>
      </c>
      <c r="B241" s="6" t="s">
        <v>100</v>
      </c>
      <c r="H241" s="6"/>
      <c r="I241" s="6"/>
    </row>
    <row r="242" spans="1:8" ht="12.75">
      <c r="A242" s="32">
        <f>COUNTIF($3:$195,"Mike Abbate")</f>
        <v>3</v>
      </c>
      <c r="B242" s="6" t="s">
        <v>228</v>
      </c>
      <c r="H242" s="6"/>
    </row>
    <row r="243" spans="1:5" ht="12.75">
      <c r="A243">
        <f>COUNTIF($3:$195,"Mike Romano")</f>
        <v>3</v>
      </c>
      <c r="B243" s="6" t="s">
        <v>93</v>
      </c>
      <c r="E243" s="6"/>
    </row>
    <row r="244" spans="1:10" ht="12.75">
      <c r="A244">
        <f>COUNTIF($3:$195,"Robert Hoffstetter")</f>
        <v>3</v>
      </c>
      <c r="B244" s="6" t="s">
        <v>233</v>
      </c>
      <c r="E244" s="6"/>
      <c r="J244" s="6"/>
    </row>
    <row r="245" spans="1:8" ht="12.75">
      <c r="A245">
        <f>COUNTIF($3:$195,"Steve Higgins")</f>
        <v>3</v>
      </c>
      <c r="B245" s="6" t="s">
        <v>104</v>
      </c>
      <c r="H245" s="6"/>
    </row>
    <row r="246" spans="1:8" ht="12.75">
      <c r="A246">
        <f>COUNTIF($3:$195,"Vic Lassalle")</f>
        <v>3</v>
      </c>
      <c r="B246" s="15" t="s">
        <v>62</v>
      </c>
      <c r="E246" s="14"/>
      <c r="H246" s="6"/>
    </row>
    <row r="247" spans="1:2" ht="12.75">
      <c r="A247">
        <f>COUNTIF($3:$195,"Bob Brice")</f>
        <v>2</v>
      </c>
      <c r="B247" s="6" t="s">
        <v>105</v>
      </c>
    </row>
    <row r="248" spans="1:2" ht="12.75">
      <c r="A248">
        <f>COUNTIF($3:$195,"Brian Draxler")</f>
        <v>2</v>
      </c>
      <c r="B248" s="6" t="s">
        <v>120</v>
      </c>
    </row>
    <row r="249" spans="1:38" ht="12.75">
      <c r="A249" s="32">
        <f>COUNTIF($3:$195,"Frank Swider")</f>
        <v>2</v>
      </c>
      <c r="B249" s="6" t="s">
        <v>58</v>
      </c>
      <c r="H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10" ht="12.75">
      <c r="A250">
        <f>COUNTIF($3:$195,"Frankie Rivera")</f>
        <v>2</v>
      </c>
      <c r="B250" s="6" t="s">
        <v>117</v>
      </c>
      <c r="H250" s="6"/>
      <c r="J250" s="6"/>
    </row>
    <row r="251" spans="1:10" ht="12.75">
      <c r="A251" s="32">
        <f>COUNTIF($3:$195,"Joe Riley")</f>
        <v>2</v>
      </c>
      <c r="B251" s="6" t="s">
        <v>63</v>
      </c>
      <c r="F251" s="9"/>
      <c r="H251" s="6"/>
      <c r="J251" s="6"/>
    </row>
    <row r="252" spans="1:10" ht="12.75">
      <c r="A252">
        <f>COUNTIF($3:$195,"Larry Moore")</f>
        <v>2</v>
      </c>
      <c r="B252" s="6" t="s">
        <v>230</v>
      </c>
      <c r="J252" s="6"/>
    </row>
    <row r="253" spans="1:8" ht="12.75">
      <c r="A253" s="32">
        <f>COUNTIF($3:$195,"Randy Thomas")</f>
        <v>2</v>
      </c>
      <c r="B253" s="6" t="s">
        <v>102</v>
      </c>
      <c r="H253" s="6"/>
    </row>
    <row r="254" spans="1:2" ht="12.75">
      <c r="A254">
        <f>COUNTIF($3:$195,"Rob Ferguson")</f>
        <v>2</v>
      </c>
      <c r="B254" s="14" t="s">
        <v>240</v>
      </c>
    </row>
    <row r="255" spans="1:10" ht="12.75">
      <c r="A255">
        <f>COUNTIF($3:$195,"TLA Aviary")</f>
        <v>2</v>
      </c>
      <c r="B255" s="6" t="s">
        <v>119</v>
      </c>
      <c r="E255" s="6"/>
      <c r="J255" s="6"/>
    </row>
    <row r="256" spans="1:8" ht="12.75">
      <c r="A256">
        <f>COUNTIF($3:$195,"Bob Wilson")</f>
        <v>1</v>
      </c>
      <c r="B256" s="6" t="s">
        <v>57</v>
      </c>
      <c r="G256" s="32"/>
      <c r="H256" s="6"/>
    </row>
    <row r="257" spans="1:8" ht="12.75">
      <c r="A257">
        <f>COUNTIF(31:203,"Christopher Pidgeon")</f>
        <v>1</v>
      </c>
      <c r="B257" s="6" t="s">
        <v>242</v>
      </c>
      <c r="H257" s="6"/>
    </row>
    <row r="258" spans="1:2" ht="12.75">
      <c r="A258">
        <f>COUNTIF($3:$195,"Dan Sisson")</f>
        <v>1</v>
      </c>
      <c r="B258" s="6" t="s">
        <v>136</v>
      </c>
    </row>
    <row r="259" spans="1:10" ht="12.75">
      <c r="A259" s="32">
        <f>COUNTIF($3:$195,"Dave &amp; Pam Collier")</f>
        <v>1</v>
      </c>
      <c r="B259" s="6" t="s">
        <v>234</v>
      </c>
      <c r="H259" s="6"/>
      <c r="J259" s="6"/>
    </row>
    <row r="260" spans="1:8" ht="12.75">
      <c r="A260" s="32">
        <f>COUNTIF($3:$195,"Del O'Connell")</f>
        <v>1</v>
      </c>
      <c r="B260" s="6" t="s">
        <v>64</v>
      </c>
      <c r="G260" s="32"/>
      <c r="H260" s="6"/>
    </row>
    <row r="261" spans="1:2" ht="12.75">
      <c r="A261" s="32">
        <f>COUNTIF($3:$195,"Eliana Floyd")</f>
        <v>1</v>
      </c>
      <c r="B261" s="6" t="s">
        <v>146</v>
      </c>
    </row>
    <row r="262" spans="1:2" ht="12.75">
      <c r="A262">
        <f>COUNTIF($3:$195,"Frank DeGaetano")</f>
        <v>1</v>
      </c>
      <c r="B262" s="6" t="s">
        <v>129</v>
      </c>
    </row>
    <row r="263" spans="1:2" ht="12.75">
      <c r="A263">
        <f>COUNTIF($3:$195,"Gary &amp; Elda Roberts")</f>
        <v>1</v>
      </c>
      <c r="B263" s="6" t="s">
        <v>121</v>
      </c>
    </row>
    <row r="264" spans="1:2" ht="12.75">
      <c r="A264">
        <f>COUNTIF($3:$195,"Gary Olson")</f>
        <v>1</v>
      </c>
      <c r="B264" s="6" t="s">
        <v>241</v>
      </c>
    </row>
    <row r="265" spans="1:8" ht="12.75">
      <c r="A265" s="32">
        <f>COUNTIF($3:$195,"James Owens")</f>
        <v>1</v>
      </c>
      <c r="B265" s="6" t="s">
        <v>56</v>
      </c>
      <c r="H265" s="6"/>
    </row>
    <row r="266" spans="1:8" ht="12.75">
      <c r="A266">
        <f>COUNTIF($3:$195,"Jimmy Strong")</f>
        <v>1</v>
      </c>
      <c r="B266" s="6" t="s">
        <v>118</v>
      </c>
      <c r="H266" s="6"/>
    </row>
    <row r="267" spans="1:10" ht="12.75">
      <c r="A267">
        <f>COUNTIF($3:$195,"Kevin Smith")</f>
        <v>1</v>
      </c>
      <c r="B267" s="6" t="s">
        <v>95</v>
      </c>
      <c r="F267" s="9"/>
      <c r="H267" s="6"/>
      <c r="J267" s="6"/>
    </row>
    <row r="268" spans="1:10" ht="12.75">
      <c r="A268">
        <f>COUNTIF($3:$195,"Marsha Conley")</f>
        <v>1</v>
      </c>
      <c r="B268" s="6" t="s">
        <v>202</v>
      </c>
      <c r="F268" s="9"/>
      <c r="H268" s="6"/>
      <c r="J268" s="6"/>
    </row>
    <row r="269" spans="1:10" ht="12.75">
      <c r="A269" s="32">
        <f>COUNTIF($3:$195,"Pablo Ortiz")</f>
        <v>1</v>
      </c>
      <c r="B269" s="6" t="s">
        <v>79</v>
      </c>
      <c r="E269" s="6"/>
      <c r="J269" s="6"/>
    </row>
    <row r="270" spans="1:8" ht="12.75">
      <c r="A270">
        <f>COUNTIF($3:$195,"Alec Joyner")</f>
        <v>0</v>
      </c>
      <c r="B270" s="6" t="s">
        <v>248</v>
      </c>
      <c r="H270" s="6"/>
    </row>
    <row r="271" spans="1:10" ht="12.75">
      <c r="A271" s="32">
        <f>COUNTIF($3:$195,"Alecia Joyner")</f>
        <v>0</v>
      </c>
      <c r="B271" s="6" t="s">
        <v>249</v>
      </c>
      <c r="H271" s="6"/>
      <c r="J271" s="6"/>
    </row>
    <row r="272" spans="1:38" ht="12.75">
      <c r="A272" s="32">
        <f>COUNTIF($3:$195,"Debbie Lownsdale")</f>
        <v>0</v>
      </c>
      <c r="B272" s="6" t="s">
        <v>250</v>
      </c>
      <c r="H272" s="6"/>
      <c r="J272" s="9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10" ht="12.75">
      <c r="A273" s="32">
        <f>COUNTIF($3:$195,"Herb Doucet")</f>
        <v>0</v>
      </c>
      <c r="B273" s="6" t="s">
        <v>66</v>
      </c>
      <c r="H273" s="6"/>
      <c r="J273" s="6"/>
    </row>
    <row r="274" spans="1:8" ht="12.75">
      <c r="A274">
        <f>COUNTIF($3:$195,"Hermann Buenning")</f>
        <v>0</v>
      </c>
      <c r="B274" s="6" t="s">
        <v>251</v>
      </c>
      <c r="H274" s="6"/>
    </row>
    <row r="275" spans="1:8" ht="12.75">
      <c r="A275" s="32">
        <f>COUNTIF($3:$195,"K &amp; P Gover")</f>
        <v>0</v>
      </c>
      <c r="B275" s="6" t="s">
        <v>252</v>
      </c>
      <c r="H275" s="6"/>
    </row>
    <row r="276" spans="1:2" ht="12.75">
      <c r="A276" s="32">
        <f>COUNTIF($3:$195,"Ken Simons")</f>
        <v>0</v>
      </c>
      <c r="B276" s="6" t="s">
        <v>253</v>
      </c>
    </row>
    <row r="277" spans="1:2" ht="12.75">
      <c r="A277">
        <f>COUNTIF($3:$195,"Kim Vandermeyden")</f>
        <v>0</v>
      </c>
      <c r="B277" s="6" t="s">
        <v>108</v>
      </c>
    </row>
    <row r="278" spans="1:9" ht="12.75">
      <c r="A278">
        <f>COUNTIF($3:$195,"Nelson Carpentier")</f>
        <v>0</v>
      </c>
      <c r="B278" s="6" t="s">
        <v>48</v>
      </c>
      <c r="H278" s="6"/>
      <c r="I278" s="6"/>
    </row>
    <row r="279" spans="1:5" ht="12.75">
      <c r="A279">
        <f>COUNTIF($3:$195,"Skylar Neumann")</f>
        <v>0</v>
      </c>
      <c r="B279" s="6" t="s">
        <v>137</v>
      </c>
      <c r="E279" s="6"/>
    </row>
    <row r="280" spans="1:10" ht="12.75">
      <c r="A280">
        <f>COUNTIF($3:$195,"Stan Jankowski")</f>
        <v>0</v>
      </c>
      <c r="B280" s="6" t="s">
        <v>254</v>
      </c>
      <c r="E280" s="6"/>
      <c r="J280" s="6"/>
    </row>
    <row r="281" spans="1:10" ht="12.75">
      <c r="A281">
        <f>COUNTIF($3:$195,"Steve La Rivee")</f>
        <v>0</v>
      </c>
      <c r="B281" s="6" t="s">
        <v>142</v>
      </c>
      <c r="E281" s="6"/>
      <c r="F281" s="9"/>
      <c r="G281" s="9"/>
      <c r="J281" s="6"/>
    </row>
    <row r="282" spans="1:5" ht="12.75">
      <c r="A282" s="32">
        <f>COUNTIF($3:$195,"Terry Travis")</f>
        <v>0</v>
      </c>
      <c r="B282" s="6" t="s">
        <v>255</v>
      </c>
      <c r="E282" s="6"/>
    </row>
    <row r="283" spans="1:5" ht="12.75">
      <c r="A283">
        <f>COUNTIF($3:$195,"Victoria Halbert")</f>
        <v>0</v>
      </c>
      <c r="B283" s="14" t="s">
        <v>256</v>
      </c>
      <c r="E283" s="6"/>
    </row>
    <row r="284" spans="1:8" ht="12.75">
      <c r="A284" s="32"/>
      <c r="B284" s="6"/>
      <c r="H284" s="6"/>
    </row>
    <row r="285" ht="12.75">
      <c r="E285" s="6"/>
    </row>
    <row r="286" spans="5:7" ht="12.75">
      <c r="E286" s="6"/>
      <c r="F286" s="9"/>
      <c r="G286" s="9"/>
    </row>
    <row r="287" ht="12.75">
      <c r="E287" s="6"/>
    </row>
    <row r="288" ht="12.75">
      <c r="E288" s="6"/>
    </row>
    <row r="289" spans="5:10" ht="12.75">
      <c r="E289" s="6"/>
      <c r="J289" s="6"/>
    </row>
    <row r="290" ht="12.75">
      <c r="E290" s="6"/>
    </row>
    <row r="291" ht="12.75">
      <c r="J291" s="6"/>
    </row>
    <row r="293" spans="4:38" ht="12.75">
      <c r="D293" s="6"/>
      <c r="E293" s="30"/>
      <c r="I293" s="6"/>
      <c r="J293" s="9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5" spans="4:5" ht="12.75">
      <c r="D295" s="6"/>
      <c r="E295" s="30"/>
    </row>
    <row r="297" ht="12.75">
      <c r="E297" s="6"/>
    </row>
    <row r="302" spans="3:10" ht="12.75">
      <c r="C302" s="9"/>
      <c r="J302" s="6"/>
    </row>
    <row r="304" spans="3:10" ht="12.75">
      <c r="C304" s="9"/>
      <c r="J304" s="6"/>
    </row>
    <row r="305" ht="12.75">
      <c r="J305" s="6"/>
    </row>
    <row r="307" ht="12.75">
      <c r="J307" s="6"/>
    </row>
    <row r="310" spans="10:38" ht="12.75"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ht="12.75">
      <c r="E311" s="6"/>
    </row>
    <row r="313" spans="4:10" ht="12.75">
      <c r="D313" s="33"/>
      <c r="E313" s="6"/>
      <c r="J313" s="6"/>
    </row>
    <row r="314" ht="12.75">
      <c r="J314" s="6"/>
    </row>
    <row r="315" spans="5:10" ht="12.75">
      <c r="E315" s="6"/>
      <c r="J315" s="6"/>
    </row>
    <row r="316" spans="6:7" ht="12.75">
      <c r="F316" s="9"/>
      <c r="G316" s="9"/>
    </row>
    <row r="317" ht="12.75">
      <c r="J317" s="6"/>
    </row>
    <row r="320" ht="12.75">
      <c r="J320" s="6"/>
    </row>
    <row r="321" spans="5:10" ht="12.75">
      <c r="E321" s="6"/>
      <c r="J321" s="6"/>
    </row>
    <row r="323" ht="12.75">
      <c r="J323" s="6"/>
    </row>
    <row r="324" spans="6:7" ht="12.75">
      <c r="F324" s="9"/>
      <c r="G324" s="9"/>
    </row>
    <row r="325" ht="12.75">
      <c r="J325" s="6"/>
    </row>
    <row r="326" spans="4:10" ht="12.75">
      <c r="D326" s="6"/>
      <c r="E326" s="9"/>
      <c r="J326" s="6"/>
    </row>
    <row r="327" spans="4:5" ht="12.75">
      <c r="D327" s="6"/>
      <c r="E327" s="30"/>
    </row>
    <row r="329" spans="4:5" ht="12.75">
      <c r="D329" s="6"/>
      <c r="E329" s="30"/>
    </row>
    <row r="330" spans="6:7" ht="12.75">
      <c r="F330" s="9"/>
      <c r="G330" s="9"/>
    </row>
    <row r="331" spans="3:10" ht="12.75">
      <c r="C331" s="9"/>
      <c r="J331" s="6"/>
    </row>
    <row r="332" ht="12.75">
      <c r="E332" s="6"/>
    </row>
    <row r="333" spans="3:10" ht="12.75">
      <c r="C333" s="9"/>
      <c r="J333" s="6"/>
    </row>
    <row r="334" spans="3:10" ht="12.75">
      <c r="C334" s="9"/>
      <c r="E334" s="6"/>
      <c r="J334" s="6"/>
    </row>
    <row r="335" spans="5:10" ht="12.75">
      <c r="E335" s="6"/>
      <c r="J335" s="6"/>
    </row>
    <row r="336" ht="12.75">
      <c r="E336" s="6"/>
    </row>
    <row r="337" ht="12.75">
      <c r="E337" s="14"/>
    </row>
    <row r="338" ht="12.75">
      <c r="E338" s="6"/>
    </row>
    <row r="339" spans="2:5" ht="12.75">
      <c r="B339" s="6"/>
      <c r="E339" s="6"/>
    </row>
    <row r="340" spans="2:5" ht="12.75">
      <c r="B340" s="6"/>
      <c r="E340" s="6"/>
    </row>
    <row r="341" spans="2:5" ht="12.75">
      <c r="B341" s="6"/>
      <c r="E341" s="9"/>
    </row>
    <row r="342" spans="2:5" ht="12.75">
      <c r="B342" s="6"/>
      <c r="D342" s="6"/>
      <c r="E342" s="30"/>
    </row>
    <row r="343" spans="2:5" ht="12.75">
      <c r="B343" s="6"/>
      <c r="D343" s="6"/>
      <c r="E343" s="30"/>
    </row>
    <row r="344" ht="12.75">
      <c r="B344" s="6"/>
    </row>
    <row r="345" ht="12.75">
      <c r="B345" s="6"/>
    </row>
    <row r="346" ht="12.75">
      <c r="B346" s="6"/>
    </row>
    <row r="347" spans="1:5" ht="12.75">
      <c r="A347" s="32"/>
      <c r="B347" s="6"/>
      <c r="D347" s="6"/>
      <c r="E347" s="30"/>
    </row>
    <row r="348" spans="2:5" ht="12.75">
      <c r="B348" s="9"/>
      <c r="D348" s="6"/>
      <c r="E348" s="30"/>
    </row>
    <row r="355" ht="12.75">
      <c r="D355" s="6"/>
    </row>
    <row r="356" ht="12.75">
      <c r="D356" s="6"/>
    </row>
    <row r="357" spans="4:5" ht="12.75">
      <c r="D357" s="6"/>
      <c r="E357" s="30"/>
    </row>
  </sheetData>
  <sheetProtection/>
  <printOptions gridLines="1"/>
  <pageMargins left="0.75" right="1.37" top="1" bottom="1" header="0.5" footer="0.5"/>
  <pageSetup horizontalDpi="300" verticalDpi="300" orientation="landscape" scale="69"/>
  <rowBreaks count="3" manualBreakCount="3">
    <brk id="49" max="255" man="1"/>
    <brk id="96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joshd</cp:lastModifiedBy>
  <cp:lastPrinted>2012-09-11T16:41:11Z</cp:lastPrinted>
  <dcterms:created xsi:type="dcterms:W3CDTF">2004-01-30T23:53:10Z</dcterms:created>
  <dcterms:modified xsi:type="dcterms:W3CDTF">2019-05-04T08:27:41Z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  <property fmtid="{D5CDD505-2E9C-101B-9397-08002B2CF9AE}" pid="4" name="Document Auth">
    <vt:lpwstr>ACCT04\sackss</vt:lpwstr>
  </property>
  <property fmtid="{D5CDD505-2E9C-101B-9397-08002B2CF9AE}" pid="5" name="Document Sensitivi">
    <vt:lpwstr>1</vt:lpwstr>
  </property>
  <property fmtid="{D5CDD505-2E9C-101B-9397-08002B2CF9AE}" pid="6" name="ThirdPar">
    <vt:lpwstr/>
  </property>
  <property fmtid="{D5CDD505-2E9C-101B-9397-08002B2CF9AE}" pid="7" name="OCI Restricti">
    <vt:bool>false</vt:bool>
  </property>
  <property fmtid="{D5CDD505-2E9C-101B-9397-08002B2CF9AE}" pid="8" name="OCI Additional In">
    <vt:lpwstr/>
  </property>
  <property fmtid="{D5CDD505-2E9C-101B-9397-08002B2CF9AE}" pid="9" name="Allow Header Overwri">
    <vt:bool>false</vt:bool>
  </property>
  <property fmtid="{D5CDD505-2E9C-101B-9397-08002B2CF9AE}" pid="10" name="Allow Footer Overwri">
    <vt:bool>false</vt:bool>
  </property>
  <property fmtid="{D5CDD505-2E9C-101B-9397-08002B2CF9AE}" pid="11" name="Multiple Select">
    <vt:lpwstr>-1</vt:lpwstr>
  </property>
  <property fmtid="{D5CDD505-2E9C-101B-9397-08002B2CF9AE}" pid="12" name="SIPLongWordi">
    <vt:lpwstr/>
  </property>
  <property fmtid="{D5CDD505-2E9C-101B-9397-08002B2CF9AE}" pid="13" name="KSOProductBuildV">
    <vt:lpwstr>1033-10.2.0.6020</vt:lpwstr>
  </property>
</Properties>
</file>