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<sst xmlns="http://schemas.openxmlformats.org/spreadsheetml/2006/main" count="95" uniqueCount="77">
  <si>
    <t>A</t>
  </si>
  <si>
    <t>IP</t>
  </si>
  <si>
    <t>B</t>
  </si>
  <si>
    <r>
      <t xml:space="preserve">DEFLECTION ANGLE </t>
    </r>
    <r>
      <rPr>
        <b/>
        <sz val="12"/>
        <rFont val="Arial"/>
        <family val="0"/>
      </rPr>
      <t>Θ</t>
    </r>
  </si>
  <si>
    <t>Design Radius of curve = 200m</t>
  </si>
  <si>
    <r>
      <t>"= 22</t>
    </r>
    <r>
      <rPr>
        <b/>
        <sz val="12"/>
        <rFont val="Arial"/>
        <family val="0"/>
      </rPr>
      <t>degrees</t>
    </r>
  </si>
  <si>
    <t>Tangent Length = R x Tan (Θ/2)</t>
  </si>
  <si>
    <t>radius R</t>
  </si>
  <si>
    <t>Tan = opp/adj</t>
  </si>
  <si>
    <t>tan Q = Tan length/Radius</t>
  </si>
  <si>
    <t>Tan len = Tan Q  x radius</t>
  </si>
  <si>
    <t>TL</t>
  </si>
  <si>
    <t>TL =</t>
  </si>
  <si>
    <t>(200)  X TAN (22/2)</t>
  </si>
  <si>
    <t xml:space="preserve">(200) X </t>
  </si>
  <si>
    <t>TP1</t>
  </si>
  <si>
    <t>TP2</t>
  </si>
  <si>
    <r>
      <t>arc length =2</t>
    </r>
    <r>
      <rPr>
        <b/>
        <sz val="12"/>
        <rFont val="Arial"/>
        <family val="0"/>
      </rPr>
      <t>Π</t>
    </r>
    <r>
      <rPr>
        <b/>
        <sz val="12"/>
        <rFont val="Arial"/>
        <family val="2"/>
      </rPr>
      <t xml:space="preserve"> R x(Q/360)</t>
    </r>
  </si>
  <si>
    <r>
      <t>"=</t>
    </r>
    <r>
      <rPr>
        <b/>
        <sz val="12"/>
        <rFont val="Arial"/>
        <family val="0"/>
      </rPr>
      <t>ΠQ</t>
    </r>
    <r>
      <rPr>
        <b/>
        <sz val="12"/>
        <rFont val="Arial"/>
        <family val="2"/>
      </rPr>
      <t>R/180</t>
    </r>
  </si>
  <si>
    <t>ch 550m</t>
  </si>
  <si>
    <t>ch 750m</t>
  </si>
  <si>
    <t>ch 560</t>
  </si>
  <si>
    <t>ch 570</t>
  </si>
  <si>
    <t>ch 580</t>
  </si>
  <si>
    <t>chainage at TP1 = ch at IP - TL</t>
  </si>
  <si>
    <t>=</t>
  </si>
  <si>
    <t>ch 711.124</t>
  </si>
  <si>
    <t>ch 710</t>
  </si>
  <si>
    <t>standard chord length</t>
  </si>
  <si>
    <t>=radius/20</t>
  </si>
  <si>
    <t>m</t>
  </si>
  <si>
    <t>ch 720</t>
  </si>
  <si>
    <t>initial chord length</t>
  </si>
  <si>
    <t>initial chord length = 720 -711.124</t>
  </si>
  <si>
    <t>chainage at TP2 = ch at tp1 plus arc length</t>
  </si>
  <si>
    <t>final chord length</t>
  </si>
  <si>
    <t>final chord length = 787.918-780</t>
  </si>
  <si>
    <t>ά</t>
  </si>
  <si>
    <t>tangential angle</t>
  </si>
  <si>
    <t>TANGENTIAL ANGLES</t>
  </si>
  <si>
    <t>ά=</t>
  </si>
  <si>
    <t>MINUTES</t>
  </si>
  <si>
    <t>1718.9   x C/R</t>
  </si>
  <si>
    <t>INITIAL TANGENTIAL ANGLE =</t>
  </si>
  <si>
    <t>STANDARD TANGENTIAL ANGLE =</t>
  </si>
  <si>
    <t>minutes</t>
  </si>
  <si>
    <t>FINAL TANGENTIAL ANGLE =</t>
  </si>
  <si>
    <t>SETTING OUT TABLE</t>
  </si>
  <si>
    <t>Starting chainage</t>
  </si>
  <si>
    <t>ending chainage</t>
  </si>
  <si>
    <t>chord length</t>
  </si>
  <si>
    <t>tange angle</t>
  </si>
  <si>
    <t>sum tange angles</t>
  </si>
  <si>
    <t>Degrees</t>
  </si>
  <si>
    <t xml:space="preserve">Minutes </t>
  </si>
  <si>
    <t>Seconds</t>
  </si>
  <si>
    <t>check = Q/2</t>
  </si>
  <si>
    <t>CH AT ip  = 850M</t>
  </si>
  <si>
    <t>Defl angle = 12.5 degrees</t>
  </si>
  <si>
    <t>design radius  = 500m</t>
  </si>
  <si>
    <t>contractor works with pegs at 50m centres on the straight</t>
  </si>
  <si>
    <t>ch 850</t>
  </si>
  <si>
    <t>ch 0</t>
  </si>
  <si>
    <t>r = 500m</t>
  </si>
  <si>
    <t>tl = =</t>
  </si>
  <si>
    <t>ch at tp 1</t>
  </si>
  <si>
    <t>c stndrd =</t>
  </si>
  <si>
    <t>say</t>
  </si>
  <si>
    <t xml:space="preserve">c i= </t>
  </si>
  <si>
    <t xml:space="preserve">arc length </t>
  </si>
  <si>
    <t>ch at tp 2 =</t>
  </si>
  <si>
    <t xml:space="preserve">alpha 1 = </t>
  </si>
  <si>
    <t>alpha stndrd =</t>
  </si>
  <si>
    <t>alpha final =</t>
  </si>
  <si>
    <t>c fin</t>
  </si>
  <si>
    <t>check ok</t>
  </si>
  <si>
    <t>deci deg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</si>
</sst>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i/>
      <sz val="16"/>
      <name val="Times New Roman"/>
      <family val="1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right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vertical="center" wrapText="1"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</xdr:row>
      <xdr:rowOff>28575</xdr:rowOff>
    </xdr:from>
    <xdr:to>
      <xdr:col>8</xdr:col>
      <xdr:colOff>361950</xdr:colOff>
      <xdr:row>23</xdr:row>
      <xdr:rowOff>123825</xdr:rowOff>
    </xdr:to>
    <xdr:sp>
      <xdr:nvSpPr>
        <xdr:cNvPr id="1" name="Line 2"/>
        <xdr:cNvSpPr>
          <a:spLocks/>
        </xdr:cNvSpPr>
      </xdr:nvSpPr>
      <xdr:spPr>
        <a:xfrm flipV="1">
          <a:off x="914400" y="561975"/>
          <a:ext cx="5153025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7</xdr:row>
      <xdr:rowOff>152400</xdr:rowOff>
    </xdr:from>
    <xdr:to>
      <xdr:col>17</xdr:col>
      <xdr:colOff>457200</xdr:colOff>
      <xdr:row>30</xdr:row>
      <xdr:rowOff>190500</xdr:rowOff>
    </xdr:to>
    <xdr:sp>
      <xdr:nvSpPr>
        <xdr:cNvPr id="2" name="Line 3"/>
        <xdr:cNvSpPr>
          <a:spLocks/>
        </xdr:cNvSpPr>
      </xdr:nvSpPr>
      <xdr:spPr>
        <a:xfrm>
          <a:off x="5181600" y="1514475"/>
          <a:ext cx="7191375" cy="421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19050</xdr:rowOff>
    </xdr:from>
    <xdr:to>
      <xdr:col>11</xdr:col>
      <xdr:colOff>209550</xdr:colOff>
      <xdr:row>33</xdr:row>
      <xdr:rowOff>180975</xdr:rowOff>
    </xdr:to>
    <xdr:sp>
      <xdr:nvSpPr>
        <xdr:cNvPr id="3" name="Oval 4"/>
        <xdr:cNvSpPr>
          <a:spLocks/>
        </xdr:cNvSpPr>
      </xdr:nvSpPr>
      <xdr:spPr>
        <a:xfrm>
          <a:off x="2409825" y="2114550"/>
          <a:ext cx="5838825" cy="42481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14</xdr:row>
      <xdr:rowOff>38100</xdr:rowOff>
    </xdr:from>
    <xdr:to>
      <xdr:col>7</xdr:col>
      <xdr:colOff>190500</xdr:colOff>
      <xdr:row>23</xdr:row>
      <xdr:rowOff>95250</xdr:rowOff>
    </xdr:to>
    <xdr:sp>
      <xdr:nvSpPr>
        <xdr:cNvPr id="4" name="Line 5"/>
        <xdr:cNvSpPr>
          <a:spLocks/>
        </xdr:cNvSpPr>
      </xdr:nvSpPr>
      <xdr:spPr>
        <a:xfrm>
          <a:off x="3171825" y="272415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13</xdr:row>
      <xdr:rowOff>95250</xdr:rowOff>
    </xdr:from>
    <xdr:to>
      <xdr:col>9</xdr:col>
      <xdr:colOff>495300</xdr:colOff>
      <xdr:row>23</xdr:row>
      <xdr:rowOff>95250</xdr:rowOff>
    </xdr:to>
    <xdr:sp>
      <xdr:nvSpPr>
        <xdr:cNvPr id="5" name="Line 6"/>
        <xdr:cNvSpPr>
          <a:spLocks/>
        </xdr:cNvSpPr>
      </xdr:nvSpPr>
      <xdr:spPr>
        <a:xfrm flipH="1">
          <a:off x="5210175" y="2581275"/>
          <a:ext cx="196215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114300</xdr:rowOff>
    </xdr:from>
    <xdr:to>
      <xdr:col>7</xdr:col>
      <xdr:colOff>171450</xdr:colOff>
      <xdr:row>23</xdr:row>
      <xdr:rowOff>57150</xdr:rowOff>
    </xdr:to>
    <xdr:sp>
      <xdr:nvSpPr>
        <xdr:cNvPr id="6" name="Line 7"/>
        <xdr:cNvSpPr>
          <a:spLocks/>
        </xdr:cNvSpPr>
      </xdr:nvSpPr>
      <xdr:spPr>
        <a:xfrm>
          <a:off x="5067300" y="1438275"/>
          <a:ext cx="123825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7</xdr:row>
      <xdr:rowOff>28575</xdr:rowOff>
    </xdr:from>
    <xdr:to>
      <xdr:col>6</xdr:col>
      <xdr:colOff>561975</xdr:colOff>
      <xdr:row>13</xdr:row>
      <xdr:rowOff>180975</xdr:rowOff>
    </xdr:to>
    <xdr:sp>
      <xdr:nvSpPr>
        <xdr:cNvPr id="7" name="Line 8"/>
        <xdr:cNvSpPr>
          <a:spLocks/>
        </xdr:cNvSpPr>
      </xdr:nvSpPr>
      <xdr:spPr>
        <a:xfrm flipH="1">
          <a:off x="3171825" y="1352550"/>
          <a:ext cx="1771650" cy="1314450"/>
        </a:xfrm>
        <a:prstGeom prst="line">
          <a:avLst/>
        </a:prstGeom>
        <a:noFill/>
        <a:ln w="28575" cmpd="sng">
          <a:solidFill>
            <a:srgbClr val="00008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21</xdr:row>
      <xdr:rowOff>142875</xdr:rowOff>
    </xdr:from>
    <xdr:to>
      <xdr:col>1</xdr:col>
      <xdr:colOff>495300</xdr:colOff>
      <xdr:row>22</xdr:row>
      <xdr:rowOff>171450</xdr:rowOff>
    </xdr:to>
    <xdr:sp>
      <xdr:nvSpPr>
        <xdr:cNvPr id="8" name="Line 9"/>
        <xdr:cNvSpPr>
          <a:spLocks/>
        </xdr:cNvSpPr>
      </xdr:nvSpPr>
      <xdr:spPr>
        <a:xfrm>
          <a:off x="1104900" y="4181475"/>
          <a:ext cx="1714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20</xdr:row>
      <xdr:rowOff>28575</xdr:rowOff>
    </xdr:from>
    <xdr:to>
      <xdr:col>2</xdr:col>
      <xdr:colOff>285750</xdr:colOff>
      <xdr:row>20</xdr:row>
      <xdr:rowOff>190500</xdr:rowOff>
    </xdr:to>
    <xdr:sp>
      <xdr:nvSpPr>
        <xdr:cNvPr id="9" name="Line 10"/>
        <xdr:cNvSpPr>
          <a:spLocks/>
        </xdr:cNvSpPr>
      </xdr:nvSpPr>
      <xdr:spPr>
        <a:xfrm>
          <a:off x="1590675" y="3838575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18</xdr:row>
      <xdr:rowOff>161925</xdr:rowOff>
    </xdr:from>
    <xdr:to>
      <xdr:col>2</xdr:col>
      <xdr:colOff>523875</xdr:colOff>
      <xdr:row>19</xdr:row>
      <xdr:rowOff>38100</xdr:rowOff>
    </xdr:to>
    <xdr:sp>
      <xdr:nvSpPr>
        <xdr:cNvPr id="10" name="Rectangle 11"/>
        <xdr:cNvSpPr>
          <a:spLocks/>
        </xdr:cNvSpPr>
      </xdr:nvSpPr>
      <xdr:spPr>
        <a:xfrm>
          <a:off x="1866900" y="35718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85725</xdr:rowOff>
    </xdr:from>
    <xdr:to>
      <xdr:col>3</xdr:col>
      <xdr:colOff>114300</xdr:colOff>
      <xdr:row>17</xdr:row>
      <xdr:rowOff>142875</xdr:rowOff>
    </xdr:to>
    <xdr:sp>
      <xdr:nvSpPr>
        <xdr:cNvPr id="11" name="Rectangle 12"/>
        <xdr:cNvSpPr>
          <a:spLocks/>
        </xdr:cNvSpPr>
      </xdr:nvSpPr>
      <xdr:spPr>
        <a:xfrm>
          <a:off x="2181225" y="33528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15</xdr:row>
      <xdr:rowOff>142875</xdr:rowOff>
    </xdr:from>
    <xdr:to>
      <xdr:col>3</xdr:col>
      <xdr:colOff>514350</xdr:colOff>
      <xdr:row>16</xdr:row>
      <xdr:rowOff>47625</xdr:rowOff>
    </xdr:to>
    <xdr:sp>
      <xdr:nvSpPr>
        <xdr:cNvPr id="12" name="Rectangle 13"/>
        <xdr:cNvSpPr>
          <a:spLocks/>
        </xdr:cNvSpPr>
      </xdr:nvSpPr>
      <xdr:spPr>
        <a:xfrm>
          <a:off x="2581275" y="30575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14</xdr:row>
      <xdr:rowOff>47625</xdr:rowOff>
    </xdr:from>
    <xdr:to>
      <xdr:col>4</xdr:col>
      <xdr:colOff>266700</xdr:colOff>
      <xdr:row>14</xdr:row>
      <xdr:rowOff>123825</xdr:rowOff>
    </xdr:to>
    <xdr:sp>
      <xdr:nvSpPr>
        <xdr:cNvPr id="13" name="Rectangle 14"/>
        <xdr:cNvSpPr>
          <a:spLocks/>
        </xdr:cNvSpPr>
      </xdr:nvSpPr>
      <xdr:spPr>
        <a:xfrm>
          <a:off x="3048000" y="27336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85725</xdr:rowOff>
    </xdr:from>
    <xdr:to>
      <xdr:col>4</xdr:col>
      <xdr:colOff>161925</xdr:colOff>
      <xdr:row>14</xdr:row>
      <xdr:rowOff>95250</xdr:rowOff>
    </xdr:to>
    <xdr:sp>
      <xdr:nvSpPr>
        <xdr:cNvPr id="14" name="Line 15"/>
        <xdr:cNvSpPr>
          <a:spLocks/>
        </xdr:cNvSpPr>
      </xdr:nvSpPr>
      <xdr:spPr>
        <a:xfrm flipH="1">
          <a:off x="2876550" y="277177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13</xdr:row>
      <xdr:rowOff>57150</xdr:rowOff>
    </xdr:from>
    <xdr:to>
      <xdr:col>4</xdr:col>
      <xdr:colOff>590550</xdr:colOff>
      <xdr:row>13</xdr:row>
      <xdr:rowOff>142875</xdr:rowOff>
    </xdr:to>
    <xdr:sp>
      <xdr:nvSpPr>
        <xdr:cNvPr id="15" name="Rectangle 16"/>
        <xdr:cNvSpPr>
          <a:spLocks/>
        </xdr:cNvSpPr>
      </xdr:nvSpPr>
      <xdr:spPr>
        <a:xfrm>
          <a:off x="3371850" y="2543175"/>
          <a:ext cx="76200" cy="857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13</xdr:row>
      <xdr:rowOff>171450</xdr:rowOff>
    </xdr:from>
    <xdr:to>
      <xdr:col>4</xdr:col>
      <xdr:colOff>542925</xdr:colOff>
      <xdr:row>14</xdr:row>
      <xdr:rowOff>180975</xdr:rowOff>
    </xdr:to>
    <xdr:sp>
      <xdr:nvSpPr>
        <xdr:cNvPr id="16" name="Line 17"/>
        <xdr:cNvSpPr>
          <a:spLocks/>
        </xdr:cNvSpPr>
      </xdr:nvSpPr>
      <xdr:spPr>
        <a:xfrm flipV="1">
          <a:off x="3143250" y="2657475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14</xdr:row>
      <xdr:rowOff>95250</xdr:rowOff>
    </xdr:from>
    <xdr:to>
      <xdr:col>5</xdr:col>
      <xdr:colOff>533400</xdr:colOff>
      <xdr:row>14</xdr:row>
      <xdr:rowOff>133350</xdr:rowOff>
    </xdr:to>
    <xdr:sp>
      <xdr:nvSpPr>
        <xdr:cNvPr id="17" name="Line 18"/>
        <xdr:cNvSpPr>
          <a:spLocks/>
        </xdr:cNvSpPr>
      </xdr:nvSpPr>
      <xdr:spPr>
        <a:xfrm flipH="1" flipV="1">
          <a:off x="3352800" y="2781300"/>
          <a:ext cx="847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47625</xdr:rowOff>
    </xdr:from>
    <xdr:to>
      <xdr:col>5</xdr:col>
      <xdr:colOff>314325</xdr:colOff>
      <xdr:row>12</xdr:row>
      <xdr:rowOff>133350</xdr:rowOff>
    </xdr:to>
    <xdr:sp>
      <xdr:nvSpPr>
        <xdr:cNvPr id="18" name="Rectangle 19"/>
        <xdr:cNvSpPr>
          <a:spLocks/>
        </xdr:cNvSpPr>
      </xdr:nvSpPr>
      <xdr:spPr>
        <a:xfrm>
          <a:off x="3905250" y="2333625"/>
          <a:ext cx="76200" cy="857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76200</xdr:rowOff>
    </xdr:from>
    <xdr:to>
      <xdr:col>6</xdr:col>
      <xdr:colOff>123825</xdr:colOff>
      <xdr:row>11</xdr:row>
      <xdr:rowOff>161925</xdr:rowOff>
    </xdr:to>
    <xdr:sp>
      <xdr:nvSpPr>
        <xdr:cNvPr id="19" name="Rectangle 20"/>
        <xdr:cNvSpPr>
          <a:spLocks/>
        </xdr:cNvSpPr>
      </xdr:nvSpPr>
      <xdr:spPr>
        <a:xfrm>
          <a:off x="4429125" y="2162175"/>
          <a:ext cx="76200" cy="857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10</xdr:row>
      <xdr:rowOff>190500</xdr:rowOff>
    </xdr:from>
    <xdr:to>
      <xdr:col>7</xdr:col>
      <xdr:colOff>19050</xdr:colOff>
      <xdr:row>11</xdr:row>
      <xdr:rowOff>76200</xdr:rowOff>
    </xdr:to>
    <xdr:sp>
      <xdr:nvSpPr>
        <xdr:cNvPr id="20" name="Rectangle 21"/>
        <xdr:cNvSpPr>
          <a:spLocks/>
        </xdr:cNvSpPr>
      </xdr:nvSpPr>
      <xdr:spPr>
        <a:xfrm>
          <a:off x="4933950" y="2076450"/>
          <a:ext cx="104775" cy="857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11</xdr:row>
      <xdr:rowOff>0</xdr:rowOff>
    </xdr:from>
    <xdr:to>
      <xdr:col>7</xdr:col>
      <xdr:colOff>523875</xdr:colOff>
      <xdr:row>11</xdr:row>
      <xdr:rowOff>85725</xdr:rowOff>
    </xdr:to>
    <xdr:sp>
      <xdr:nvSpPr>
        <xdr:cNvPr id="21" name="Rectangle 22"/>
        <xdr:cNvSpPr>
          <a:spLocks/>
        </xdr:cNvSpPr>
      </xdr:nvSpPr>
      <xdr:spPr>
        <a:xfrm>
          <a:off x="5467350" y="2085975"/>
          <a:ext cx="76200" cy="857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11</xdr:row>
      <xdr:rowOff>95250</xdr:rowOff>
    </xdr:from>
    <xdr:to>
      <xdr:col>8</xdr:col>
      <xdr:colOff>352425</xdr:colOff>
      <xdr:row>11</xdr:row>
      <xdr:rowOff>180975</xdr:rowOff>
    </xdr:to>
    <xdr:sp>
      <xdr:nvSpPr>
        <xdr:cNvPr id="22" name="Rectangle 23"/>
        <xdr:cNvSpPr>
          <a:spLocks/>
        </xdr:cNvSpPr>
      </xdr:nvSpPr>
      <xdr:spPr>
        <a:xfrm>
          <a:off x="5981700" y="2181225"/>
          <a:ext cx="76200" cy="857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12</xdr:row>
      <xdr:rowOff>38100</xdr:rowOff>
    </xdr:from>
    <xdr:to>
      <xdr:col>9</xdr:col>
      <xdr:colOff>142875</xdr:colOff>
      <xdr:row>12</xdr:row>
      <xdr:rowOff>123825</xdr:rowOff>
    </xdr:to>
    <xdr:sp>
      <xdr:nvSpPr>
        <xdr:cNvPr id="23" name="Rectangle 24"/>
        <xdr:cNvSpPr>
          <a:spLocks/>
        </xdr:cNvSpPr>
      </xdr:nvSpPr>
      <xdr:spPr>
        <a:xfrm>
          <a:off x="6743700" y="2324100"/>
          <a:ext cx="76200" cy="857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9525</xdr:rowOff>
    </xdr:from>
    <xdr:to>
      <xdr:col>9</xdr:col>
      <xdr:colOff>352425</xdr:colOff>
      <xdr:row>14</xdr:row>
      <xdr:rowOff>9525</xdr:rowOff>
    </xdr:to>
    <xdr:sp>
      <xdr:nvSpPr>
        <xdr:cNvPr id="24" name="Line 25"/>
        <xdr:cNvSpPr>
          <a:spLocks/>
        </xdr:cNvSpPr>
      </xdr:nvSpPr>
      <xdr:spPr>
        <a:xfrm>
          <a:off x="6753225" y="2495550"/>
          <a:ext cx="276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13</xdr:row>
      <xdr:rowOff>123825</xdr:rowOff>
    </xdr:from>
    <xdr:to>
      <xdr:col>9</xdr:col>
      <xdr:colOff>361950</xdr:colOff>
      <xdr:row>19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6905625" y="2609850"/>
          <a:ext cx="1333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38100</xdr:rowOff>
    </xdr:from>
    <xdr:to>
      <xdr:col>12</xdr:col>
      <xdr:colOff>476250</xdr:colOff>
      <xdr:row>35</xdr:row>
      <xdr:rowOff>38100</xdr:rowOff>
    </xdr:to>
    <xdr:sp>
      <xdr:nvSpPr>
        <xdr:cNvPr id="26" name="Freeform 27"/>
        <xdr:cNvSpPr>
          <a:spLocks/>
        </xdr:cNvSpPr>
      </xdr:nvSpPr>
      <xdr:spPr>
        <a:xfrm>
          <a:off x="2238375" y="2724150"/>
          <a:ext cx="7105650" cy="3971925"/>
        </a:xfrm>
        <a:custGeom>
          <a:pathLst>
            <a:path h="441" w="630">
              <a:moveTo>
                <a:pt x="74" y="21"/>
              </a:moveTo>
              <a:cubicBezTo>
                <a:pt x="78" y="20"/>
                <a:pt x="81" y="16"/>
                <a:pt x="86" y="15"/>
              </a:cubicBezTo>
              <a:cubicBezTo>
                <a:pt x="87" y="12"/>
                <a:pt x="88" y="11"/>
                <a:pt x="90" y="14"/>
              </a:cubicBezTo>
              <a:cubicBezTo>
                <a:pt x="90" y="16"/>
                <a:pt x="90" y="18"/>
                <a:pt x="89" y="20"/>
              </a:cubicBezTo>
              <a:cubicBezTo>
                <a:pt x="88" y="22"/>
                <a:pt x="83" y="23"/>
                <a:pt x="83" y="23"/>
              </a:cubicBezTo>
              <a:cubicBezTo>
                <a:pt x="81" y="28"/>
                <a:pt x="82" y="26"/>
                <a:pt x="79" y="28"/>
              </a:cubicBezTo>
              <a:cubicBezTo>
                <a:pt x="77" y="35"/>
                <a:pt x="80" y="51"/>
                <a:pt x="72" y="55"/>
              </a:cubicBezTo>
              <a:cubicBezTo>
                <a:pt x="71" y="58"/>
                <a:pt x="71" y="60"/>
                <a:pt x="68" y="61"/>
              </a:cubicBezTo>
              <a:cubicBezTo>
                <a:pt x="67" y="64"/>
                <a:pt x="64" y="71"/>
                <a:pt x="60" y="73"/>
              </a:cubicBezTo>
              <a:cubicBezTo>
                <a:pt x="59" y="75"/>
                <a:pt x="57" y="79"/>
                <a:pt x="57" y="79"/>
              </a:cubicBezTo>
              <a:cubicBezTo>
                <a:pt x="55" y="88"/>
                <a:pt x="51" y="95"/>
                <a:pt x="48" y="103"/>
              </a:cubicBezTo>
              <a:cubicBezTo>
                <a:pt x="49" y="138"/>
                <a:pt x="53" y="172"/>
                <a:pt x="71" y="203"/>
              </a:cubicBezTo>
              <a:cubicBezTo>
                <a:pt x="75" y="210"/>
                <a:pt x="78" y="222"/>
                <a:pt x="86" y="226"/>
              </a:cubicBezTo>
              <a:cubicBezTo>
                <a:pt x="91" y="235"/>
                <a:pt x="94" y="249"/>
                <a:pt x="101" y="256"/>
              </a:cubicBezTo>
              <a:cubicBezTo>
                <a:pt x="104" y="267"/>
                <a:pt x="110" y="277"/>
                <a:pt x="114" y="288"/>
              </a:cubicBezTo>
              <a:cubicBezTo>
                <a:pt x="116" y="304"/>
                <a:pt x="126" y="342"/>
                <a:pt x="138" y="354"/>
              </a:cubicBezTo>
              <a:cubicBezTo>
                <a:pt x="143" y="368"/>
                <a:pt x="168" y="368"/>
                <a:pt x="180" y="370"/>
              </a:cubicBezTo>
              <a:cubicBezTo>
                <a:pt x="197" y="376"/>
                <a:pt x="249" y="380"/>
                <a:pt x="264" y="380"/>
              </a:cubicBezTo>
              <a:cubicBezTo>
                <a:pt x="277" y="381"/>
                <a:pt x="288" y="379"/>
                <a:pt x="301" y="377"/>
              </a:cubicBezTo>
              <a:cubicBezTo>
                <a:pt x="313" y="371"/>
                <a:pt x="335" y="374"/>
                <a:pt x="342" y="374"/>
              </a:cubicBezTo>
              <a:cubicBezTo>
                <a:pt x="350" y="370"/>
                <a:pt x="358" y="367"/>
                <a:pt x="366" y="361"/>
              </a:cubicBezTo>
              <a:cubicBezTo>
                <a:pt x="368" y="358"/>
                <a:pt x="369" y="355"/>
                <a:pt x="372" y="353"/>
              </a:cubicBezTo>
              <a:cubicBezTo>
                <a:pt x="373" y="351"/>
                <a:pt x="377" y="348"/>
                <a:pt x="377" y="348"/>
              </a:cubicBezTo>
              <a:cubicBezTo>
                <a:pt x="379" y="343"/>
                <a:pt x="381" y="338"/>
                <a:pt x="386" y="335"/>
              </a:cubicBezTo>
              <a:cubicBezTo>
                <a:pt x="388" y="332"/>
                <a:pt x="390" y="328"/>
                <a:pt x="393" y="326"/>
              </a:cubicBezTo>
              <a:cubicBezTo>
                <a:pt x="398" y="320"/>
                <a:pt x="405" y="313"/>
                <a:pt x="412" y="310"/>
              </a:cubicBezTo>
              <a:cubicBezTo>
                <a:pt x="414" y="306"/>
                <a:pt x="417" y="302"/>
                <a:pt x="420" y="299"/>
              </a:cubicBezTo>
              <a:cubicBezTo>
                <a:pt x="423" y="291"/>
                <a:pt x="436" y="282"/>
                <a:pt x="443" y="278"/>
              </a:cubicBezTo>
              <a:cubicBezTo>
                <a:pt x="450" y="268"/>
                <a:pt x="465" y="260"/>
                <a:pt x="476" y="254"/>
              </a:cubicBezTo>
              <a:cubicBezTo>
                <a:pt x="479" y="248"/>
                <a:pt x="484" y="244"/>
                <a:pt x="487" y="239"/>
              </a:cubicBezTo>
              <a:cubicBezTo>
                <a:pt x="488" y="236"/>
                <a:pt x="492" y="231"/>
                <a:pt x="492" y="231"/>
              </a:cubicBezTo>
              <a:cubicBezTo>
                <a:pt x="493" y="226"/>
                <a:pt x="493" y="225"/>
                <a:pt x="496" y="221"/>
              </a:cubicBezTo>
              <a:cubicBezTo>
                <a:pt x="497" y="216"/>
                <a:pt x="504" y="202"/>
                <a:pt x="509" y="200"/>
              </a:cubicBezTo>
              <a:cubicBezTo>
                <a:pt x="511" y="195"/>
                <a:pt x="510" y="189"/>
                <a:pt x="512" y="184"/>
              </a:cubicBezTo>
              <a:cubicBezTo>
                <a:pt x="514" y="179"/>
                <a:pt x="516" y="175"/>
                <a:pt x="518" y="170"/>
              </a:cubicBezTo>
              <a:cubicBezTo>
                <a:pt x="519" y="162"/>
                <a:pt x="526" y="131"/>
                <a:pt x="514" y="125"/>
              </a:cubicBezTo>
              <a:cubicBezTo>
                <a:pt x="513" y="122"/>
                <a:pt x="511" y="120"/>
                <a:pt x="509" y="117"/>
              </a:cubicBezTo>
              <a:cubicBezTo>
                <a:pt x="508" y="116"/>
                <a:pt x="505" y="115"/>
                <a:pt x="505" y="115"/>
              </a:cubicBezTo>
              <a:cubicBezTo>
                <a:pt x="504" y="112"/>
                <a:pt x="492" y="87"/>
                <a:pt x="490" y="85"/>
              </a:cubicBezTo>
              <a:cubicBezTo>
                <a:pt x="489" y="82"/>
                <a:pt x="487" y="79"/>
                <a:pt x="484" y="77"/>
              </a:cubicBezTo>
              <a:cubicBezTo>
                <a:pt x="483" y="74"/>
                <a:pt x="482" y="73"/>
                <a:pt x="479" y="72"/>
              </a:cubicBezTo>
              <a:cubicBezTo>
                <a:pt x="478" y="70"/>
                <a:pt x="476" y="69"/>
                <a:pt x="474" y="67"/>
              </a:cubicBezTo>
              <a:cubicBezTo>
                <a:pt x="473" y="63"/>
                <a:pt x="471" y="59"/>
                <a:pt x="467" y="57"/>
              </a:cubicBezTo>
              <a:cubicBezTo>
                <a:pt x="466" y="53"/>
                <a:pt x="465" y="50"/>
                <a:pt x="461" y="48"/>
              </a:cubicBezTo>
              <a:cubicBezTo>
                <a:pt x="459" y="44"/>
                <a:pt x="455" y="37"/>
                <a:pt x="451" y="35"/>
              </a:cubicBezTo>
              <a:cubicBezTo>
                <a:pt x="449" y="32"/>
                <a:pt x="443" y="28"/>
                <a:pt x="443" y="28"/>
              </a:cubicBezTo>
              <a:cubicBezTo>
                <a:pt x="441" y="23"/>
                <a:pt x="442" y="25"/>
                <a:pt x="439" y="23"/>
              </a:cubicBezTo>
              <a:cubicBezTo>
                <a:pt x="437" y="18"/>
                <a:pt x="438" y="19"/>
                <a:pt x="434" y="18"/>
              </a:cubicBezTo>
              <a:cubicBezTo>
                <a:pt x="429" y="13"/>
                <a:pt x="431" y="16"/>
                <a:pt x="429" y="12"/>
              </a:cubicBezTo>
              <a:cubicBezTo>
                <a:pt x="431" y="8"/>
                <a:pt x="427" y="3"/>
                <a:pt x="433" y="0"/>
              </a:cubicBezTo>
              <a:cubicBezTo>
                <a:pt x="450" y="2"/>
                <a:pt x="436" y="5"/>
                <a:pt x="449" y="8"/>
              </a:cubicBezTo>
              <a:cubicBezTo>
                <a:pt x="451" y="11"/>
                <a:pt x="458" y="15"/>
                <a:pt x="458" y="15"/>
              </a:cubicBezTo>
              <a:cubicBezTo>
                <a:pt x="459" y="17"/>
                <a:pt x="467" y="25"/>
                <a:pt x="469" y="26"/>
              </a:cubicBezTo>
              <a:cubicBezTo>
                <a:pt x="473" y="33"/>
                <a:pt x="480" y="38"/>
                <a:pt x="485" y="44"/>
              </a:cubicBezTo>
              <a:cubicBezTo>
                <a:pt x="488" y="47"/>
                <a:pt x="489" y="52"/>
                <a:pt x="493" y="54"/>
              </a:cubicBezTo>
              <a:cubicBezTo>
                <a:pt x="494" y="56"/>
                <a:pt x="497" y="59"/>
                <a:pt x="499" y="60"/>
              </a:cubicBezTo>
              <a:cubicBezTo>
                <a:pt x="500" y="63"/>
                <a:pt x="501" y="64"/>
                <a:pt x="504" y="65"/>
              </a:cubicBezTo>
              <a:cubicBezTo>
                <a:pt x="508" y="74"/>
                <a:pt x="516" y="80"/>
                <a:pt x="520" y="89"/>
              </a:cubicBezTo>
              <a:cubicBezTo>
                <a:pt x="522" y="93"/>
                <a:pt x="529" y="100"/>
                <a:pt x="529" y="100"/>
              </a:cubicBezTo>
              <a:cubicBezTo>
                <a:pt x="530" y="105"/>
                <a:pt x="532" y="109"/>
                <a:pt x="536" y="111"/>
              </a:cubicBezTo>
              <a:cubicBezTo>
                <a:pt x="541" y="122"/>
                <a:pt x="550" y="134"/>
                <a:pt x="558" y="142"/>
              </a:cubicBezTo>
              <a:cubicBezTo>
                <a:pt x="561" y="150"/>
                <a:pt x="566" y="157"/>
                <a:pt x="571" y="164"/>
              </a:cubicBezTo>
              <a:cubicBezTo>
                <a:pt x="577" y="183"/>
                <a:pt x="585" y="207"/>
                <a:pt x="595" y="224"/>
              </a:cubicBezTo>
              <a:cubicBezTo>
                <a:pt x="597" y="232"/>
                <a:pt x="601" y="240"/>
                <a:pt x="605" y="247"/>
              </a:cubicBezTo>
              <a:cubicBezTo>
                <a:pt x="608" y="262"/>
                <a:pt x="615" y="278"/>
                <a:pt x="622" y="292"/>
              </a:cubicBezTo>
              <a:cubicBezTo>
                <a:pt x="623" y="309"/>
                <a:pt x="630" y="338"/>
                <a:pt x="616" y="352"/>
              </a:cubicBezTo>
              <a:cubicBezTo>
                <a:pt x="610" y="369"/>
                <a:pt x="599" y="388"/>
                <a:pt x="583" y="396"/>
              </a:cubicBezTo>
              <a:cubicBezTo>
                <a:pt x="581" y="399"/>
                <a:pt x="575" y="402"/>
                <a:pt x="575" y="402"/>
              </a:cubicBezTo>
              <a:cubicBezTo>
                <a:pt x="563" y="427"/>
                <a:pt x="492" y="408"/>
                <a:pt x="492" y="408"/>
              </a:cubicBezTo>
              <a:cubicBezTo>
                <a:pt x="484" y="411"/>
                <a:pt x="475" y="411"/>
                <a:pt x="467" y="412"/>
              </a:cubicBezTo>
              <a:cubicBezTo>
                <a:pt x="459" y="416"/>
                <a:pt x="455" y="415"/>
                <a:pt x="445" y="416"/>
              </a:cubicBezTo>
              <a:cubicBezTo>
                <a:pt x="436" y="421"/>
                <a:pt x="418" y="421"/>
                <a:pt x="408" y="422"/>
              </a:cubicBezTo>
              <a:cubicBezTo>
                <a:pt x="398" y="427"/>
                <a:pt x="376" y="428"/>
                <a:pt x="376" y="428"/>
              </a:cubicBezTo>
              <a:cubicBezTo>
                <a:pt x="370" y="431"/>
                <a:pt x="364" y="434"/>
                <a:pt x="358" y="436"/>
              </a:cubicBezTo>
              <a:cubicBezTo>
                <a:pt x="355" y="438"/>
                <a:pt x="348" y="441"/>
                <a:pt x="348" y="441"/>
              </a:cubicBezTo>
              <a:cubicBezTo>
                <a:pt x="327" y="440"/>
                <a:pt x="318" y="439"/>
                <a:pt x="301" y="437"/>
              </a:cubicBezTo>
              <a:cubicBezTo>
                <a:pt x="295" y="435"/>
                <a:pt x="290" y="434"/>
                <a:pt x="284" y="433"/>
              </a:cubicBezTo>
              <a:cubicBezTo>
                <a:pt x="279" y="430"/>
                <a:pt x="281" y="431"/>
                <a:pt x="276" y="430"/>
              </a:cubicBezTo>
              <a:cubicBezTo>
                <a:pt x="270" y="424"/>
                <a:pt x="258" y="422"/>
                <a:pt x="250" y="420"/>
              </a:cubicBezTo>
              <a:cubicBezTo>
                <a:pt x="240" y="421"/>
                <a:pt x="234" y="420"/>
                <a:pt x="227" y="427"/>
              </a:cubicBezTo>
              <a:cubicBezTo>
                <a:pt x="210" y="426"/>
                <a:pt x="195" y="419"/>
                <a:pt x="178" y="416"/>
              </a:cubicBezTo>
              <a:cubicBezTo>
                <a:pt x="172" y="413"/>
                <a:pt x="167" y="409"/>
                <a:pt x="162" y="404"/>
              </a:cubicBezTo>
              <a:cubicBezTo>
                <a:pt x="160" y="402"/>
                <a:pt x="154" y="399"/>
                <a:pt x="154" y="399"/>
              </a:cubicBezTo>
              <a:cubicBezTo>
                <a:pt x="149" y="391"/>
                <a:pt x="139" y="389"/>
                <a:pt x="130" y="386"/>
              </a:cubicBezTo>
              <a:cubicBezTo>
                <a:pt x="124" y="384"/>
                <a:pt x="120" y="379"/>
                <a:pt x="114" y="377"/>
              </a:cubicBezTo>
              <a:cubicBezTo>
                <a:pt x="112" y="375"/>
                <a:pt x="108" y="373"/>
                <a:pt x="108" y="373"/>
              </a:cubicBezTo>
              <a:cubicBezTo>
                <a:pt x="106" y="369"/>
                <a:pt x="101" y="363"/>
                <a:pt x="97" y="361"/>
              </a:cubicBezTo>
              <a:cubicBezTo>
                <a:pt x="95" y="356"/>
                <a:pt x="96" y="358"/>
                <a:pt x="93" y="356"/>
              </a:cubicBezTo>
              <a:cubicBezTo>
                <a:pt x="92" y="354"/>
                <a:pt x="88" y="352"/>
                <a:pt x="88" y="352"/>
              </a:cubicBezTo>
              <a:cubicBezTo>
                <a:pt x="86" y="347"/>
                <a:pt x="87" y="348"/>
                <a:pt x="83" y="347"/>
              </a:cubicBezTo>
              <a:cubicBezTo>
                <a:pt x="81" y="342"/>
                <a:pt x="73" y="338"/>
                <a:pt x="68" y="336"/>
              </a:cubicBezTo>
              <a:cubicBezTo>
                <a:pt x="66" y="332"/>
                <a:pt x="64" y="330"/>
                <a:pt x="60" y="328"/>
              </a:cubicBezTo>
              <a:cubicBezTo>
                <a:pt x="59" y="325"/>
                <a:pt x="57" y="322"/>
                <a:pt x="54" y="321"/>
              </a:cubicBezTo>
              <a:cubicBezTo>
                <a:pt x="53" y="317"/>
                <a:pt x="49" y="311"/>
                <a:pt x="46" y="308"/>
              </a:cubicBezTo>
              <a:cubicBezTo>
                <a:pt x="44" y="302"/>
                <a:pt x="42" y="296"/>
                <a:pt x="39" y="291"/>
              </a:cubicBezTo>
              <a:cubicBezTo>
                <a:pt x="38" y="286"/>
                <a:pt x="37" y="283"/>
                <a:pt x="35" y="278"/>
              </a:cubicBezTo>
              <a:cubicBezTo>
                <a:pt x="34" y="269"/>
                <a:pt x="31" y="255"/>
                <a:pt x="24" y="248"/>
              </a:cubicBezTo>
              <a:cubicBezTo>
                <a:pt x="23" y="244"/>
                <a:pt x="22" y="242"/>
                <a:pt x="19" y="239"/>
              </a:cubicBezTo>
              <a:cubicBezTo>
                <a:pt x="18" y="236"/>
                <a:pt x="18" y="234"/>
                <a:pt x="15" y="233"/>
              </a:cubicBezTo>
              <a:cubicBezTo>
                <a:pt x="14" y="230"/>
                <a:pt x="14" y="228"/>
                <a:pt x="11" y="227"/>
              </a:cubicBezTo>
              <a:cubicBezTo>
                <a:pt x="10" y="224"/>
                <a:pt x="6" y="220"/>
                <a:pt x="6" y="220"/>
              </a:cubicBezTo>
              <a:cubicBezTo>
                <a:pt x="3" y="226"/>
                <a:pt x="5" y="226"/>
                <a:pt x="6" y="233"/>
              </a:cubicBezTo>
              <a:cubicBezTo>
                <a:pt x="6" y="239"/>
                <a:pt x="6" y="246"/>
                <a:pt x="7" y="252"/>
              </a:cubicBezTo>
              <a:cubicBezTo>
                <a:pt x="8" y="263"/>
                <a:pt x="18" y="273"/>
                <a:pt x="20" y="284"/>
              </a:cubicBezTo>
              <a:cubicBezTo>
                <a:pt x="22" y="291"/>
                <a:pt x="25" y="306"/>
                <a:pt x="32" y="309"/>
              </a:cubicBezTo>
              <a:cubicBezTo>
                <a:pt x="34" y="314"/>
                <a:pt x="39" y="317"/>
                <a:pt x="42" y="322"/>
              </a:cubicBezTo>
              <a:cubicBezTo>
                <a:pt x="45" y="322"/>
                <a:pt x="48" y="322"/>
                <a:pt x="51" y="321"/>
              </a:cubicBezTo>
              <a:cubicBezTo>
                <a:pt x="53" y="320"/>
                <a:pt x="54" y="315"/>
                <a:pt x="54" y="315"/>
              </a:cubicBezTo>
              <a:cubicBezTo>
                <a:pt x="55" y="299"/>
                <a:pt x="58" y="269"/>
                <a:pt x="39" y="259"/>
              </a:cubicBezTo>
              <a:cubicBezTo>
                <a:pt x="37" y="255"/>
                <a:pt x="35" y="256"/>
                <a:pt x="31" y="257"/>
              </a:cubicBezTo>
              <a:cubicBezTo>
                <a:pt x="29" y="259"/>
                <a:pt x="26" y="266"/>
                <a:pt x="24" y="268"/>
              </a:cubicBezTo>
              <a:cubicBezTo>
                <a:pt x="22" y="270"/>
                <a:pt x="16" y="272"/>
                <a:pt x="16" y="272"/>
              </a:cubicBezTo>
              <a:cubicBezTo>
                <a:pt x="12" y="271"/>
                <a:pt x="6" y="266"/>
                <a:pt x="6" y="266"/>
              </a:cubicBezTo>
              <a:cubicBezTo>
                <a:pt x="4" y="261"/>
                <a:pt x="2" y="257"/>
                <a:pt x="0" y="252"/>
              </a:cubicBezTo>
              <a:cubicBezTo>
                <a:pt x="1" y="247"/>
                <a:pt x="0" y="239"/>
                <a:pt x="4" y="235"/>
              </a:cubicBezTo>
              <a:cubicBezTo>
                <a:pt x="8" y="209"/>
                <a:pt x="6" y="244"/>
                <a:pt x="5" y="178"/>
              </a:cubicBezTo>
              <a:cubicBezTo>
                <a:pt x="7" y="172"/>
                <a:pt x="7" y="173"/>
                <a:pt x="6" y="165"/>
              </a:cubicBezTo>
              <a:cubicBezTo>
                <a:pt x="5" y="150"/>
                <a:pt x="4" y="135"/>
                <a:pt x="11" y="121"/>
              </a:cubicBezTo>
              <a:cubicBezTo>
                <a:pt x="12" y="110"/>
                <a:pt x="13" y="93"/>
                <a:pt x="24" y="87"/>
              </a:cubicBezTo>
              <a:cubicBezTo>
                <a:pt x="25" y="83"/>
                <a:pt x="28" y="74"/>
                <a:pt x="32" y="72"/>
              </a:cubicBezTo>
              <a:cubicBezTo>
                <a:pt x="33" y="70"/>
                <a:pt x="37" y="68"/>
                <a:pt x="37" y="68"/>
              </a:cubicBezTo>
              <a:cubicBezTo>
                <a:pt x="39" y="63"/>
                <a:pt x="41" y="60"/>
                <a:pt x="45" y="58"/>
              </a:cubicBezTo>
              <a:cubicBezTo>
                <a:pt x="47" y="53"/>
                <a:pt x="50" y="43"/>
                <a:pt x="55" y="41"/>
              </a:cubicBezTo>
              <a:cubicBezTo>
                <a:pt x="60" y="31"/>
                <a:pt x="71" y="25"/>
                <a:pt x="81" y="20"/>
              </a:cubicBezTo>
              <a:cubicBezTo>
                <a:pt x="83" y="17"/>
                <a:pt x="82" y="14"/>
                <a:pt x="86" y="14"/>
              </a:cubicBezTo>
              <a:lnTo>
                <a:pt x="90" y="17"/>
              </a:lnTo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23</xdr:row>
      <xdr:rowOff>76200</xdr:rowOff>
    </xdr:from>
    <xdr:to>
      <xdr:col>2</xdr:col>
      <xdr:colOff>219075</xdr:colOff>
      <xdr:row>24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257300" y="4000500"/>
          <a:ext cx="180975" cy="2095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3</xdr:row>
      <xdr:rowOff>76200</xdr:rowOff>
    </xdr:from>
    <xdr:to>
      <xdr:col>8</xdr:col>
      <xdr:colOff>28575</xdr:colOff>
      <xdr:row>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4724400" y="628650"/>
          <a:ext cx="180975" cy="1619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19050</xdr:rowOff>
    </xdr:from>
    <xdr:to>
      <xdr:col>7</xdr:col>
      <xdr:colOff>514350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381125" y="733425"/>
          <a:ext cx="3400425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</xdr:row>
      <xdr:rowOff>104775</xdr:rowOff>
    </xdr:from>
    <xdr:to>
      <xdr:col>3</xdr:col>
      <xdr:colOff>409575</xdr:colOff>
      <xdr:row>21</xdr:row>
      <xdr:rowOff>38100</xdr:rowOff>
    </xdr:to>
    <xdr:sp>
      <xdr:nvSpPr>
        <xdr:cNvPr id="4" name="Freeform 4"/>
        <xdr:cNvSpPr>
          <a:spLocks/>
        </xdr:cNvSpPr>
      </xdr:nvSpPr>
      <xdr:spPr>
        <a:xfrm>
          <a:off x="2085975" y="3381375"/>
          <a:ext cx="152400" cy="257175"/>
        </a:xfrm>
        <a:custGeom>
          <a:pathLst>
            <a:path h="24" w="16">
              <a:moveTo>
                <a:pt x="0" y="0"/>
              </a:moveTo>
              <a:cubicBezTo>
                <a:pt x="16" y="3"/>
                <a:pt x="16" y="6"/>
                <a:pt x="16" y="2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</xdr:row>
      <xdr:rowOff>76200</xdr:rowOff>
    </xdr:from>
    <xdr:to>
      <xdr:col>13</xdr:col>
      <xdr:colOff>19050</xdr:colOff>
      <xdr:row>24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390650" y="400050"/>
          <a:ext cx="655320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19</xdr:row>
      <xdr:rowOff>104775</xdr:rowOff>
    </xdr:from>
    <xdr:to>
      <xdr:col>4</xdr:col>
      <xdr:colOff>266700</xdr:colOff>
      <xdr:row>20</xdr:row>
      <xdr:rowOff>38100</xdr:rowOff>
    </xdr:to>
    <xdr:sp>
      <xdr:nvSpPr>
        <xdr:cNvPr id="6" name="Rectangle 7"/>
        <xdr:cNvSpPr>
          <a:spLocks/>
        </xdr:cNvSpPr>
      </xdr:nvSpPr>
      <xdr:spPr>
        <a:xfrm>
          <a:off x="2609850" y="3381375"/>
          <a:ext cx="9525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20</xdr:row>
      <xdr:rowOff>95250</xdr:rowOff>
    </xdr:from>
    <xdr:to>
      <xdr:col>4</xdr:col>
      <xdr:colOff>238125</xdr:colOff>
      <xdr:row>24</xdr:row>
      <xdr:rowOff>9525</xdr:rowOff>
    </xdr:to>
    <xdr:sp>
      <xdr:nvSpPr>
        <xdr:cNvPr id="7" name="Line 8"/>
        <xdr:cNvSpPr>
          <a:spLocks/>
        </xdr:cNvSpPr>
      </xdr:nvSpPr>
      <xdr:spPr>
        <a:xfrm flipV="1">
          <a:off x="1485900" y="3533775"/>
          <a:ext cx="1190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133350</xdr:rowOff>
    </xdr:from>
    <xdr:to>
      <xdr:col>3</xdr:col>
      <xdr:colOff>123825</xdr:colOff>
      <xdr:row>29</xdr:row>
      <xdr:rowOff>161925</xdr:rowOff>
    </xdr:to>
    <xdr:sp>
      <xdr:nvSpPr>
        <xdr:cNvPr id="8" name="Line 9"/>
        <xdr:cNvSpPr>
          <a:spLocks/>
        </xdr:cNvSpPr>
      </xdr:nvSpPr>
      <xdr:spPr>
        <a:xfrm flipH="1">
          <a:off x="1285875" y="3895725"/>
          <a:ext cx="6667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9</xdr:row>
      <xdr:rowOff>9525</xdr:rowOff>
    </xdr:from>
    <xdr:to>
      <xdr:col>16</xdr:col>
      <xdr:colOff>38100</xdr:colOff>
      <xdr:row>24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1419225" y="1600200"/>
          <a:ext cx="8372475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17</xdr:row>
      <xdr:rowOff>66675</xdr:rowOff>
    </xdr:from>
    <xdr:to>
      <xdr:col>8</xdr:col>
      <xdr:colOff>200025</xdr:colOff>
      <xdr:row>19</xdr:row>
      <xdr:rowOff>133350</xdr:rowOff>
    </xdr:to>
    <xdr:sp>
      <xdr:nvSpPr>
        <xdr:cNvPr id="10" name="Line 11"/>
        <xdr:cNvSpPr>
          <a:spLocks/>
        </xdr:cNvSpPr>
      </xdr:nvSpPr>
      <xdr:spPr>
        <a:xfrm flipV="1">
          <a:off x="2657475" y="2952750"/>
          <a:ext cx="2419350" cy="457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17</xdr:row>
      <xdr:rowOff>38100</xdr:rowOff>
    </xdr:from>
    <xdr:to>
      <xdr:col>8</xdr:col>
      <xdr:colOff>247650</xdr:colOff>
      <xdr:row>17</xdr:row>
      <xdr:rowOff>133350</xdr:rowOff>
    </xdr:to>
    <xdr:sp>
      <xdr:nvSpPr>
        <xdr:cNvPr id="11" name="Rectangle 12"/>
        <xdr:cNvSpPr>
          <a:spLocks/>
        </xdr:cNvSpPr>
      </xdr:nvSpPr>
      <xdr:spPr>
        <a:xfrm>
          <a:off x="5029200" y="2924175"/>
          <a:ext cx="9525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19</xdr:row>
      <xdr:rowOff>142875</xdr:rowOff>
    </xdr:from>
    <xdr:to>
      <xdr:col>4</xdr:col>
      <xdr:colOff>209550</xdr:colOff>
      <xdr:row>23</xdr:row>
      <xdr:rowOff>219075</xdr:rowOff>
    </xdr:to>
    <xdr:sp>
      <xdr:nvSpPr>
        <xdr:cNvPr id="12" name="Line 13"/>
        <xdr:cNvSpPr>
          <a:spLocks/>
        </xdr:cNvSpPr>
      </xdr:nvSpPr>
      <xdr:spPr>
        <a:xfrm flipV="1">
          <a:off x="1409700" y="3419475"/>
          <a:ext cx="1238250" cy="7239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95250</xdr:rowOff>
    </xdr:from>
    <xdr:to>
      <xdr:col>16</xdr:col>
      <xdr:colOff>171450</xdr:colOff>
      <xdr:row>24</xdr:row>
      <xdr:rowOff>19050</xdr:rowOff>
    </xdr:to>
    <xdr:sp>
      <xdr:nvSpPr>
        <xdr:cNvPr id="13" name="Line 14"/>
        <xdr:cNvSpPr>
          <a:spLocks/>
        </xdr:cNvSpPr>
      </xdr:nvSpPr>
      <xdr:spPr>
        <a:xfrm flipV="1">
          <a:off x="1352550" y="2819400"/>
          <a:ext cx="85725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17</xdr:row>
      <xdr:rowOff>66675</xdr:rowOff>
    </xdr:from>
    <xdr:to>
      <xdr:col>12</xdr:col>
      <xdr:colOff>352425</xdr:colOff>
      <xdr:row>18</xdr:row>
      <xdr:rowOff>142875</xdr:rowOff>
    </xdr:to>
    <xdr:sp>
      <xdr:nvSpPr>
        <xdr:cNvPr id="14" name="Line 15"/>
        <xdr:cNvSpPr>
          <a:spLocks/>
        </xdr:cNvSpPr>
      </xdr:nvSpPr>
      <xdr:spPr>
        <a:xfrm>
          <a:off x="5029200" y="2952750"/>
          <a:ext cx="2638425" cy="2381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209550</xdr:rowOff>
    </xdr:from>
    <xdr:to>
      <xdr:col>16</xdr:col>
      <xdr:colOff>295275</xdr:colOff>
      <xdr:row>24</xdr:row>
      <xdr:rowOff>9525</xdr:rowOff>
    </xdr:to>
    <xdr:sp>
      <xdr:nvSpPr>
        <xdr:cNvPr id="15" name="Line 16"/>
        <xdr:cNvSpPr>
          <a:spLocks/>
        </xdr:cNvSpPr>
      </xdr:nvSpPr>
      <xdr:spPr>
        <a:xfrm flipV="1">
          <a:off x="1438275" y="4133850"/>
          <a:ext cx="86106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18</xdr:row>
      <xdr:rowOff>133350</xdr:rowOff>
    </xdr:from>
    <xdr:to>
      <xdr:col>16</xdr:col>
      <xdr:colOff>200025</xdr:colOff>
      <xdr:row>23</xdr:row>
      <xdr:rowOff>219075</xdr:rowOff>
    </xdr:to>
    <xdr:sp>
      <xdr:nvSpPr>
        <xdr:cNvPr id="16" name="Line 17"/>
        <xdr:cNvSpPr>
          <a:spLocks/>
        </xdr:cNvSpPr>
      </xdr:nvSpPr>
      <xdr:spPr>
        <a:xfrm>
          <a:off x="7610475" y="3181350"/>
          <a:ext cx="2343150" cy="9620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12</xdr:row>
      <xdr:rowOff>0</xdr:rowOff>
    </xdr:from>
    <xdr:to>
      <xdr:col>3</xdr:col>
      <xdr:colOff>133350</xdr:colOff>
      <xdr:row>22</xdr:row>
      <xdr:rowOff>57150</xdr:rowOff>
    </xdr:to>
    <xdr:sp>
      <xdr:nvSpPr>
        <xdr:cNvPr id="1" name="Line 3"/>
        <xdr:cNvSpPr>
          <a:spLocks/>
        </xdr:cNvSpPr>
      </xdr:nvSpPr>
      <xdr:spPr>
        <a:xfrm flipV="1">
          <a:off x="285750" y="1943100"/>
          <a:ext cx="167640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7</xdr:row>
      <xdr:rowOff>114300</xdr:rowOff>
    </xdr:from>
    <xdr:to>
      <xdr:col>8</xdr:col>
      <xdr:colOff>85725</xdr:colOff>
      <xdr:row>12</xdr:row>
      <xdr:rowOff>85725</xdr:rowOff>
    </xdr:to>
    <xdr:sp>
      <xdr:nvSpPr>
        <xdr:cNvPr id="2" name="Line 4"/>
        <xdr:cNvSpPr>
          <a:spLocks/>
        </xdr:cNvSpPr>
      </xdr:nvSpPr>
      <xdr:spPr>
        <a:xfrm flipV="1">
          <a:off x="1733550" y="1247775"/>
          <a:ext cx="34766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17</xdr:row>
      <xdr:rowOff>47625</xdr:rowOff>
    </xdr:from>
    <xdr:to>
      <xdr:col>4</xdr:col>
      <xdr:colOff>152400</xdr:colOff>
      <xdr:row>22</xdr:row>
      <xdr:rowOff>114300</xdr:rowOff>
    </xdr:to>
    <xdr:sp>
      <xdr:nvSpPr>
        <xdr:cNvPr id="3" name="Line 5"/>
        <xdr:cNvSpPr>
          <a:spLocks/>
        </xdr:cNvSpPr>
      </xdr:nvSpPr>
      <xdr:spPr>
        <a:xfrm flipH="1" flipV="1">
          <a:off x="1162050" y="2800350"/>
          <a:ext cx="14287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0</xdr:col>
      <xdr:colOff>323850</xdr:colOff>
      <xdr:row>22</xdr:row>
      <xdr:rowOff>76200</xdr:rowOff>
    </xdr:to>
    <xdr:sp>
      <xdr:nvSpPr>
        <xdr:cNvPr id="4" name="Rectangle 6"/>
        <xdr:cNvSpPr>
          <a:spLocks/>
        </xdr:cNvSpPr>
      </xdr:nvSpPr>
      <xdr:spPr>
        <a:xfrm>
          <a:off x="238125" y="356235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114300</xdr:rowOff>
    </xdr:from>
    <xdr:to>
      <xdr:col>1</xdr:col>
      <xdr:colOff>142875</xdr:colOff>
      <xdr:row>20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657225" y="31908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16</xdr:row>
      <xdr:rowOff>95250</xdr:rowOff>
    </xdr:from>
    <xdr:to>
      <xdr:col>2</xdr:col>
      <xdr:colOff>57150</xdr:colOff>
      <xdr:row>17</xdr:row>
      <xdr:rowOff>9525</xdr:rowOff>
    </xdr:to>
    <xdr:sp>
      <xdr:nvSpPr>
        <xdr:cNvPr id="6" name="Rectangle 8"/>
        <xdr:cNvSpPr>
          <a:spLocks/>
        </xdr:cNvSpPr>
      </xdr:nvSpPr>
      <xdr:spPr>
        <a:xfrm>
          <a:off x="1133475" y="2686050"/>
          <a:ext cx="1428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13</xdr:row>
      <xdr:rowOff>66675</xdr:rowOff>
    </xdr:from>
    <xdr:to>
      <xdr:col>2</xdr:col>
      <xdr:colOff>514350</xdr:colOff>
      <xdr:row>13</xdr:row>
      <xdr:rowOff>142875</xdr:rowOff>
    </xdr:to>
    <xdr:sp>
      <xdr:nvSpPr>
        <xdr:cNvPr id="7" name="Rectangle 9"/>
        <xdr:cNvSpPr>
          <a:spLocks/>
        </xdr:cNvSpPr>
      </xdr:nvSpPr>
      <xdr:spPr>
        <a:xfrm>
          <a:off x="1609725" y="2171700"/>
          <a:ext cx="1238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67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1" width="11.7109375" style="1" customWidth="1"/>
    <col min="2" max="2" width="9.57421875" style="1" bestFit="1" customWidth="1"/>
    <col min="3" max="3" width="10.8515625" style="1" bestFit="1" customWidth="1"/>
    <col min="4" max="4" width="10.7109375" style="1" bestFit="1" customWidth="1"/>
    <col min="5" max="5" width="12.140625" style="1" bestFit="1" customWidth="1"/>
    <col min="6" max="6" width="10.7109375" style="1" customWidth="1"/>
    <col min="7" max="7" width="9.57421875" style="1" customWidth="1"/>
    <col min="8" max="8" width="10.28125" style="1" customWidth="1"/>
    <col min="9" max="9" width="14.57421875" style="1" bestFit="1" customWidth="1"/>
    <col min="10" max="10" width="9.140625" style="1" customWidth="1"/>
    <col min="11" max="11" width="11.28125" style="1" customWidth="1"/>
    <col min="12" max="12" width="12.421875" style="1" customWidth="1"/>
    <col min="13" max="16384" width="9.140625" style="1" customWidth="1"/>
  </cols>
  <sheetData>
    <row r="5" ht="15.75">
      <c r="H5" s="1" t="s">
        <v>20</v>
      </c>
    </row>
    <row r="6" ht="15.75">
      <c r="H6" s="1" t="s">
        <v>1</v>
      </c>
    </row>
    <row r="7" spans="9:12" ht="15.75">
      <c r="I7" s="1" t="s">
        <v>3</v>
      </c>
      <c r="L7" s="1" t="s">
        <v>5</v>
      </c>
    </row>
    <row r="10" ht="15.75">
      <c r="M10" s="1" t="s">
        <v>8</v>
      </c>
    </row>
    <row r="11" spans="6:13" ht="15.75">
      <c r="F11" s="1" t="s">
        <v>11</v>
      </c>
      <c r="M11" s="1" t="s">
        <v>9</v>
      </c>
    </row>
    <row r="13" spans="4:13" ht="15.75">
      <c r="D13" s="1" t="s">
        <v>26</v>
      </c>
      <c r="K13" s="6">
        <f>C50</f>
        <v>787.9184252602067</v>
      </c>
      <c r="M13" s="1" t="s">
        <v>10</v>
      </c>
    </row>
    <row r="14" spans="5:11" ht="15.75">
      <c r="E14" s="1" t="s">
        <v>15</v>
      </c>
      <c r="F14" s="1" t="s">
        <v>31</v>
      </c>
      <c r="K14" s="1" t="s">
        <v>16</v>
      </c>
    </row>
    <row r="15" spans="4:7" ht="15.75">
      <c r="D15" s="7" t="s">
        <v>27</v>
      </c>
      <c r="G15" s="1" t="s">
        <v>32</v>
      </c>
    </row>
    <row r="17" ht="15.75">
      <c r="D17" s="1" t="s">
        <v>23</v>
      </c>
    </row>
    <row r="19" spans="3:6" ht="15.75">
      <c r="C19" s="1" t="s">
        <v>22</v>
      </c>
      <c r="F19" s="1" t="s">
        <v>4</v>
      </c>
    </row>
    <row r="20" ht="15.75">
      <c r="F20" s="1" t="s">
        <v>7</v>
      </c>
    </row>
    <row r="21" spans="3:10" ht="15.75">
      <c r="C21" s="1" t="s">
        <v>21</v>
      </c>
      <c r="J21" s="1" t="s">
        <v>35</v>
      </c>
    </row>
    <row r="23" ht="15.75">
      <c r="C23" s="1" t="s">
        <v>19</v>
      </c>
    </row>
    <row r="24" ht="15.75">
      <c r="B24" s="1" t="s">
        <v>0</v>
      </c>
    </row>
    <row r="30" ht="15.75">
      <c r="R30" s="1" t="s">
        <v>2</v>
      </c>
    </row>
    <row r="31" spans="1:2" ht="15.75">
      <c r="A31" s="1" t="s">
        <v>12</v>
      </c>
      <c r="B31" s="1" t="s">
        <v>6</v>
      </c>
    </row>
    <row r="32" ht="15.75">
      <c r="B32" s="1" t="s">
        <v>13</v>
      </c>
    </row>
    <row r="33" spans="2:3" ht="15.75">
      <c r="B33" s="1" t="s">
        <v>14</v>
      </c>
      <c r="C33" s="3">
        <f>TAN(11*PI()/180)</f>
        <v>0.19438030913771848</v>
      </c>
    </row>
    <row r="34" ht="15.75">
      <c r="B34" s="1">
        <f>C33*200</f>
        <v>38.876061827543694</v>
      </c>
    </row>
    <row r="36" ht="15.75">
      <c r="A36" s="1" t="s">
        <v>17</v>
      </c>
    </row>
    <row r="37" spans="2:8" ht="15.75">
      <c r="B37" s="1" t="s">
        <v>18</v>
      </c>
      <c r="H37" s="1" t="s">
        <v>39</v>
      </c>
    </row>
    <row r="38" spans="2:9" ht="20.25">
      <c r="B38" s="1">
        <f>PI()*22*200/180</f>
        <v>76.7944870877505</v>
      </c>
      <c r="I38" s="14">
        <v>1718.9</v>
      </c>
    </row>
    <row r="39" spans="8:11" ht="18">
      <c r="H39" s="8" t="s">
        <v>40</v>
      </c>
      <c r="I39" s="1" t="s">
        <v>42</v>
      </c>
      <c r="K39" s="1" t="s">
        <v>41</v>
      </c>
    </row>
    <row r="40" ht="15.75">
      <c r="A40" s="1" t="s">
        <v>24</v>
      </c>
    </row>
    <row r="41" spans="1:12" ht="15.75">
      <c r="A41" s="5" t="s">
        <v>25</v>
      </c>
      <c r="B41" s="6">
        <f>750-B34</f>
        <v>711.1239381724563</v>
      </c>
      <c r="G41" s="1" t="s">
        <v>43</v>
      </c>
      <c r="K41" s="1">
        <f>C44*I38/200</f>
        <v>76.2853133768244</v>
      </c>
      <c r="L41" s="1" t="s">
        <v>45</v>
      </c>
    </row>
    <row r="43" spans="1:13" ht="15.75">
      <c r="A43" s="1" t="s">
        <v>33</v>
      </c>
      <c r="G43" s="1" t="s">
        <v>44</v>
      </c>
      <c r="L43" s="2">
        <f>I38*C47/200</f>
        <v>85.945</v>
      </c>
      <c r="M43" s="1" t="s">
        <v>45</v>
      </c>
    </row>
    <row r="44" spans="2:4" ht="15.75">
      <c r="B44" s="5" t="s">
        <v>25</v>
      </c>
      <c r="C44" s="6">
        <f>720-B41</f>
        <v>8.876061827543708</v>
      </c>
      <c r="D44" s="1" t="s">
        <v>30</v>
      </c>
    </row>
    <row r="45" spans="7:13" ht="15.75">
      <c r="G45" s="1" t="s">
        <v>46</v>
      </c>
      <c r="L45" s="1">
        <f>I38*C53/200</f>
        <v>68.05490589884677</v>
      </c>
      <c r="M45" s="1" t="s">
        <v>45</v>
      </c>
    </row>
    <row r="46" spans="1:4" ht="15.75">
      <c r="A46" s="1" t="s">
        <v>28</v>
      </c>
      <c r="D46" s="4" t="s">
        <v>29</v>
      </c>
    </row>
    <row r="47" spans="3:4" ht="15.75">
      <c r="C47" s="1">
        <f>200/20</f>
        <v>10</v>
      </c>
      <c r="D47" s="1" t="s">
        <v>30</v>
      </c>
    </row>
    <row r="49" ht="15.75">
      <c r="A49" s="1" t="s">
        <v>34</v>
      </c>
    </row>
    <row r="50" spans="2:4" ht="15.75">
      <c r="B50" s="5" t="s">
        <v>25</v>
      </c>
      <c r="C50" s="6">
        <f>B41+B38</f>
        <v>787.9184252602067</v>
      </c>
      <c r="D50" s="1" t="s">
        <v>30</v>
      </c>
    </row>
    <row r="52" ht="15.75">
      <c r="A52" s="1" t="s">
        <v>36</v>
      </c>
    </row>
    <row r="53" spans="2:3" ht="15.75">
      <c r="B53" s="5" t="s">
        <v>25</v>
      </c>
      <c r="C53" s="6">
        <f>C50-780</f>
        <v>7.918425260206732</v>
      </c>
    </row>
    <row r="55" ht="15.75">
      <c r="A55" s="1" t="s">
        <v>47</v>
      </c>
    </row>
    <row r="56" spans="1:8" ht="60.75" customHeight="1">
      <c r="A56" s="9" t="s">
        <v>48</v>
      </c>
      <c r="B56" s="9" t="s">
        <v>50</v>
      </c>
      <c r="C56" s="9" t="s">
        <v>49</v>
      </c>
      <c r="D56" s="9" t="s">
        <v>51</v>
      </c>
      <c r="E56" s="9" t="s">
        <v>52</v>
      </c>
      <c r="F56" s="9" t="s">
        <v>53</v>
      </c>
      <c r="G56" s="9" t="s">
        <v>54</v>
      </c>
      <c r="H56" s="10" t="s">
        <v>55</v>
      </c>
    </row>
    <row r="57" spans="1:8" ht="23.25" customHeight="1">
      <c r="A57" s="12">
        <f>B41</f>
        <v>711.1239381724563</v>
      </c>
      <c r="B57" s="17">
        <f>C44</f>
        <v>8.876061827543708</v>
      </c>
      <c r="C57" s="12">
        <f aca="true" t="shared" si="0" ref="C57:C64">A57+B57</f>
        <v>720</v>
      </c>
      <c r="D57" s="11">
        <f>K41</f>
        <v>76.2853133768244</v>
      </c>
      <c r="E57" s="11">
        <f>D57</f>
        <v>76.2853133768244</v>
      </c>
      <c r="F57" s="15">
        <v>1</v>
      </c>
      <c r="G57" s="15">
        <v>16</v>
      </c>
      <c r="H57" s="15">
        <v>17</v>
      </c>
    </row>
    <row r="58" spans="1:8" ht="15.75">
      <c r="A58" s="12">
        <f>C57</f>
        <v>720</v>
      </c>
      <c r="B58" s="15">
        <v>10</v>
      </c>
      <c r="C58" s="12">
        <f t="shared" si="0"/>
        <v>730</v>
      </c>
      <c r="D58" s="13">
        <f aca="true" t="shared" si="1" ref="D58:D63">$L$43</f>
        <v>85.945</v>
      </c>
      <c r="E58" s="13">
        <f aca="true" t="shared" si="2" ref="E58:E64">E57+D58</f>
        <v>162.2303133768244</v>
      </c>
      <c r="F58" s="15">
        <v>2</v>
      </c>
      <c r="G58" s="15">
        <v>42</v>
      </c>
      <c r="H58" s="16">
        <f>(E58-INT(E58))*60</f>
        <v>13.818802609463887</v>
      </c>
    </row>
    <row r="59" spans="1:8" ht="15.75">
      <c r="A59" s="12">
        <f aca="true" t="shared" si="3" ref="A59:A64">A58+10</f>
        <v>730</v>
      </c>
      <c r="B59" s="15">
        <v>10</v>
      </c>
      <c r="C59" s="12">
        <f t="shared" si="0"/>
        <v>740</v>
      </c>
      <c r="D59" s="13">
        <f t="shared" si="1"/>
        <v>85.945</v>
      </c>
      <c r="E59" s="13">
        <f t="shared" si="2"/>
        <v>248.1753133768244</v>
      </c>
      <c r="F59" s="15">
        <v>4</v>
      </c>
      <c r="G59" s="15">
        <v>8</v>
      </c>
      <c r="H59" s="16">
        <f aca="true" t="shared" si="4" ref="H59:H64">(E59-INT(E59))*60</f>
        <v>10.518802609463478</v>
      </c>
    </row>
    <row r="60" spans="1:8" ht="15.75">
      <c r="A60" s="12">
        <f t="shared" si="3"/>
        <v>740</v>
      </c>
      <c r="B60" s="15">
        <v>10</v>
      </c>
      <c r="C60" s="12">
        <f t="shared" si="0"/>
        <v>750</v>
      </c>
      <c r="D60" s="13">
        <f t="shared" si="1"/>
        <v>85.945</v>
      </c>
      <c r="E60" s="13">
        <f t="shared" si="2"/>
        <v>334.12031337682436</v>
      </c>
      <c r="F60" s="15">
        <v>5</v>
      </c>
      <c r="G60" s="15">
        <v>34</v>
      </c>
      <c r="H60" s="16">
        <f t="shared" si="4"/>
        <v>7.218802609461363</v>
      </c>
    </row>
    <row r="61" spans="1:8" ht="15.75">
      <c r="A61" s="12">
        <f t="shared" si="3"/>
        <v>750</v>
      </c>
      <c r="B61" s="15">
        <v>10</v>
      </c>
      <c r="C61" s="12">
        <f t="shared" si="0"/>
        <v>760</v>
      </c>
      <c r="D61" s="13">
        <f t="shared" si="1"/>
        <v>85.945</v>
      </c>
      <c r="E61" s="13">
        <f t="shared" si="2"/>
        <v>420.06531337682435</v>
      </c>
      <c r="F61" s="15">
        <v>7</v>
      </c>
      <c r="G61" s="15">
        <v>0</v>
      </c>
      <c r="H61" s="16">
        <f t="shared" si="4"/>
        <v>3.918802609460954</v>
      </c>
    </row>
    <row r="62" spans="1:8" ht="15.75">
      <c r="A62" s="12">
        <f t="shared" si="3"/>
        <v>760</v>
      </c>
      <c r="B62" s="15">
        <v>10</v>
      </c>
      <c r="C62" s="12">
        <f t="shared" si="0"/>
        <v>770</v>
      </c>
      <c r="D62" s="13">
        <f t="shared" si="1"/>
        <v>85.945</v>
      </c>
      <c r="E62" s="13">
        <f t="shared" si="2"/>
        <v>506.01031337682434</v>
      </c>
      <c r="F62" s="15">
        <v>8</v>
      </c>
      <c r="G62" s="15">
        <v>26</v>
      </c>
      <c r="H62" s="16">
        <f t="shared" si="4"/>
        <v>0.6188026094605448</v>
      </c>
    </row>
    <row r="63" spans="1:8" ht="15.75">
      <c r="A63" s="12">
        <f t="shared" si="3"/>
        <v>770</v>
      </c>
      <c r="B63" s="15">
        <v>10</v>
      </c>
      <c r="C63" s="12">
        <f t="shared" si="0"/>
        <v>780</v>
      </c>
      <c r="D63" s="13">
        <f t="shared" si="1"/>
        <v>85.945</v>
      </c>
      <c r="E63" s="13">
        <f t="shared" si="2"/>
        <v>591.9553133768243</v>
      </c>
      <c r="F63" s="15">
        <v>9</v>
      </c>
      <c r="G63" s="15">
        <v>11</v>
      </c>
      <c r="H63" s="16">
        <f t="shared" si="4"/>
        <v>57.318802609456725</v>
      </c>
    </row>
    <row r="64" spans="1:8" ht="15.75">
      <c r="A64" s="12">
        <f t="shared" si="3"/>
        <v>780</v>
      </c>
      <c r="B64" s="17">
        <f>C53</f>
        <v>7.918425260206732</v>
      </c>
      <c r="C64" s="12">
        <f t="shared" si="0"/>
        <v>787.9184252602067</v>
      </c>
      <c r="D64" s="13">
        <f>L45</f>
        <v>68.05490589884677</v>
      </c>
      <c r="E64" s="13">
        <f t="shared" si="2"/>
        <v>660.010219275671</v>
      </c>
      <c r="F64" s="15">
        <v>11</v>
      </c>
      <c r="G64" s="15">
        <v>0</v>
      </c>
      <c r="H64" s="16">
        <f t="shared" si="4"/>
        <v>0.6131565402620254</v>
      </c>
    </row>
    <row r="65" spans="1:8" ht="15.75">
      <c r="A65" s="11"/>
      <c r="B65" s="11"/>
      <c r="C65" s="11"/>
      <c r="D65" s="11"/>
      <c r="E65" s="11"/>
      <c r="F65" s="11"/>
      <c r="G65" s="11"/>
      <c r="H65" s="11"/>
    </row>
    <row r="66" spans="1:8" ht="15.75">
      <c r="A66" s="11"/>
      <c r="B66" s="11"/>
      <c r="C66" s="11"/>
      <c r="D66" s="11"/>
      <c r="E66" s="11"/>
      <c r="F66" s="11" t="s">
        <v>56</v>
      </c>
      <c r="G66" s="11"/>
      <c r="H66" s="11"/>
    </row>
    <row r="67" spans="1:8" ht="15.75">
      <c r="A67" s="11"/>
      <c r="B67" s="11"/>
      <c r="C67" s="11"/>
      <c r="D67" s="11"/>
      <c r="E67" s="11"/>
      <c r="F67" s="11"/>
      <c r="G67" s="11"/>
      <c r="H67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0"/>
  <sheetViews>
    <sheetView zoomScale="85" zoomScaleNormal="85" zoomScalePageLayoutView="0" workbookViewId="0" topLeftCell="A1">
      <selection activeCell="H31" sqref="H31"/>
    </sheetView>
  </sheetViews>
  <sheetFormatPr defaultColWidth="9.140625" defaultRowHeight="12.75"/>
  <cols>
    <col min="1" max="16384" width="9.140625" style="8" customWidth="1"/>
  </cols>
  <sheetData>
    <row r="3" ht="18">
      <c r="I3" s="8" t="s">
        <v>1</v>
      </c>
    </row>
    <row r="7" ht="18">
      <c r="B7" s="8" t="s">
        <v>38</v>
      </c>
    </row>
    <row r="19" ht="18">
      <c r="E19" s="8" t="s">
        <v>37</v>
      </c>
    </row>
    <row r="24" ht="18">
      <c r="B24" s="8" t="s">
        <v>15</v>
      </c>
    </row>
    <row r="30" ht="18">
      <c r="C30" s="8" t="s">
        <v>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45"/>
  <sheetViews>
    <sheetView zoomScale="145" zoomScaleNormal="145" zoomScalePageLayoutView="0" workbookViewId="0" topLeftCell="A28">
      <selection activeCell="E46" sqref="E46"/>
    </sheetView>
  </sheetViews>
  <sheetFormatPr defaultColWidth="9.140625" defaultRowHeight="12.75"/>
  <cols>
    <col min="6" max="6" width="12.8515625" style="0" customWidth="1"/>
    <col min="9" max="9" width="2.00390625" style="0" customWidth="1"/>
  </cols>
  <sheetData>
    <row r="5" ht="12.75">
      <c r="B5" t="s">
        <v>57</v>
      </c>
    </row>
    <row r="6" ht="12.75">
      <c r="B6" t="s">
        <v>58</v>
      </c>
    </row>
    <row r="7" ht="12.75">
      <c r="B7" t="s">
        <v>59</v>
      </c>
    </row>
    <row r="9" ht="12.75">
      <c r="B9" t="s">
        <v>60</v>
      </c>
    </row>
    <row r="11" ht="12.75">
      <c r="D11">
        <v>12.5</v>
      </c>
    </row>
    <row r="12" spans="3:4" ht="12.75">
      <c r="C12">
        <v>850</v>
      </c>
      <c r="D12" t="s">
        <v>61</v>
      </c>
    </row>
    <row r="23" spans="5:6" ht="12.75">
      <c r="E23" t="s">
        <v>63</v>
      </c>
      <c r="F23">
        <v>500</v>
      </c>
    </row>
    <row r="24" ht="12.75">
      <c r="A24" t="s">
        <v>62</v>
      </c>
    </row>
    <row r="26" spans="1:6" ht="12.75">
      <c r="A26" t="s">
        <v>64</v>
      </c>
      <c r="B26">
        <f>F23*TAN((PI()/180)*D11/2)</f>
        <v>54.75890584162073</v>
      </c>
      <c r="F26">
        <v>1718.9</v>
      </c>
    </row>
    <row r="27" spans="1:2" ht="12.75">
      <c r="A27" t="s">
        <v>65</v>
      </c>
      <c r="B27">
        <f>C12-B26</f>
        <v>795.2410941583793</v>
      </c>
    </row>
    <row r="28" spans="1:4" ht="12.75">
      <c r="A28" t="s">
        <v>66</v>
      </c>
      <c r="B28">
        <f>F23/20</f>
        <v>25</v>
      </c>
      <c r="C28" t="s">
        <v>67</v>
      </c>
      <c r="D28">
        <v>20</v>
      </c>
    </row>
    <row r="29" spans="1:6" ht="12.75">
      <c r="A29" t="s">
        <v>68</v>
      </c>
      <c r="B29">
        <f>800-B27</f>
        <v>4.758905841620731</v>
      </c>
      <c r="E29" t="s">
        <v>71</v>
      </c>
      <c r="F29">
        <f>F26*B29/F23</f>
        <v>16.36016650232375</v>
      </c>
    </row>
    <row r="30" spans="5:7" ht="12.75">
      <c r="E30" t="s">
        <v>72</v>
      </c>
      <c r="G30">
        <f>F26*D28/F23</f>
        <v>68.756</v>
      </c>
    </row>
    <row r="31" spans="1:7" ht="12.75">
      <c r="A31" t="s">
        <v>69</v>
      </c>
      <c r="B31">
        <f>PI()*F23*D11/180</f>
        <v>109.08307824964558</v>
      </c>
      <c r="E31" t="s">
        <v>73</v>
      </c>
      <c r="G31">
        <f>F26*B34/F23</f>
        <v>14.86563990430793</v>
      </c>
    </row>
    <row r="33" spans="1:2" ht="12.75">
      <c r="A33" t="s">
        <v>70</v>
      </c>
      <c r="B33">
        <f>B31+B27</f>
        <v>904.3241724080249</v>
      </c>
    </row>
    <row r="34" spans="1:2" ht="12.75">
      <c r="A34" t="s">
        <v>74</v>
      </c>
      <c r="B34">
        <f>B33-900</f>
        <v>4.324172408024879</v>
      </c>
    </row>
    <row r="36" spans="1:10" ht="38.25">
      <c r="A36" s="18" t="s">
        <v>48</v>
      </c>
      <c r="B36" s="18" t="s">
        <v>50</v>
      </c>
      <c r="C36" s="18" t="s">
        <v>49</v>
      </c>
      <c r="D36" s="18" t="s">
        <v>51</v>
      </c>
      <c r="E36" s="18" t="s">
        <v>52</v>
      </c>
      <c r="F36" s="18" t="s">
        <v>53</v>
      </c>
      <c r="G36" s="18" t="s">
        <v>54</v>
      </c>
      <c r="H36" s="19" t="s">
        <v>55</v>
      </c>
      <c r="J36" s="20" t="s">
        <v>76</v>
      </c>
    </row>
    <row r="37" spans="1:10" ht="12.75">
      <c r="A37">
        <f>B27</f>
        <v>795.2410941583793</v>
      </c>
      <c r="B37">
        <f>B29</f>
        <v>4.758905841620731</v>
      </c>
      <c r="C37">
        <f aca="true" t="shared" si="0" ref="C37:C43">A37+B37</f>
        <v>800</v>
      </c>
      <c r="D37">
        <f>F29</f>
        <v>16.36016650232375</v>
      </c>
      <c r="E37">
        <f>D37</f>
        <v>16.36016650232375</v>
      </c>
      <c r="F37">
        <v>0</v>
      </c>
      <c r="G37">
        <v>16</v>
      </c>
      <c r="H37">
        <v>21</v>
      </c>
      <c r="J37" s="21">
        <f>E37/60</f>
        <v>0.2726694417053958</v>
      </c>
    </row>
    <row r="38" spans="1:10" ht="12.75">
      <c r="A38">
        <f aca="true" t="shared" si="1" ref="A38:A43">C37</f>
        <v>800</v>
      </c>
      <c r="B38">
        <f>$D$28</f>
        <v>20</v>
      </c>
      <c r="C38">
        <f t="shared" si="0"/>
        <v>820</v>
      </c>
      <c r="D38">
        <f>$G$30</f>
        <v>68.756</v>
      </c>
      <c r="E38">
        <f aca="true" t="shared" si="2" ref="E38:E43">E37+D38</f>
        <v>85.11616650232375</v>
      </c>
      <c r="F38">
        <f aca="true" t="shared" si="3" ref="F38:F43">INT(E38/60)</f>
        <v>1</v>
      </c>
      <c r="G38">
        <v>25</v>
      </c>
      <c r="H38">
        <v>7</v>
      </c>
      <c r="J38" s="21">
        <f aca="true" t="shared" si="4" ref="J38:J43">E38/60</f>
        <v>1.4186027750387291</v>
      </c>
    </row>
    <row r="39" spans="1:10" ht="12.75">
      <c r="A39">
        <f t="shared" si="1"/>
        <v>820</v>
      </c>
      <c r="B39">
        <f>$D$28</f>
        <v>20</v>
      </c>
      <c r="C39">
        <f t="shared" si="0"/>
        <v>840</v>
      </c>
      <c r="D39">
        <f>$G$30</f>
        <v>68.756</v>
      </c>
      <c r="E39">
        <f t="shared" si="2"/>
        <v>153.87216650232375</v>
      </c>
      <c r="F39">
        <f t="shared" si="3"/>
        <v>2</v>
      </c>
      <c r="G39">
        <v>33</v>
      </c>
      <c r="H39">
        <v>52</v>
      </c>
      <c r="J39" s="21">
        <f t="shared" si="4"/>
        <v>2.5645361083720624</v>
      </c>
    </row>
    <row r="40" spans="1:10" ht="12.75">
      <c r="A40">
        <f t="shared" si="1"/>
        <v>840</v>
      </c>
      <c r="B40">
        <f>$D$28</f>
        <v>20</v>
      </c>
      <c r="C40">
        <f t="shared" si="0"/>
        <v>860</v>
      </c>
      <c r="D40">
        <f>$G$30</f>
        <v>68.756</v>
      </c>
      <c r="E40">
        <f t="shared" si="2"/>
        <v>222.62816650232375</v>
      </c>
      <c r="F40">
        <f t="shared" si="3"/>
        <v>3</v>
      </c>
      <c r="G40">
        <v>42</v>
      </c>
      <c r="H40">
        <v>37</v>
      </c>
      <c r="J40" s="21">
        <f t="shared" si="4"/>
        <v>3.710469441705396</v>
      </c>
    </row>
    <row r="41" spans="1:10" ht="12.75">
      <c r="A41">
        <f t="shared" si="1"/>
        <v>860</v>
      </c>
      <c r="B41">
        <f>$D$28</f>
        <v>20</v>
      </c>
      <c r="C41">
        <f t="shared" si="0"/>
        <v>880</v>
      </c>
      <c r="D41">
        <f>$G$30</f>
        <v>68.756</v>
      </c>
      <c r="E41">
        <f t="shared" si="2"/>
        <v>291.38416650232375</v>
      </c>
      <c r="F41">
        <f t="shared" si="3"/>
        <v>4</v>
      </c>
      <c r="G41">
        <v>51</v>
      </c>
      <c r="H41">
        <v>23</v>
      </c>
      <c r="J41" s="21">
        <f t="shared" si="4"/>
        <v>4.856402775038729</v>
      </c>
    </row>
    <row r="42" spans="1:10" ht="12.75">
      <c r="A42">
        <f t="shared" si="1"/>
        <v>880</v>
      </c>
      <c r="B42">
        <f>$D$28</f>
        <v>20</v>
      </c>
      <c r="C42">
        <f t="shared" si="0"/>
        <v>900</v>
      </c>
      <c r="D42">
        <f>$G$30</f>
        <v>68.756</v>
      </c>
      <c r="E42">
        <f t="shared" si="2"/>
        <v>360.1401665023237</v>
      </c>
      <c r="F42">
        <f t="shared" si="3"/>
        <v>6</v>
      </c>
      <c r="G42">
        <v>0</v>
      </c>
      <c r="H42">
        <v>8</v>
      </c>
      <c r="J42" s="21">
        <f t="shared" si="4"/>
        <v>6.002336108372062</v>
      </c>
    </row>
    <row r="43" spans="1:10" ht="12.75">
      <c r="A43">
        <f t="shared" si="1"/>
        <v>900</v>
      </c>
      <c r="B43">
        <f>B34</f>
        <v>4.324172408024879</v>
      </c>
      <c r="C43">
        <f t="shared" si="0"/>
        <v>904.3241724080249</v>
      </c>
      <c r="D43">
        <f>G31</f>
        <v>14.86563990430793</v>
      </c>
      <c r="E43">
        <f t="shared" si="2"/>
        <v>375.0058064066317</v>
      </c>
      <c r="F43">
        <f t="shared" si="3"/>
        <v>6</v>
      </c>
      <c r="G43">
        <v>15</v>
      </c>
      <c r="H43">
        <v>0</v>
      </c>
      <c r="J43" s="21">
        <f t="shared" si="4"/>
        <v>6.250096773443861</v>
      </c>
    </row>
    <row r="45" spans="5:6" ht="12.75">
      <c r="E45">
        <f>12.5*60/2</f>
        <v>375</v>
      </c>
      <c r="F45" t="s">
        <v>75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NW10 2XD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2739</dc:creator>
  <cp:keywords/>
  <dc:description/>
  <cp:lastModifiedBy>Angelo Filomeno</cp:lastModifiedBy>
  <cp:lastPrinted>2007-05-17T14:34:39Z</cp:lastPrinted>
  <dcterms:created xsi:type="dcterms:W3CDTF">2007-05-17T12:42:25Z</dcterms:created>
  <dcterms:modified xsi:type="dcterms:W3CDTF">2015-12-08T14:22:32Z</dcterms:modified>
  <cp:category/>
  <cp:version/>
  <cp:contentType/>
  <cp:contentStatus/>
</cp:coreProperties>
</file>