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julie\Documents\Points and CC Standings\2022\"/>
    </mc:Choice>
  </mc:AlternateContent>
  <xr:revisionPtr revIDLastSave="0" documentId="13_ncr:1_{54F89EE5-2FFC-4E71-8157-E35FEB2928A6}" xr6:coauthVersionLast="47" xr6:coauthVersionMax="47" xr10:uidLastSave="{00000000-0000-0000-0000-000000000000}"/>
  <bookViews>
    <workbookView xWindow="-103" yWindow="-103" windowWidth="21600" windowHeight="13749" xr2:uid="{00000000-000D-0000-FFFF-FFFF00000000}"/>
  </bookViews>
  <sheets>
    <sheet name="Point Standings" sheetId="1" r:id="rId1"/>
    <sheet name="CC Standings " sheetId="3" r:id="rId2"/>
    <sheet name="CC Color Winner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6" i="4" l="1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A46" i="3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E5" i="4"/>
  <c r="F5" i="4"/>
  <c r="G5" i="4"/>
  <c r="H5" i="4"/>
  <c r="I5" i="4"/>
  <c r="J5" i="4"/>
  <c r="E6" i="4"/>
  <c r="F6" i="4"/>
  <c r="G6" i="4"/>
  <c r="H6" i="4"/>
  <c r="I6" i="4"/>
  <c r="J6" i="4"/>
  <c r="E7" i="4"/>
  <c r="F7" i="4"/>
  <c r="G7" i="4"/>
  <c r="H7" i="4"/>
  <c r="I7" i="4"/>
  <c r="J7" i="4"/>
  <c r="E8" i="4"/>
  <c r="F8" i="4"/>
  <c r="G8" i="4"/>
  <c r="H8" i="4"/>
  <c r="I8" i="4"/>
  <c r="J8" i="4"/>
  <c r="E9" i="4"/>
  <c r="F9" i="4"/>
  <c r="G9" i="4"/>
  <c r="H9" i="4"/>
  <c r="I9" i="4"/>
  <c r="J9" i="4"/>
  <c r="E10" i="4"/>
  <c r="F10" i="4"/>
  <c r="G10" i="4"/>
  <c r="H10" i="4"/>
  <c r="I10" i="4"/>
  <c r="J10" i="4"/>
  <c r="E11" i="4"/>
  <c r="F11" i="4"/>
  <c r="G11" i="4"/>
  <c r="H11" i="4"/>
  <c r="I11" i="4"/>
  <c r="J11" i="4"/>
  <c r="E12" i="4"/>
  <c r="F12" i="4"/>
  <c r="G12" i="4"/>
  <c r="H12" i="4"/>
  <c r="I12" i="4"/>
  <c r="J12" i="4"/>
  <c r="E13" i="4"/>
  <c r="F13" i="4"/>
  <c r="G13" i="4"/>
  <c r="H13" i="4"/>
  <c r="I13" i="4"/>
  <c r="J13" i="4"/>
  <c r="E14" i="4"/>
  <c r="F14" i="4"/>
  <c r="G14" i="4"/>
  <c r="H14" i="4"/>
  <c r="I14" i="4"/>
  <c r="J14" i="4"/>
  <c r="E15" i="4"/>
  <c r="F15" i="4"/>
  <c r="G15" i="4"/>
  <c r="H15" i="4"/>
  <c r="I15" i="4"/>
  <c r="J15" i="4"/>
  <c r="E16" i="4"/>
  <c r="F16" i="4"/>
  <c r="G16" i="4"/>
  <c r="H16" i="4"/>
  <c r="I16" i="4"/>
  <c r="J16" i="4"/>
  <c r="E17" i="4"/>
  <c r="F17" i="4"/>
  <c r="G17" i="4"/>
  <c r="H17" i="4"/>
  <c r="I17" i="4"/>
  <c r="J17" i="4"/>
  <c r="E18" i="4"/>
  <c r="F18" i="4"/>
  <c r="G18" i="4"/>
  <c r="H18" i="4"/>
  <c r="I18" i="4"/>
  <c r="J18" i="4"/>
  <c r="E19" i="4"/>
  <c r="F19" i="4"/>
  <c r="G19" i="4"/>
  <c r="H19" i="4"/>
  <c r="I19" i="4"/>
  <c r="J19" i="4"/>
  <c r="E20" i="4"/>
  <c r="F20" i="4"/>
  <c r="G20" i="4"/>
  <c r="H20" i="4"/>
  <c r="I20" i="4"/>
  <c r="J20" i="4"/>
  <c r="E21" i="4"/>
  <c r="F21" i="4"/>
  <c r="G21" i="4"/>
  <c r="H21" i="4"/>
  <c r="I21" i="4"/>
  <c r="J21" i="4"/>
  <c r="E22" i="4"/>
  <c r="F22" i="4"/>
  <c r="G22" i="4"/>
  <c r="H22" i="4"/>
  <c r="I22" i="4"/>
  <c r="J22" i="4"/>
  <c r="E23" i="4"/>
  <c r="F23" i="4"/>
  <c r="G23" i="4"/>
  <c r="H23" i="4"/>
  <c r="I23" i="4"/>
  <c r="J23" i="4"/>
  <c r="E24" i="4"/>
  <c r="F24" i="4"/>
  <c r="G24" i="4"/>
  <c r="H24" i="4"/>
  <c r="I24" i="4"/>
  <c r="J24" i="4"/>
  <c r="E25" i="4"/>
  <c r="F25" i="4"/>
  <c r="G25" i="4"/>
  <c r="H25" i="4"/>
  <c r="I25" i="4"/>
  <c r="J25" i="4"/>
  <c r="E26" i="4"/>
  <c r="F26" i="4"/>
  <c r="G26" i="4"/>
  <c r="H26" i="4"/>
  <c r="I26" i="4"/>
  <c r="J26" i="4"/>
  <c r="E27" i="4"/>
  <c r="F27" i="4"/>
  <c r="G27" i="4"/>
  <c r="H27" i="4"/>
  <c r="I27" i="4"/>
  <c r="J27" i="4"/>
  <c r="E28" i="4"/>
  <c r="F28" i="4"/>
  <c r="G28" i="4"/>
  <c r="H28" i="4"/>
  <c r="I28" i="4"/>
  <c r="J28" i="4"/>
  <c r="E29" i="4"/>
  <c r="F29" i="4"/>
  <c r="G29" i="4"/>
  <c r="H29" i="4"/>
  <c r="I29" i="4"/>
  <c r="J29" i="4"/>
  <c r="E30" i="4"/>
  <c r="F30" i="4"/>
  <c r="G30" i="4"/>
  <c r="H30" i="4"/>
  <c r="I30" i="4"/>
  <c r="J30" i="4"/>
  <c r="E31" i="4"/>
  <c r="F31" i="4"/>
  <c r="G31" i="4"/>
  <c r="H31" i="4"/>
  <c r="I31" i="4"/>
  <c r="J31" i="4"/>
  <c r="E32" i="4"/>
  <c r="F32" i="4"/>
  <c r="G32" i="4"/>
  <c r="H32" i="4"/>
  <c r="I32" i="4"/>
  <c r="J32" i="4"/>
  <c r="E33" i="4"/>
  <c r="F33" i="4"/>
  <c r="G33" i="4"/>
  <c r="H33" i="4"/>
  <c r="I33" i="4"/>
  <c r="J33" i="4"/>
  <c r="E34" i="4"/>
  <c r="F34" i="4"/>
  <c r="G34" i="4"/>
  <c r="H34" i="4"/>
  <c r="I34" i="4"/>
  <c r="J34" i="4"/>
  <c r="E35" i="4"/>
  <c r="F35" i="4"/>
  <c r="G35" i="4"/>
  <c r="H35" i="4"/>
  <c r="I35" i="4"/>
  <c r="J35" i="4"/>
  <c r="E36" i="4"/>
  <c r="F36" i="4"/>
  <c r="G36" i="4"/>
  <c r="H36" i="4"/>
  <c r="I36" i="4"/>
  <c r="J36" i="4"/>
  <c r="E37" i="4"/>
  <c r="F37" i="4"/>
  <c r="G37" i="4"/>
  <c r="H37" i="4"/>
  <c r="I37" i="4"/>
  <c r="J37" i="4"/>
  <c r="E38" i="4"/>
  <c r="F38" i="4"/>
  <c r="G38" i="4"/>
  <c r="H38" i="4"/>
  <c r="I38" i="4"/>
  <c r="J38" i="4"/>
  <c r="E39" i="4"/>
  <c r="F39" i="4"/>
  <c r="G39" i="4"/>
  <c r="H39" i="4"/>
  <c r="I39" i="4"/>
  <c r="J39" i="4"/>
  <c r="E40" i="4"/>
  <c r="F40" i="4"/>
  <c r="G40" i="4"/>
  <c r="H40" i="4"/>
  <c r="I40" i="4"/>
  <c r="J40" i="4"/>
  <c r="E41" i="4"/>
  <c r="F41" i="4"/>
  <c r="G41" i="4"/>
  <c r="H41" i="4"/>
  <c r="I41" i="4"/>
  <c r="J41" i="4"/>
  <c r="E42" i="4"/>
  <c r="F42" i="4"/>
  <c r="G42" i="4"/>
  <c r="H42" i="4"/>
  <c r="I42" i="4"/>
  <c r="J42" i="4"/>
  <c r="E43" i="4"/>
  <c r="F43" i="4"/>
  <c r="G43" i="4"/>
  <c r="H43" i="4"/>
  <c r="I43" i="4"/>
  <c r="J43" i="4"/>
  <c r="E44" i="4"/>
  <c r="F44" i="4"/>
  <c r="G44" i="4"/>
  <c r="H44" i="4"/>
  <c r="I44" i="4"/>
  <c r="J44" i="4"/>
  <c r="E45" i="4"/>
  <c r="F45" i="4"/>
  <c r="G45" i="4"/>
  <c r="H45" i="4"/>
  <c r="I45" i="4"/>
  <c r="J45" i="4"/>
  <c r="E46" i="4"/>
  <c r="F46" i="4"/>
  <c r="G46" i="4"/>
  <c r="H46" i="4"/>
  <c r="I46" i="4"/>
  <c r="J46" i="4"/>
  <c r="E47" i="4"/>
  <c r="F47" i="4"/>
  <c r="G47" i="4"/>
  <c r="H47" i="4"/>
  <c r="I47" i="4"/>
  <c r="J47" i="4"/>
  <c r="E48" i="4"/>
  <c r="F48" i="4"/>
  <c r="G48" i="4"/>
  <c r="H48" i="4"/>
  <c r="I48" i="4"/>
  <c r="J48" i="4"/>
  <c r="E49" i="4"/>
  <c r="F49" i="4"/>
  <c r="G49" i="4"/>
  <c r="H49" i="4"/>
  <c r="I49" i="4"/>
  <c r="J49" i="4"/>
  <c r="E50" i="4"/>
  <c r="F50" i="4"/>
  <c r="G50" i="4"/>
  <c r="H50" i="4"/>
  <c r="I50" i="4"/>
  <c r="J50" i="4"/>
  <c r="E51" i="4"/>
  <c r="F51" i="4"/>
  <c r="G51" i="4"/>
  <c r="H51" i="4"/>
  <c r="I51" i="4"/>
  <c r="J51" i="4"/>
  <c r="E52" i="4"/>
  <c r="F52" i="4"/>
  <c r="G52" i="4"/>
  <c r="H52" i="4"/>
  <c r="I52" i="4"/>
  <c r="J52" i="4"/>
  <c r="E53" i="4"/>
  <c r="F53" i="4"/>
  <c r="G53" i="4"/>
  <c r="H53" i="4"/>
  <c r="I53" i="4"/>
  <c r="J53" i="4"/>
  <c r="E54" i="4"/>
  <c r="F54" i="4"/>
  <c r="G54" i="4"/>
  <c r="H54" i="4"/>
  <c r="I54" i="4"/>
  <c r="J54" i="4"/>
  <c r="E55" i="4"/>
  <c r="F55" i="4"/>
  <c r="G55" i="4"/>
  <c r="H55" i="4"/>
  <c r="I55" i="4"/>
  <c r="J55" i="4"/>
  <c r="E56" i="4"/>
  <c r="F56" i="4"/>
  <c r="G56" i="4"/>
  <c r="H56" i="4"/>
  <c r="I56" i="4"/>
  <c r="J56" i="4"/>
  <c r="E57" i="4"/>
  <c r="F57" i="4"/>
  <c r="G57" i="4"/>
  <c r="H57" i="4"/>
  <c r="I57" i="4"/>
  <c r="J57" i="4"/>
  <c r="E58" i="4"/>
  <c r="F58" i="4"/>
  <c r="G58" i="4"/>
  <c r="H58" i="4"/>
  <c r="I58" i="4"/>
  <c r="J58" i="4"/>
  <c r="E59" i="4"/>
  <c r="F59" i="4"/>
  <c r="G59" i="4"/>
  <c r="H59" i="4"/>
  <c r="I59" i="4"/>
  <c r="J59" i="4"/>
  <c r="E60" i="4"/>
  <c r="F60" i="4"/>
  <c r="G60" i="4"/>
  <c r="H60" i="4"/>
  <c r="I60" i="4"/>
  <c r="J60" i="4"/>
  <c r="E61" i="4"/>
  <c r="F61" i="4"/>
  <c r="G61" i="4"/>
  <c r="H61" i="4"/>
  <c r="I61" i="4"/>
  <c r="J61" i="4"/>
  <c r="E62" i="4"/>
  <c r="F62" i="4"/>
  <c r="G62" i="4"/>
  <c r="H62" i="4"/>
  <c r="I62" i="4"/>
  <c r="J62" i="4"/>
  <c r="E63" i="4"/>
  <c r="F63" i="4"/>
  <c r="G63" i="4"/>
  <c r="H63" i="4"/>
  <c r="I63" i="4"/>
  <c r="J63" i="4"/>
  <c r="E64" i="4"/>
  <c r="F64" i="4"/>
  <c r="G64" i="4"/>
  <c r="H64" i="4"/>
  <c r="I64" i="4"/>
  <c r="J64" i="4"/>
  <c r="E65" i="4"/>
  <c r="F65" i="4"/>
  <c r="G65" i="4"/>
  <c r="H65" i="4"/>
  <c r="I65" i="4"/>
  <c r="J65" i="4"/>
  <c r="E66" i="4"/>
  <c r="F66" i="4"/>
  <c r="G66" i="4"/>
  <c r="H66" i="4"/>
  <c r="I66" i="4"/>
  <c r="J66" i="4"/>
  <c r="E67" i="4"/>
  <c r="F67" i="4"/>
  <c r="G67" i="4"/>
  <c r="H67" i="4"/>
  <c r="I67" i="4"/>
  <c r="J67" i="4"/>
  <c r="E68" i="4"/>
  <c r="F68" i="4"/>
  <c r="G68" i="4"/>
  <c r="H68" i="4"/>
  <c r="I68" i="4"/>
  <c r="J68" i="4"/>
  <c r="E69" i="4"/>
  <c r="F69" i="4"/>
  <c r="G69" i="4"/>
  <c r="H69" i="4"/>
  <c r="I69" i="4"/>
  <c r="J69" i="4"/>
  <c r="E70" i="4"/>
  <c r="F70" i="4"/>
  <c r="G70" i="4"/>
  <c r="H70" i="4"/>
  <c r="I70" i="4"/>
  <c r="J70" i="4"/>
  <c r="E71" i="4"/>
  <c r="F71" i="4"/>
  <c r="G71" i="4"/>
  <c r="H71" i="4"/>
  <c r="I71" i="4"/>
  <c r="J71" i="4"/>
  <c r="E72" i="4"/>
  <c r="F72" i="4"/>
  <c r="G72" i="4"/>
  <c r="H72" i="4"/>
  <c r="I72" i="4"/>
  <c r="J72" i="4"/>
  <c r="E73" i="4"/>
  <c r="F73" i="4"/>
  <c r="G73" i="4"/>
  <c r="H73" i="4"/>
  <c r="I73" i="4"/>
  <c r="J73" i="4"/>
  <c r="E74" i="4"/>
  <c r="F74" i="4"/>
  <c r="G74" i="4"/>
  <c r="H74" i="4"/>
  <c r="I74" i="4"/>
  <c r="J74" i="4"/>
  <c r="E75" i="4"/>
  <c r="F75" i="4"/>
  <c r="G75" i="4"/>
  <c r="H75" i="4"/>
  <c r="I75" i="4"/>
  <c r="J75" i="4"/>
  <c r="E76" i="4"/>
  <c r="F76" i="4"/>
  <c r="G76" i="4"/>
  <c r="H76" i="4"/>
  <c r="I76" i="4"/>
  <c r="J76" i="4"/>
  <c r="E77" i="4"/>
  <c r="F77" i="4"/>
  <c r="G77" i="4"/>
  <c r="H77" i="4"/>
  <c r="I77" i="4"/>
  <c r="J77" i="4"/>
  <c r="E78" i="4"/>
  <c r="F78" i="4"/>
  <c r="G78" i="4"/>
  <c r="H78" i="4"/>
  <c r="I78" i="4"/>
  <c r="J78" i="4"/>
  <c r="E79" i="4"/>
  <c r="F79" i="4"/>
  <c r="G79" i="4"/>
  <c r="H79" i="4"/>
  <c r="I79" i="4"/>
  <c r="J79" i="4"/>
  <c r="E80" i="4"/>
  <c r="F80" i="4"/>
  <c r="G80" i="4"/>
  <c r="H80" i="4"/>
  <c r="I80" i="4"/>
  <c r="J80" i="4"/>
  <c r="E81" i="4"/>
  <c r="F81" i="4"/>
  <c r="G81" i="4"/>
  <c r="H81" i="4"/>
  <c r="I81" i="4"/>
  <c r="J81" i="4"/>
  <c r="E82" i="4"/>
  <c r="F82" i="4"/>
  <c r="G82" i="4"/>
  <c r="H82" i="4"/>
  <c r="I82" i="4"/>
  <c r="J82" i="4"/>
  <c r="E83" i="4"/>
  <c r="F83" i="4"/>
  <c r="G83" i="4"/>
  <c r="H83" i="4"/>
  <c r="I83" i="4"/>
  <c r="J83" i="4"/>
  <c r="E84" i="4"/>
  <c r="F84" i="4"/>
  <c r="G84" i="4"/>
  <c r="H84" i="4"/>
  <c r="I84" i="4"/>
  <c r="J84" i="4"/>
  <c r="E85" i="4"/>
  <c r="F85" i="4"/>
  <c r="G85" i="4"/>
  <c r="H85" i="4"/>
  <c r="I85" i="4"/>
  <c r="J85" i="4"/>
  <c r="E86" i="4"/>
  <c r="F86" i="4"/>
  <c r="G86" i="4"/>
  <c r="H86" i="4"/>
  <c r="I86" i="4"/>
  <c r="J86" i="4"/>
  <c r="E87" i="4"/>
  <c r="F87" i="4"/>
  <c r="G87" i="4"/>
  <c r="H87" i="4"/>
  <c r="I87" i="4"/>
  <c r="J87" i="4"/>
  <c r="E88" i="4"/>
  <c r="F88" i="4"/>
  <c r="G88" i="4"/>
  <c r="H88" i="4"/>
  <c r="I88" i="4"/>
  <c r="J88" i="4"/>
  <c r="E89" i="4"/>
  <c r="F89" i="4"/>
  <c r="G89" i="4"/>
  <c r="H89" i="4"/>
  <c r="I89" i="4"/>
  <c r="J89" i="4"/>
  <c r="E90" i="4"/>
  <c r="F90" i="4"/>
  <c r="G90" i="4"/>
  <c r="H90" i="4"/>
  <c r="I90" i="4"/>
  <c r="J90" i="4"/>
  <c r="E91" i="4"/>
  <c r="F91" i="4"/>
  <c r="G91" i="4"/>
  <c r="H91" i="4"/>
  <c r="I91" i="4"/>
  <c r="J91" i="4"/>
  <c r="E92" i="4"/>
  <c r="F92" i="4"/>
  <c r="G92" i="4"/>
  <c r="H92" i="4"/>
  <c r="I92" i="4"/>
  <c r="J92" i="4"/>
  <c r="E93" i="4"/>
  <c r="F93" i="4"/>
  <c r="G93" i="4"/>
  <c r="H93" i="4"/>
  <c r="I93" i="4"/>
  <c r="J93" i="4"/>
  <c r="E94" i="4"/>
  <c r="F94" i="4"/>
  <c r="G94" i="4"/>
  <c r="H94" i="4"/>
  <c r="I94" i="4"/>
  <c r="J94" i="4"/>
  <c r="E95" i="4"/>
  <c r="F95" i="4"/>
  <c r="G95" i="4"/>
  <c r="H95" i="4"/>
  <c r="I95" i="4"/>
  <c r="J95" i="4"/>
  <c r="E97" i="4"/>
  <c r="F97" i="4"/>
  <c r="G97" i="4"/>
  <c r="H97" i="4"/>
  <c r="I97" i="4"/>
  <c r="J97" i="4"/>
  <c r="E98" i="4"/>
  <c r="F98" i="4"/>
  <c r="G98" i="4"/>
  <c r="H98" i="4"/>
  <c r="I98" i="4"/>
  <c r="J98" i="4"/>
  <c r="E99" i="4"/>
  <c r="F99" i="4"/>
  <c r="G99" i="4"/>
  <c r="H99" i="4"/>
  <c r="I99" i="4"/>
  <c r="J99" i="4"/>
  <c r="E100" i="4"/>
  <c r="F100" i="4"/>
  <c r="G100" i="4"/>
  <c r="H100" i="4"/>
  <c r="I100" i="4"/>
  <c r="J100" i="4"/>
  <c r="E101" i="4"/>
  <c r="F101" i="4"/>
  <c r="G101" i="4"/>
  <c r="H101" i="4"/>
  <c r="I101" i="4"/>
  <c r="J101" i="4"/>
  <c r="E102" i="4"/>
  <c r="F102" i="4"/>
  <c r="G102" i="4"/>
  <c r="H102" i="4"/>
  <c r="I102" i="4"/>
  <c r="J102" i="4"/>
  <c r="E103" i="4"/>
  <c r="F103" i="4"/>
  <c r="G103" i="4"/>
  <c r="H103" i="4"/>
  <c r="I103" i="4"/>
  <c r="J103" i="4"/>
  <c r="E104" i="4"/>
  <c r="F104" i="4"/>
  <c r="G104" i="4"/>
  <c r="H104" i="4"/>
  <c r="I104" i="4"/>
  <c r="J104" i="4"/>
  <c r="E105" i="4"/>
  <c r="F105" i="4"/>
  <c r="G105" i="4"/>
  <c r="H105" i="4"/>
  <c r="I105" i="4"/>
  <c r="J105" i="4"/>
  <c r="E106" i="4"/>
  <c r="F106" i="4"/>
  <c r="G106" i="4"/>
  <c r="H106" i="4"/>
  <c r="I106" i="4"/>
  <c r="J106" i="4"/>
  <c r="E107" i="4"/>
  <c r="F107" i="4"/>
  <c r="G107" i="4"/>
  <c r="H107" i="4"/>
  <c r="I107" i="4"/>
  <c r="J107" i="4"/>
  <c r="E108" i="4"/>
  <c r="F108" i="4"/>
  <c r="G108" i="4"/>
  <c r="H108" i="4"/>
  <c r="I108" i="4"/>
  <c r="J108" i="4"/>
  <c r="E109" i="4"/>
  <c r="F109" i="4"/>
  <c r="G109" i="4"/>
  <c r="H109" i="4"/>
  <c r="I109" i="4"/>
  <c r="J109" i="4"/>
  <c r="E110" i="4"/>
  <c r="F110" i="4"/>
  <c r="G110" i="4"/>
  <c r="H110" i="4"/>
  <c r="I110" i="4"/>
  <c r="J110" i="4"/>
  <c r="E111" i="4"/>
  <c r="F111" i="4"/>
  <c r="G111" i="4"/>
  <c r="H111" i="4"/>
  <c r="I111" i="4"/>
  <c r="J111" i="4"/>
  <c r="E112" i="4"/>
  <c r="F112" i="4"/>
  <c r="G112" i="4"/>
  <c r="H112" i="4"/>
  <c r="I112" i="4"/>
  <c r="J112" i="4"/>
  <c r="E113" i="4"/>
  <c r="F113" i="4"/>
  <c r="G113" i="4"/>
  <c r="H113" i="4"/>
  <c r="I113" i="4"/>
  <c r="J113" i="4"/>
  <c r="E114" i="4"/>
  <c r="F114" i="4"/>
  <c r="G114" i="4"/>
  <c r="H114" i="4"/>
  <c r="I114" i="4"/>
  <c r="J114" i="4"/>
  <c r="E115" i="4"/>
  <c r="F115" i="4"/>
  <c r="G115" i="4"/>
  <c r="H115" i="4"/>
  <c r="I115" i="4"/>
  <c r="J115" i="4"/>
  <c r="E116" i="4"/>
  <c r="F116" i="4"/>
  <c r="G116" i="4"/>
  <c r="H116" i="4"/>
  <c r="I116" i="4"/>
  <c r="J116" i="4"/>
  <c r="E117" i="4"/>
  <c r="F117" i="4"/>
  <c r="G117" i="4"/>
  <c r="H117" i="4"/>
  <c r="I117" i="4"/>
  <c r="J117" i="4"/>
  <c r="E118" i="4"/>
  <c r="F118" i="4"/>
  <c r="G118" i="4"/>
  <c r="H118" i="4"/>
  <c r="I118" i="4"/>
  <c r="J118" i="4"/>
  <c r="E119" i="4"/>
  <c r="F119" i="4"/>
  <c r="G119" i="4"/>
  <c r="H119" i="4"/>
  <c r="I119" i="4"/>
  <c r="J119" i="4"/>
  <c r="E120" i="4"/>
  <c r="F120" i="4"/>
  <c r="G120" i="4"/>
  <c r="H120" i="4"/>
  <c r="I120" i="4"/>
  <c r="J120" i="4"/>
  <c r="E121" i="4"/>
  <c r="F121" i="4"/>
  <c r="G121" i="4"/>
  <c r="H121" i="4"/>
  <c r="I121" i="4"/>
  <c r="J121" i="4"/>
  <c r="E122" i="4"/>
  <c r="F122" i="4"/>
  <c r="G122" i="4"/>
  <c r="H122" i="4"/>
  <c r="I122" i="4"/>
  <c r="J122" i="4"/>
  <c r="E123" i="4"/>
  <c r="F123" i="4"/>
  <c r="G123" i="4"/>
  <c r="H123" i="4"/>
  <c r="I123" i="4"/>
  <c r="J123" i="4"/>
  <c r="E124" i="4"/>
  <c r="F124" i="4"/>
  <c r="G124" i="4"/>
  <c r="H124" i="4"/>
  <c r="I124" i="4"/>
  <c r="J124" i="4"/>
  <c r="E125" i="4"/>
  <c r="F125" i="4"/>
  <c r="G125" i="4"/>
  <c r="H125" i="4"/>
  <c r="I125" i="4"/>
  <c r="J125" i="4"/>
  <c r="E126" i="4"/>
  <c r="F126" i="4"/>
  <c r="G126" i="4"/>
  <c r="H126" i="4"/>
  <c r="I126" i="4"/>
  <c r="J126" i="4"/>
  <c r="E127" i="4"/>
  <c r="F127" i="4"/>
  <c r="G127" i="4"/>
  <c r="H127" i="4"/>
  <c r="I127" i="4"/>
  <c r="J127" i="4"/>
  <c r="E128" i="4"/>
  <c r="F128" i="4"/>
  <c r="G128" i="4"/>
  <c r="H128" i="4"/>
  <c r="I128" i="4"/>
  <c r="J128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AB63" i="1"/>
  <c r="X63" i="1"/>
  <c r="Y63" i="1"/>
  <c r="Z63" i="1"/>
  <c r="AA63" i="1"/>
  <c r="AC63" i="1"/>
  <c r="AD63" i="1"/>
  <c r="X106" i="1"/>
  <c r="Y106" i="1"/>
  <c r="Z106" i="1"/>
  <c r="AA106" i="1"/>
  <c r="AB106" i="1"/>
  <c r="AC106" i="1"/>
  <c r="AD106" i="1"/>
  <c r="X152" i="1"/>
  <c r="Y152" i="1"/>
  <c r="Z152" i="1"/>
  <c r="AA152" i="1"/>
  <c r="AB152" i="1"/>
  <c r="AC152" i="1"/>
  <c r="AD152" i="1"/>
  <c r="X188" i="1"/>
  <c r="Y188" i="1"/>
  <c r="Z188" i="1"/>
  <c r="AA188" i="1"/>
  <c r="AB188" i="1"/>
  <c r="AC188" i="1"/>
  <c r="AD188" i="1"/>
  <c r="X243" i="1"/>
  <c r="Y243" i="1"/>
  <c r="Z243" i="1"/>
  <c r="AA243" i="1"/>
  <c r="AB243" i="1"/>
  <c r="AC243" i="1"/>
  <c r="AD243" i="1"/>
  <c r="A84" i="3"/>
  <c r="AE205" i="1"/>
  <c r="AE202" i="1"/>
  <c r="AE201" i="1"/>
  <c r="AE204" i="1"/>
  <c r="AE127" i="1"/>
  <c r="AE124" i="1"/>
  <c r="AE135" i="1"/>
  <c r="AE150" i="1"/>
  <c r="AE151" i="1"/>
  <c r="AE126" i="1"/>
  <c r="AE72" i="1"/>
  <c r="AE82" i="1"/>
  <c r="AE19" i="1"/>
  <c r="T63" i="1"/>
  <c r="S63" i="1"/>
  <c r="AE13" i="1"/>
  <c r="AE9" i="1"/>
  <c r="AE11" i="1"/>
  <c r="AE10" i="1"/>
  <c r="AE12" i="1"/>
  <c r="AE15" i="1"/>
  <c r="AE17" i="1"/>
  <c r="AE14" i="1"/>
  <c r="AE18" i="1"/>
  <c r="AE21" i="1"/>
  <c r="AE20" i="1"/>
  <c r="AE16" i="1"/>
  <c r="AE23" i="1"/>
  <c r="AE24" i="1"/>
  <c r="AE27" i="1"/>
  <c r="AE22" i="1"/>
  <c r="AE30" i="1"/>
  <c r="AE31" i="1"/>
  <c r="AE28" i="1"/>
  <c r="AE29" i="1"/>
  <c r="AE33" i="1"/>
  <c r="AE26" i="1"/>
  <c r="AE34" i="1"/>
  <c r="AE35" i="1"/>
  <c r="AE36" i="1"/>
  <c r="AE37" i="1"/>
  <c r="AE39" i="1"/>
  <c r="AE40" i="1"/>
  <c r="AE32" i="1"/>
  <c r="AE41" i="1"/>
  <c r="AE42" i="1"/>
  <c r="AE43" i="1"/>
  <c r="AE44" i="1"/>
  <c r="AE38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25" i="1"/>
  <c r="AE71" i="1"/>
  <c r="AE74" i="1"/>
  <c r="AE76" i="1"/>
  <c r="AE75" i="1"/>
  <c r="AE73" i="1"/>
  <c r="AE79" i="1"/>
  <c r="AE78" i="1"/>
  <c r="AE80" i="1"/>
  <c r="AE81" i="1"/>
  <c r="AE77" i="1"/>
  <c r="AE83" i="1"/>
  <c r="AE84" i="1"/>
  <c r="AE85" i="1"/>
  <c r="AE86" i="1"/>
  <c r="AE87" i="1"/>
  <c r="AE89" i="1"/>
  <c r="AE90" i="1"/>
  <c r="AE88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14" i="1"/>
  <c r="AE115" i="1"/>
  <c r="AE118" i="1"/>
  <c r="AE119" i="1"/>
  <c r="AE116" i="1"/>
  <c r="AE117" i="1"/>
  <c r="AE128" i="1"/>
  <c r="AE125" i="1"/>
  <c r="AE130" i="1"/>
  <c r="AE121" i="1"/>
  <c r="AE132" i="1"/>
  <c r="AE133" i="1"/>
  <c r="AE134" i="1"/>
  <c r="AE136" i="1"/>
  <c r="AE137" i="1"/>
  <c r="AE138" i="1"/>
  <c r="AE120" i="1"/>
  <c r="AE139" i="1"/>
  <c r="AE140" i="1"/>
  <c r="AE141" i="1"/>
  <c r="AE142" i="1"/>
  <c r="AE129" i="1"/>
  <c r="AE143" i="1"/>
  <c r="AE123" i="1"/>
  <c r="AE144" i="1"/>
  <c r="AE145" i="1"/>
  <c r="AE146" i="1"/>
  <c r="AE147" i="1"/>
  <c r="AE148" i="1"/>
  <c r="AE149" i="1"/>
  <c r="AE131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96" i="1"/>
  <c r="AE197" i="1"/>
  <c r="AE200" i="1"/>
  <c r="AE199" i="1"/>
  <c r="AE198" i="1"/>
  <c r="AE206" i="1"/>
  <c r="AE207" i="1"/>
  <c r="AE210" i="1"/>
  <c r="AE212" i="1"/>
  <c r="AE213" i="1"/>
  <c r="AE208" i="1"/>
  <c r="AE209" i="1"/>
  <c r="AE214" i="1"/>
  <c r="AE211" i="1"/>
  <c r="AE216" i="1"/>
  <c r="AE217" i="1"/>
  <c r="AE218" i="1"/>
  <c r="AE219" i="1"/>
  <c r="AE220" i="1"/>
  <c r="AE215" i="1"/>
  <c r="AE203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80" i="3"/>
  <c r="AE122" i="1" l="1"/>
  <c r="AE152" i="1" s="1"/>
  <c r="AE243" i="1"/>
  <c r="AE106" i="1"/>
  <c r="AE63" i="1"/>
  <c r="A68" i="3"/>
  <c r="A72" i="3"/>
  <c r="A75" i="3"/>
  <c r="A85" i="3" l="1"/>
  <c r="A60" i="3"/>
  <c r="L152" i="1" l="1"/>
  <c r="J152" i="1"/>
  <c r="O63" i="1"/>
  <c r="M63" i="1"/>
  <c r="A86" i="3"/>
  <c r="U188" i="1"/>
  <c r="K152" i="1"/>
  <c r="L63" i="1"/>
  <c r="A87" i="3"/>
  <c r="N152" i="1"/>
  <c r="G63" i="1"/>
  <c r="I63" i="1"/>
  <c r="U243" i="1"/>
  <c r="V243" i="1"/>
  <c r="W243" i="1"/>
  <c r="U152" i="1"/>
  <c r="V152" i="1"/>
  <c r="W152" i="1"/>
  <c r="U106" i="1"/>
  <c r="V106" i="1"/>
  <c r="W106" i="1"/>
  <c r="U63" i="1"/>
  <c r="V63" i="1"/>
  <c r="W63" i="1"/>
  <c r="C63" i="1"/>
  <c r="D63" i="1"/>
  <c r="E63" i="1"/>
  <c r="F63" i="1"/>
  <c r="H63" i="1"/>
  <c r="N63" i="1"/>
  <c r="P63" i="1"/>
  <c r="Q63" i="1"/>
  <c r="R63" i="1"/>
  <c r="C152" i="1"/>
  <c r="D152" i="1"/>
  <c r="E152" i="1"/>
  <c r="F152" i="1"/>
  <c r="G152" i="1"/>
  <c r="H152" i="1"/>
  <c r="I152" i="1"/>
  <c r="M152" i="1"/>
  <c r="O152" i="1"/>
  <c r="P152" i="1"/>
  <c r="Q152" i="1"/>
  <c r="R152" i="1"/>
  <c r="A109" i="3"/>
  <c r="A83" i="3"/>
  <c r="A100" i="3"/>
  <c r="A94" i="3"/>
  <c r="J63" i="1" l="1"/>
  <c r="K63" i="1"/>
  <c r="A124" i="3"/>
  <c r="A82" i="3"/>
  <c r="A77" i="3"/>
  <c r="A89" i="3"/>
  <c r="A114" i="3"/>
  <c r="A55" i="3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123" i="3"/>
  <c r="A121" i="3"/>
  <c r="A40" i="3"/>
  <c r="A120" i="3"/>
  <c r="A119" i="3"/>
  <c r="A117" i="3"/>
  <c r="A116" i="3"/>
  <c r="A76" i="3"/>
  <c r="A112" i="3"/>
  <c r="A110" i="3"/>
  <c r="A106" i="3"/>
  <c r="A105" i="3"/>
  <c r="A104" i="3"/>
  <c r="A102" i="3"/>
  <c r="A101" i="3"/>
  <c r="A98" i="3"/>
  <c r="A97" i="3"/>
  <c r="A95" i="3"/>
  <c r="A92" i="3"/>
  <c r="A90" i="3"/>
  <c r="A81" i="3"/>
  <c r="A118" i="3"/>
  <c r="A115" i="3"/>
  <c r="A113" i="3"/>
  <c r="A111" i="3"/>
  <c r="A61" i="3"/>
  <c r="A107" i="3"/>
  <c r="A96" i="3"/>
  <c r="A88" i="3"/>
  <c r="A78" i="3"/>
  <c r="A47" i="3"/>
  <c r="A79" i="3"/>
  <c r="A66" i="3"/>
  <c r="A65" i="3"/>
  <c r="A64" i="3"/>
  <c r="A74" i="3"/>
  <c r="A73" i="3"/>
  <c r="A71" i="3"/>
  <c r="A103" i="3"/>
  <c r="A93" i="3"/>
  <c r="A91" i="3"/>
  <c r="A56" i="3"/>
  <c r="A45" i="3"/>
  <c r="A48" i="3"/>
  <c r="A63" i="3"/>
  <c r="A62" i="3"/>
  <c r="A57" i="3"/>
  <c r="A67" i="3"/>
  <c r="A108" i="3"/>
  <c r="A99" i="3"/>
  <c r="A70" i="3"/>
  <c r="A53" i="3"/>
  <c r="A44" i="3"/>
  <c r="A52" i="3"/>
  <c r="A54" i="3"/>
  <c r="A59" i="3"/>
  <c r="A36" i="3"/>
  <c r="A122" i="3"/>
  <c r="A69" i="3"/>
  <c r="A51" i="3"/>
  <c r="A41" i="3"/>
  <c r="A43" i="3"/>
  <c r="A49" i="3"/>
  <c r="A50" i="3"/>
  <c r="A34" i="3"/>
  <c r="A125" i="3"/>
  <c r="A38" i="3"/>
  <c r="A39" i="3"/>
  <c r="A58" i="3"/>
  <c r="A37" i="3"/>
  <c r="A42" i="3"/>
  <c r="A35" i="3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W188" i="1"/>
  <c r="V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B152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B63" i="1"/>
</calcChain>
</file>

<file path=xl/sharedStrings.xml><?xml version="1.0" encoding="utf-8"?>
<sst xmlns="http://schemas.openxmlformats.org/spreadsheetml/2006/main" count="1337" uniqueCount="323">
  <si>
    <t>SHOW POINTS</t>
  </si>
  <si>
    <t>2021 SHOW SEASON</t>
  </si>
  <si>
    <t>CHAMPION DIVISION:</t>
  </si>
  <si>
    <t>Show:</t>
  </si>
  <si>
    <t>HBS</t>
  </si>
  <si>
    <t>Date:</t>
  </si>
  <si>
    <t>Totals</t>
  </si>
  <si>
    <t>Stuart Sacks</t>
  </si>
  <si>
    <t>Ray Heltzel</t>
  </si>
  <si>
    <t>Bob Vargo</t>
  </si>
  <si>
    <t>Richard Werner</t>
  </si>
  <si>
    <t>Josh Anthony</t>
  </si>
  <si>
    <t>Vic Lassalle</t>
  </si>
  <si>
    <t>Stephen Fowler</t>
  </si>
  <si>
    <t>Leon Saad</t>
  </si>
  <si>
    <t>David Hyatt</t>
  </si>
  <si>
    <t>Mick McCown</t>
  </si>
  <si>
    <t>Chuck Romano</t>
  </si>
  <si>
    <t>Dewayne Weldon</t>
  </si>
  <si>
    <t>Greg Lovell</t>
  </si>
  <si>
    <t>Maureen Broderick</t>
  </si>
  <si>
    <t>Richard Schmidt</t>
  </si>
  <si>
    <t>Robert Marshall</t>
  </si>
  <si>
    <t>Henry Timmes</t>
  </si>
  <si>
    <t>Julie Willis</t>
  </si>
  <si>
    <t>Mike &amp; Wilma Dahl</t>
  </si>
  <si>
    <t>Duane Walton</t>
  </si>
  <si>
    <t>Nelson Carpentier</t>
  </si>
  <si>
    <t>Triple J Aviaries</t>
  </si>
  <si>
    <t>Debbie Cole</t>
  </si>
  <si>
    <t>Larry Allen</t>
  </si>
  <si>
    <t>Frank Swider</t>
  </si>
  <si>
    <t>Debbie Lownsdale</t>
  </si>
  <si>
    <t>Mark Gray</t>
  </si>
  <si>
    <t>S &amp; M Shchrebakov</t>
  </si>
  <si>
    <t>David Eberst</t>
  </si>
  <si>
    <t>Bob Jensen</t>
  </si>
  <si>
    <t>Bill Mitton</t>
  </si>
  <si>
    <t>Al Horton</t>
  </si>
  <si>
    <t>Joe Riley</t>
  </si>
  <si>
    <t>Pauline Domenge</t>
  </si>
  <si>
    <t>Bob &amp; Kathy Thornber</t>
  </si>
  <si>
    <t>The Joyners</t>
  </si>
  <si>
    <t>Barbara Waterman</t>
  </si>
  <si>
    <t>April Bird-Stieglitz</t>
  </si>
  <si>
    <t>Robert Hofstetter</t>
  </si>
  <si>
    <t>Homer Gallerdo</t>
  </si>
  <si>
    <t>Herb Doucet</t>
  </si>
  <si>
    <t>Jaguar</t>
  </si>
  <si>
    <t>Hermann  Buenning</t>
  </si>
  <si>
    <t>Alan Bundy</t>
  </si>
  <si>
    <t>R &amp; M Silva</t>
  </si>
  <si>
    <t>Tom Traxler</t>
  </si>
  <si>
    <t>Keith &amp; Paige Gover</t>
  </si>
  <si>
    <t>Pablo Ortiz</t>
  </si>
  <si>
    <t>Total  for Show:</t>
  </si>
  <si>
    <t>INTERMEDIATE DIVISION:</t>
  </si>
  <si>
    <t>Mike Abbate</t>
  </si>
  <si>
    <t>Chad Babin</t>
  </si>
  <si>
    <t>Jimmy Strong</t>
  </si>
  <si>
    <t>Kevin Smith</t>
  </si>
  <si>
    <t>Joe Downs</t>
  </si>
  <si>
    <t>Daniel &amp; Sophie Floyd</t>
  </si>
  <si>
    <t>Sharon Robichaud</t>
  </si>
  <si>
    <t>Bill McLean Jr.</t>
  </si>
  <si>
    <t>Joe Smith</t>
  </si>
  <si>
    <t>Eduardo Rodes</t>
  </si>
  <si>
    <t>Len Bourgeois</t>
  </si>
  <si>
    <t>Frankie Rivera</t>
  </si>
  <si>
    <t>Connie Lovell</t>
  </si>
  <si>
    <t>Danny Sisson</t>
  </si>
  <si>
    <t>Lori Rill</t>
  </si>
  <si>
    <t>Randy Thomas</t>
  </si>
  <si>
    <t>Brian Draxler</t>
  </si>
  <si>
    <t>Bernice O'Steen</t>
  </si>
  <si>
    <t>Bob McBride</t>
  </si>
  <si>
    <t>Joey Kruger</t>
  </si>
  <si>
    <t>Steve Higgins</t>
  </si>
  <si>
    <t>Tony League</t>
  </si>
  <si>
    <t>TL Aviary</t>
  </si>
  <si>
    <t>Mary Simons</t>
  </si>
  <si>
    <t>Kathy Abdis</t>
  </si>
  <si>
    <t>Joel Maniaci</t>
  </si>
  <si>
    <t>Carolyn McCoy</t>
  </si>
  <si>
    <t>Andrew Thompson</t>
  </si>
  <si>
    <t>NOVICE DIVISION:</t>
  </si>
  <si>
    <t>Dawn Sandvee</t>
  </si>
  <si>
    <t>Drew Angus</t>
  </si>
  <si>
    <t>Terry McLean</t>
  </si>
  <si>
    <t>Nancy Gingrich</t>
  </si>
  <si>
    <t>Joel &amp; Jackie Lippe</t>
  </si>
  <si>
    <t>Ray Zoercher</t>
  </si>
  <si>
    <t>Jessica Pidgeon</t>
  </si>
  <si>
    <t>Geoffrey Kaye</t>
  </si>
  <si>
    <t>John Ferreira</t>
  </si>
  <si>
    <t>Michael Cannizzaro</t>
  </si>
  <si>
    <t>Stephanie Pierce</t>
  </si>
  <si>
    <t>Bill McLean Sr.</t>
  </si>
  <si>
    <t>Tracy Carter</t>
  </si>
  <si>
    <t>Eliana Floyd</t>
  </si>
  <si>
    <t>Tom Dietrich</t>
  </si>
  <si>
    <t>Chris Pidgeon</t>
  </si>
  <si>
    <t>Catherine Langham</t>
  </si>
  <si>
    <t>Nathan Floyd</t>
  </si>
  <si>
    <t>Linda Fadigan</t>
  </si>
  <si>
    <t>Jorge Rivero</t>
  </si>
  <si>
    <t>Sandra Wood</t>
  </si>
  <si>
    <t>Gary Roberts</t>
  </si>
  <si>
    <t>Joe Haught</t>
  </si>
  <si>
    <t>Abraham Leon</t>
  </si>
  <si>
    <t>Alex Cardoso</t>
  </si>
  <si>
    <t>Ronnie Ray</t>
  </si>
  <si>
    <t>Frank DeGaetano</t>
  </si>
  <si>
    <t>J. W. Dawkins (Bill)</t>
  </si>
  <si>
    <t>JUNIOR DIVISION:</t>
  </si>
  <si>
    <t>Alina Rivera</t>
  </si>
  <si>
    <t>Tyler Strong</t>
  </si>
  <si>
    <t>Markko Durek</t>
  </si>
  <si>
    <t>Total  for Show</t>
  </si>
  <si>
    <t>RARE DIVISION:</t>
  </si>
  <si>
    <t>Rodney Silva</t>
  </si>
  <si>
    <t>Dawn Sandve</t>
  </si>
  <si>
    <t>Sophie &amp; Daniel Floyd</t>
  </si>
  <si>
    <t>Frankie Riviera</t>
  </si>
  <si>
    <t>Marcia Halbert</t>
  </si>
  <si>
    <t>J.W. Dawkins (Bill)</t>
  </si>
  <si>
    <t>Total for Show</t>
  </si>
  <si>
    <t>LIGHT GREEN</t>
  </si>
  <si>
    <t>DARK GREEN</t>
  </si>
  <si>
    <t>SKY</t>
  </si>
  <si>
    <t>COBALT</t>
  </si>
  <si>
    <t>GREY GREEN</t>
  </si>
  <si>
    <t>GREY</t>
  </si>
  <si>
    <t>OPALINE GREEN</t>
  </si>
  <si>
    <t>OPALINE BLUE</t>
  </si>
  <si>
    <t>CINNAMON GREEN</t>
  </si>
  <si>
    <t>CINNAMON BLUE</t>
  </si>
  <si>
    <t>OPALINE CINNAMON</t>
  </si>
  <si>
    <t>LUTINO</t>
  </si>
  <si>
    <t>ALBINO</t>
  </si>
  <si>
    <t>SPANGLE</t>
  </si>
  <si>
    <t>DF SPANGLE</t>
  </si>
  <si>
    <t>DOMINANT PIED</t>
  </si>
  <si>
    <t>YELLOW FACE</t>
  </si>
  <si>
    <t>TEXAS CLEARBODY</t>
  </si>
  <si>
    <t>YELLOW</t>
  </si>
  <si>
    <t>WHITE</t>
  </si>
  <si>
    <t>OLIVE/ MAUVE</t>
  </si>
  <si>
    <t>VIOLET</t>
  </si>
  <si>
    <t>AOV</t>
  </si>
  <si>
    <t>CLEAR WING</t>
  </si>
  <si>
    <t>GREY WING</t>
  </si>
  <si>
    <t xml:space="preserve">F.B.C.   G.W. </t>
  </si>
  <si>
    <t>RAINBOW</t>
  </si>
  <si>
    <t>REC PIED</t>
  </si>
  <si>
    <t>DUTCH/CF PIED</t>
  </si>
  <si>
    <t>FROSTED PIED</t>
  </si>
  <si>
    <t>D.E.C.</t>
  </si>
  <si>
    <t>FALLOW</t>
  </si>
  <si>
    <t>LACEWING</t>
  </si>
  <si>
    <t>CRESTED</t>
  </si>
  <si>
    <t>DF ANTHRACITE</t>
  </si>
  <si>
    <t>SLATE</t>
  </si>
  <si>
    <t>EASLEY CLEARBODY</t>
  </si>
  <si>
    <t>AORV</t>
  </si>
  <si>
    <t>JIMMY STRONG</t>
  </si>
  <si>
    <t>MARK GRAY</t>
  </si>
  <si>
    <t>SHARON ROBICHAUD</t>
  </si>
  <si>
    <t>PAULINE DOMENGE</t>
  </si>
  <si>
    <t>NONE</t>
  </si>
  <si>
    <t>CHAD BABIN</t>
  </si>
  <si>
    <t>JOSH ANTHONY</t>
  </si>
  <si>
    <t>DEWAYNE WELDON</t>
  </si>
  <si>
    <t>AL HORTON</t>
  </si>
  <si>
    <t>STEVE HIGGINS</t>
  </si>
  <si>
    <t>Cesar Avita</t>
  </si>
  <si>
    <t>D &amp; S Floyd</t>
  </si>
  <si>
    <t>Triple J Budgies</t>
  </si>
  <si>
    <t>Bob Brice</t>
  </si>
  <si>
    <t>Carlie Ames</t>
  </si>
  <si>
    <t>CBH Aviary</t>
  </si>
  <si>
    <t>Christina Hallock</t>
  </si>
  <si>
    <t>David Elrod</t>
  </si>
  <si>
    <t>Henry Lopez</t>
  </si>
  <si>
    <t>Homer Gallardo</t>
  </si>
  <si>
    <t>Jackie Werner</t>
  </si>
  <si>
    <t>Jose Guzman</t>
  </si>
  <si>
    <t>Ken Simons</t>
  </si>
  <si>
    <t>Mike Romano</t>
  </si>
  <si>
    <t>Rob Ferguson</t>
  </si>
  <si>
    <t>Steve La Rivee</t>
  </si>
  <si>
    <t>Sundance Aviary</t>
  </si>
  <si>
    <t>OPAL GREEN</t>
  </si>
  <si>
    <t>OPAL BLUE</t>
  </si>
  <si>
    <t>CIN GREEN</t>
  </si>
  <si>
    <t>CIN BLUE</t>
  </si>
  <si>
    <t>OPAL CIN</t>
  </si>
  <si>
    <t>DOM PIED</t>
  </si>
  <si>
    <t>T.C.B.</t>
  </si>
  <si>
    <t>LACE WING</t>
  </si>
  <si>
    <t>DF ANTHRA CITE</t>
  </si>
  <si>
    <t>E.C.B.</t>
  </si>
  <si>
    <t>Alec Joyner</t>
  </si>
  <si>
    <t>Alecia Joyner</t>
  </si>
  <si>
    <t>Christopher Pidgeon</t>
  </si>
  <si>
    <t>Dave &amp; Pam Collier</t>
  </si>
  <si>
    <t>Del O'Connell</t>
  </si>
  <si>
    <t>Gary Olson</t>
  </si>
  <si>
    <t>Hermann Buenning</t>
  </si>
  <si>
    <t>James Owens</t>
  </si>
  <si>
    <t>Jim &amp; Al Partnership</t>
  </si>
  <si>
    <t>Joe Chaves</t>
  </si>
  <si>
    <t>Joyners</t>
  </si>
  <si>
    <t>K &amp; P Gover</t>
  </si>
  <si>
    <t>Kim Vandermeyden</t>
  </si>
  <si>
    <t>Larry Moore</t>
  </si>
  <si>
    <t>Marsha Conley</t>
  </si>
  <si>
    <t>Rich Werner</t>
  </si>
  <si>
    <t>Robert Hoffstetter</t>
  </si>
  <si>
    <t>Skylar Neumann</t>
  </si>
  <si>
    <t>Stan Jankowski</t>
  </si>
  <si>
    <t>Terry Travis</t>
  </si>
  <si>
    <t>Victoria Halbert</t>
  </si>
  <si>
    <t>S&amp;M Shcherbakov</t>
  </si>
  <si>
    <t>Cesar Avitia</t>
  </si>
  <si>
    <t>Serena Krueger</t>
  </si>
  <si>
    <t>Relda Yeoman</t>
  </si>
  <si>
    <t>TYLER STRONG</t>
  </si>
  <si>
    <t>CLEARWING</t>
  </si>
  <si>
    <t>GREYWING</t>
  </si>
  <si>
    <t>RELDA YEOMAN</t>
  </si>
  <si>
    <t>AZBS1</t>
  </si>
  <si>
    <t>Peppi Greco</t>
  </si>
  <si>
    <t>Paul Stallone</t>
  </si>
  <si>
    <t>MICK MCCOWN</t>
  </si>
  <si>
    <t>BILL MITTON</t>
  </si>
  <si>
    <t>RAY HELTZEL</t>
  </si>
  <si>
    <t>GEOFFERY KAYE</t>
  </si>
  <si>
    <t>R&amp;M Silva</t>
  </si>
  <si>
    <t>R&amp;M SILVA</t>
  </si>
  <si>
    <t>PAUL STALLONE</t>
  </si>
  <si>
    <t>CESAR AVITIA</t>
  </si>
  <si>
    <t>THE JOYNERS</t>
  </si>
  <si>
    <t>DEBBIE COLE</t>
  </si>
  <si>
    <t>MBS</t>
  </si>
  <si>
    <t>AZBS2</t>
  </si>
  <si>
    <t>DFW1</t>
  </si>
  <si>
    <t>DFW2</t>
  </si>
  <si>
    <t>Doug Linneman</t>
  </si>
  <si>
    <t>JOE DOWNS</t>
  </si>
  <si>
    <t>JACKIE LIPPE</t>
  </si>
  <si>
    <t>MAUREEN BRODERICK</t>
  </si>
  <si>
    <t>JULIE WILLIS</t>
  </si>
  <si>
    <t>GREG LOVELL</t>
  </si>
  <si>
    <t>MIKE ABBATE</t>
  </si>
  <si>
    <t>Jackie Lippe</t>
  </si>
  <si>
    <t>NOBSD</t>
  </si>
  <si>
    <t>NOBS1</t>
  </si>
  <si>
    <t>NOBS2</t>
  </si>
  <si>
    <t>TERRY MCLEAN</t>
  </si>
  <si>
    <t>DANNY SISSON</t>
  </si>
  <si>
    <t>DEBBIE LOWNSDALE</t>
  </si>
  <si>
    <t>MARK GREY</t>
  </si>
  <si>
    <t>BARBARA WATERMAN</t>
  </si>
  <si>
    <t>ROBERT MARSHALL</t>
  </si>
  <si>
    <t>BOB JENSEN</t>
  </si>
  <si>
    <t>RICH WERNER</t>
  </si>
  <si>
    <t>TCBC1</t>
  </si>
  <si>
    <t>TCBC2</t>
  </si>
  <si>
    <t>SWMC1</t>
  </si>
  <si>
    <t>SWMC2</t>
  </si>
  <si>
    <t>Gilberto Castanoda</t>
  </si>
  <si>
    <t>EDUARDO RODES</t>
  </si>
  <si>
    <t>HENRY TIMMES</t>
  </si>
  <si>
    <t>RICHARD SCHMIDT</t>
  </si>
  <si>
    <t>DAWN SANDVE</t>
  </si>
  <si>
    <t>DAVID EBERST</t>
  </si>
  <si>
    <t>HENRY TIMMWS</t>
  </si>
  <si>
    <t>SWMS1</t>
  </si>
  <si>
    <t>SWMS2</t>
  </si>
  <si>
    <t>RANDY THOMAS</t>
  </si>
  <si>
    <t>JESSICA PIDGEON</t>
  </si>
  <si>
    <t>TSBS1</t>
  </si>
  <si>
    <t>TSBS2</t>
  </si>
  <si>
    <t>ABC</t>
  </si>
  <si>
    <t>Gabe Estrella</t>
  </si>
  <si>
    <t>Robert Moraru</t>
  </si>
  <si>
    <t>Joseph Correla</t>
  </si>
  <si>
    <t>Ethan Moraru-Barnes</t>
  </si>
  <si>
    <t>Bill McLean Sr</t>
  </si>
  <si>
    <t>JOSEPH CORREIA</t>
  </si>
  <si>
    <t>Joseph Correia</t>
  </si>
  <si>
    <t>BOB VARGO</t>
  </si>
  <si>
    <t>NANCY GINGRICH</t>
  </si>
  <si>
    <t>GABE ESTRELA</t>
  </si>
  <si>
    <t>Gabe Lastrela</t>
  </si>
  <si>
    <t>JOE SMITH</t>
  </si>
  <si>
    <t>ROBERT MORARU</t>
  </si>
  <si>
    <t>DREW ANGUS</t>
  </si>
  <si>
    <t>KEVIN SMITH</t>
  </si>
  <si>
    <t>S&amp;M SHCHERBAKOV</t>
  </si>
  <si>
    <t>FRANKIE RIVERA</t>
  </si>
  <si>
    <t>ALINA RIVERA</t>
  </si>
  <si>
    <t>RICHARD WERNER</t>
  </si>
  <si>
    <t>ABC1</t>
  </si>
  <si>
    <t>ABC2</t>
  </si>
  <si>
    <t>BILL MCLEAN JR</t>
  </si>
  <si>
    <t>BAA GN</t>
  </si>
  <si>
    <t>AZSL2</t>
  </si>
  <si>
    <t>HBS2</t>
  </si>
  <si>
    <t>Hisham Bassiouni</t>
  </si>
  <si>
    <t>Arvind De Braganea</t>
  </si>
  <si>
    <t>Jose Mendez</t>
  </si>
  <si>
    <t>Samantha Johns</t>
  </si>
  <si>
    <t>BAAGN</t>
  </si>
  <si>
    <t>STUART SACKS</t>
  </si>
  <si>
    <t>JOSE MENDOZA</t>
  </si>
  <si>
    <t>Jose Mendoza</t>
  </si>
  <si>
    <t>GEOFFREY KAYE</t>
  </si>
  <si>
    <t>APRIL BIRD-STIEGLITZ</t>
  </si>
  <si>
    <t>DUANE FRANCOM</t>
  </si>
  <si>
    <t>TBBFA</t>
  </si>
  <si>
    <t>NOBS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</si>
</sst>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/yy;@"/>
  </numFmts>
  <fonts count="25">
    <font>
      <sz val="10"/>
      <name val="Arial"/>
      <charset val="134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name val="Calibri"/>
      <family val="2"/>
    </font>
    <font>
      <sz val="1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name val="Arial Narrow"/>
      <family val="2"/>
    </font>
    <font>
      <sz val="7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66FF"/>
      <name val="Courier New"/>
      <family val="3"/>
    </font>
    <font>
      <sz val="10"/>
      <color theme="1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 tint="-0.14996795556505021"/>
      </patternFill>
    </fill>
    <fill>
      <patternFill patternType="solid">
        <fgColor rgb="FFC6FEE6"/>
        <bgColor theme="6" tint="0.59999389629810485"/>
      </patternFill>
    </fill>
    <fill>
      <patternFill patternType="solid">
        <fgColor rgb="FFC6FEE6"/>
        <bgColor indexed="64"/>
      </patternFill>
    </fill>
    <fill>
      <patternFill patternType="solid">
        <fgColor rgb="FFABCBFB"/>
        <bgColor theme="4" tint="0.59999389629810485"/>
      </patternFill>
    </fill>
    <fill>
      <patternFill patternType="solid">
        <fgColor rgb="FFABCBFB"/>
        <bgColor indexed="64"/>
      </patternFill>
    </fill>
    <fill>
      <patternFill patternType="solid">
        <fgColor rgb="FFABCBFB"/>
        <bgColor theme="0" tint="-0.14996795556505021"/>
      </patternFill>
    </fill>
    <fill>
      <patternFill patternType="solid">
        <fgColor rgb="FFECF3FE"/>
        <bgColor theme="4" tint="0.79995117038483843"/>
      </patternFill>
    </fill>
    <fill>
      <patternFill patternType="solid">
        <fgColor rgb="FFECF3FE"/>
        <bgColor indexed="64"/>
      </patternFill>
    </fill>
    <fill>
      <patternFill patternType="solid">
        <fgColor rgb="FFECF3FE"/>
        <bgColor theme="0" tint="-0.14996795556505021"/>
      </patternFill>
    </fill>
    <fill>
      <patternFill patternType="solid">
        <fgColor rgb="FF3C87F6"/>
        <bgColor indexed="64"/>
      </patternFill>
    </fill>
    <fill>
      <patternFill patternType="solid">
        <fgColor rgb="FFE8FEF5"/>
        <bgColor theme="6" tint="0.79995117038483843"/>
      </patternFill>
    </fill>
    <fill>
      <patternFill patternType="solid">
        <fgColor rgb="FFE8FEF5"/>
        <bgColor indexed="64"/>
      </patternFill>
    </fill>
    <fill>
      <patternFill patternType="solid">
        <fgColor rgb="FF4773FF"/>
        <bgColor indexed="64"/>
      </patternFill>
    </fill>
    <fill>
      <patternFill patternType="solid">
        <fgColor rgb="FF9BB3FF"/>
        <bgColor theme="8" tint="0.59999389629810485"/>
      </patternFill>
    </fill>
    <fill>
      <patternFill patternType="solid">
        <fgColor rgb="FF9BB3FF"/>
        <bgColor indexed="64"/>
      </patternFill>
    </fill>
    <fill>
      <patternFill patternType="solid">
        <fgColor rgb="FFEBF0FF"/>
        <bgColor theme="8" tint="0.79995117038483843"/>
      </patternFill>
    </fill>
    <fill>
      <patternFill patternType="solid">
        <fgColor rgb="FFEBF0FF"/>
        <bgColor indexed="64"/>
      </patternFill>
    </fill>
    <fill>
      <patternFill patternType="solid">
        <fgColor rgb="FF9061E5"/>
        <bgColor indexed="64"/>
      </patternFill>
    </fill>
    <fill>
      <patternFill patternType="solid">
        <fgColor rgb="FFC3A9F1"/>
        <bgColor theme="7" tint="0.59999389629810485"/>
      </patternFill>
    </fill>
    <fill>
      <patternFill patternType="solid">
        <fgColor rgb="FFC3A9F1"/>
        <bgColor indexed="64"/>
      </patternFill>
    </fill>
    <fill>
      <patternFill patternType="solid">
        <fgColor rgb="FFEDE5FB"/>
        <bgColor theme="7" tint="0.59999389629810485"/>
      </patternFill>
    </fill>
    <fill>
      <patternFill patternType="solid">
        <fgColor rgb="FFEDE5FB"/>
        <bgColor indexed="64"/>
      </patternFill>
    </fill>
    <fill>
      <patternFill patternType="solid">
        <fgColor theme="0"/>
        <bgColor theme="7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8BE5BA"/>
        <bgColor indexed="64"/>
      </patternFill>
    </fill>
    <fill>
      <patternFill patternType="solid">
        <fgColor rgb="FFFFB601"/>
        <bgColor indexed="64"/>
      </patternFill>
    </fill>
    <fill>
      <patternFill patternType="solid">
        <fgColor rgb="FFFFD979"/>
        <bgColor theme="9" tint="0.59999389629810485"/>
      </patternFill>
    </fill>
    <fill>
      <patternFill patternType="solid">
        <fgColor rgb="FFFFD979"/>
        <bgColor indexed="64"/>
      </patternFill>
    </fill>
    <fill>
      <patternFill patternType="solid">
        <fgColor rgb="FFFFF8E5"/>
        <bgColor theme="9" tint="0.79995117038483843"/>
      </patternFill>
    </fill>
    <fill>
      <patternFill patternType="solid">
        <fgColor rgb="FFFFF8E5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dashed">
        <color theme="0" tint="-0.499984740745262"/>
      </right>
      <top style="thin">
        <color auto="1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auto="1"/>
      </top>
      <bottom/>
      <diagonal/>
    </border>
    <border>
      <left style="thin">
        <color auto="1"/>
      </left>
      <right style="dashed">
        <color theme="0" tint="-0.499984740745262"/>
      </right>
      <top/>
      <bottom style="thin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auto="1"/>
      </bottom>
      <diagonal/>
    </border>
    <border>
      <left style="thin">
        <color auto="1"/>
      </left>
      <right style="dashed">
        <color theme="0" tint="-0.49998474074526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theme="0" tint="-0.499984740745262"/>
      </left>
      <right/>
      <top style="thin">
        <color auto="1"/>
      </top>
      <bottom/>
      <diagonal/>
    </border>
    <border>
      <left style="dashed">
        <color theme="0" tint="-0.499984740745262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ashed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dashed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dashed">
        <color theme="0" tint="-0.499984740745262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dashed">
        <color theme="0" tint="-0.499984740745262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0" applyFont="1"/>
    <xf numFmtId="0" fontId="0" fillId="0" borderId="0" xfId="0" applyAlignment="1">
      <alignment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2" borderId="0" xfId="0" applyFill="1"/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/>
    <xf numFmtId="0" fontId="13" fillId="3" borderId="11" xfId="0" applyFont="1" applyFill="1" applyBorder="1" applyAlignment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right"/>
    </xf>
    <xf numFmtId="0" fontId="16" fillId="0" borderId="15" xfId="0" applyFont="1" applyBorder="1" applyAlignment="1">
      <alignment horizontal="right"/>
    </xf>
    <xf numFmtId="164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5" fontId="16" fillId="0" borderId="17" xfId="0" applyNumberFormat="1" applyFont="1" applyBorder="1" applyAlignment="1">
      <alignment horizontal="right"/>
    </xf>
    <xf numFmtId="165" fontId="17" fillId="0" borderId="18" xfId="0" applyNumberFormat="1" applyFont="1" applyBorder="1" applyAlignment="1">
      <alignment horizontal="center"/>
    </xf>
    <xf numFmtId="165" fontId="16" fillId="0" borderId="19" xfId="0" applyNumberFormat="1" applyFont="1" applyBorder="1" applyAlignment="1">
      <alignment horizontal="right"/>
    </xf>
    <xf numFmtId="165" fontId="17" fillId="0" borderId="11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6" fillId="0" borderId="23" xfId="0" applyFont="1" applyBorder="1" applyAlignment="1">
      <alignment horizontal="right"/>
    </xf>
    <xf numFmtId="0" fontId="8" fillId="0" borderId="24" xfId="0" applyFont="1" applyBorder="1" applyAlignment="1">
      <alignment horizontal="center" vertical="center"/>
    </xf>
    <xf numFmtId="165" fontId="17" fillId="0" borderId="25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right"/>
    </xf>
    <xf numFmtId="0" fontId="21" fillId="0" borderId="28" xfId="0" applyFont="1" applyBorder="1" applyAlignment="1">
      <alignment horizontal="right"/>
    </xf>
    <xf numFmtId="165" fontId="16" fillId="0" borderId="29" xfId="0" applyNumberFormat="1" applyFont="1" applyBorder="1" applyAlignment="1">
      <alignment horizontal="right"/>
    </xf>
    <xf numFmtId="165" fontId="16" fillId="0" borderId="30" xfId="0" applyNumberFormat="1" applyFont="1" applyBorder="1" applyAlignment="1">
      <alignment horizontal="right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30" xfId="0" applyFont="1" applyBorder="1" applyAlignment="1">
      <alignment horizontal="right"/>
    </xf>
    <xf numFmtId="0" fontId="16" fillId="0" borderId="32" xfId="0" applyFont="1" applyBorder="1" applyAlignment="1">
      <alignment horizontal="right"/>
    </xf>
    <xf numFmtId="0" fontId="18" fillId="0" borderId="0" xfId="0" applyFont="1"/>
    <xf numFmtId="0" fontId="16" fillId="0" borderId="19" xfId="0" applyFont="1" applyBorder="1" applyAlignment="1">
      <alignment horizontal="right"/>
    </xf>
    <xf numFmtId="0" fontId="16" fillId="0" borderId="17" xfId="0" applyFont="1" applyBorder="1" applyAlignment="1">
      <alignment horizontal="right"/>
    </xf>
    <xf numFmtId="0" fontId="17" fillId="0" borderId="29" xfId="0" applyFont="1" applyBorder="1" applyAlignment="1">
      <alignment horizontal="right"/>
    </xf>
    <xf numFmtId="0" fontId="16" fillId="0" borderId="29" xfId="0" applyFont="1" applyBorder="1" applyAlignment="1">
      <alignment horizontal="right"/>
    </xf>
    <xf numFmtId="0" fontId="16" fillId="0" borderId="30" xfId="0" applyFont="1" applyBorder="1" applyAlignment="1">
      <alignment horizontal="right"/>
    </xf>
    <xf numFmtId="0" fontId="16" fillId="0" borderId="0" xfId="0" applyFont="1" applyAlignment="1">
      <alignment horizontal="right"/>
    </xf>
    <xf numFmtId="1" fontId="18" fillId="0" borderId="0" xfId="0" applyNumberFormat="1" applyFont="1"/>
    <xf numFmtId="0" fontId="13" fillId="0" borderId="11" xfId="0" applyFont="1" applyFill="1" applyBorder="1" applyAlignment="1">
      <alignment horizontal="left"/>
    </xf>
    <xf numFmtId="165" fontId="17" fillId="0" borderId="37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right"/>
    </xf>
    <xf numFmtId="0" fontId="20" fillId="0" borderId="30" xfId="0" applyFont="1" applyBorder="1" applyAlignment="1">
      <alignment horizontal="right"/>
    </xf>
    <xf numFmtId="1" fontId="13" fillId="0" borderId="30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13" fillId="4" borderId="34" xfId="0" applyFont="1" applyFill="1" applyBorder="1"/>
    <xf numFmtId="0" fontId="13" fillId="4" borderId="34" xfId="0" applyFont="1" applyFill="1" applyBorder="1" applyAlignment="1"/>
    <xf numFmtId="1" fontId="13" fillId="4" borderId="34" xfId="0" applyNumberFormat="1" applyFont="1" applyFill="1" applyBorder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0" applyFill="1"/>
    <xf numFmtId="0" fontId="13" fillId="6" borderId="33" xfId="0" applyFont="1" applyFill="1" applyBorder="1"/>
    <xf numFmtId="0" fontId="13" fillId="6" borderId="33" xfId="0" applyFont="1" applyFill="1" applyBorder="1" applyAlignment="1"/>
    <xf numFmtId="0" fontId="0" fillId="7" borderId="0" xfId="0" applyFill="1" applyAlignment="1">
      <alignment horizontal="left"/>
    </xf>
    <xf numFmtId="0" fontId="0" fillId="7" borderId="11" xfId="0" applyFill="1" applyBorder="1" applyAlignment="1">
      <alignment horizontal="left"/>
    </xf>
    <xf numFmtId="0" fontId="13" fillId="8" borderId="11" xfId="0" applyFont="1" applyFill="1" applyBorder="1" applyAlignment="1"/>
    <xf numFmtId="0" fontId="13" fillId="9" borderId="33" xfId="0" applyFont="1" applyFill="1" applyBorder="1" applyAlignment="1"/>
    <xf numFmtId="0" fontId="0" fillId="10" borderId="0" xfId="0" applyFill="1" applyAlignment="1">
      <alignment horizontal="left"/>
    </xf>
    <xf numFmtId="0" fontId="13" fillId="11" borderId="11" xfId="0" applyFont="1" applyFill="1" applyBorder="1" applyAlignment="1"/>
    <xf numFmtId="0" fontId="13" fillId="13" borderId="34" xfId="0" applyFont="1" applyFill="1" applyBorder="1"/>
    <xf numFmtId="0" fontId="13" fillId="13" borderId="34" xfId="0" applyFont="1" applyFill="1" applyBorder="1" applyAlignment="1"/>
    <xf numFmtId="1" fontId="13" fillId="13" borderId="34" xfId="0" applyNumberFormat="1" applyFont="1" applyFill="1" applyBorder="1" applyAlignment="1">
      <alignment horizontal="right"/>
    </xf>
    <xf numFmtId="0" fontId="0" fillId="14" borderId="0" xfId="0" applyFill="1" applyAlignment="1">
      <alignment horizontal="left"/>
    </xf>
    <xf numFmtId="0" fontId="0" fillId="15" borderId="0" xfId="0" applyFill="1" applyAlignment="1">
      <alignment horizontal="left"/>
    </xf>
    <xf numFmtId="0" fontId="0" fillId="15" borderId="0" xfId="0" applyFill="1"/>
    <xf numFmtId="0" fontId="13" fillId="16" borderId="35" xfId="0" applyFont="1" applyFill="1" applyBorder="1" applyAlignment="1">
      <alignment horizontal="left"/>
    </xf>
    <xf numFmtId="0" fontId="0" fillId="17" borderId="0" xfId="0" applyFill="1" applyAlignment="1">
      <alignment horizontal="left"/>
    </xf>
    <xf numFmtId="0" fontId="13" fillId="18" borderId="35" xfId="0" applyFont="1" applyFill="1" applyBorder="1" applyAlignment="1">
      <alignment horizontal="left"/>
    </xf>
    <xf numFmtId="0" fontId="0" fillId="19" borderId="0" xfId="0" applyFill="1" applyAlignment="1">
      <alignment horizontal="left"/>
    </xf>
    <xf numFmtId="0" fontId="0" fillId="20" borderId="0" xfId="0" applyFill="1" applyAlignment="1">
      <alignment horizontal="left"/>
    </xf>
    <xf numFmtId="0" fontId="0" fillId="20" borderId="0" xfId="0" applyFill="1"/>
    <xf numFmtId="0" fontId="13" fillId="21" borderId="20" xfId="0" applyFont="1" applyFill="1" applyBorder="1" applyAlignment="1">
      <alignment horizontal="left"/>
    </xf>
    <xf numFmtId="0" fontId="13" fillId="21" borderId="20" xfId="0" applyFont="1" applyFill="1" applyBorder="1" applyAlignment="1"/>
    <xf numFmtId="0" fontId="13" fillId="21" borderId="20" xfId="0" applyNumberFormat="1" applyFont="1" applyFill="1" applyBorder="1" applyAlignment="1">
      <alignment horizontal="right"/>
    </xf>
    <xf numFmtId="1" fontId="13" fillId="21" borderId="20" xfId="0" applyNumberFormat="1" applyFont="1" applyFill="1" applyBorder="1" applyAlignment="1">
      <alignment horizontal="right"/>
    </xf>
    <xf numFmtId="0" fontId="0" fillId="22" borderId="0" xfId="0" applyFill="1" applyAlignment="1">
      <alignment horizontal="left"/>
    </xf>
    <xf numFmtId="0" fontId="0" fillId="22" borderId="0" xfId="0" applyFill="1"/>
    <xf numFmtId="0" fontId="13" fillId="23" borderId="20" xfId="0" applyFont="1" applyFill="1" applyBorder="1" applyAlignment="1">
      <alignment horizontal="left"/>
    </xf>
    <xf numFmtId="0" fontId="13" fillId="23" borderId="20" xfId="0" applyFont="1" applyFill="1" applyBorder="1" applyAlignment="1"/>
    <xf numFmtId="0" fontId="13" fillId="23" borderId="20" xfId="0" applyNumberFormat="1" applyFont="1" applyFill="1" applyBorder="1" applyAlignment="1">
      <alignment horizontal="right"/>
    </xf>
    <xf numFmtId="1" fontId="13" fillId="23" borderId="20" xfId="0" applyNumberFormat="1" applyFont="1" applyFill="1" applyBorder="1" applyAlignment="1">
      <alignment horizontal="right"/>
    </xf>
    <xf numFmtId="0" fontId="0" fillId="24" borderId="0" xfId="0" applyFill="1" applyAlignment="1">
      <alignment horizontal="left"/>
    </xf>
    <xf numFmtId="0" fontId="13" fillId="25" borderId="20" xfId="0" applyFont="1" applyFill="1" applyBorder="1" applyAlignment="1">
      <alignment horizontal="left"/>
    </xf>
    <xf numFmtId="0" fontId="13" fillId="25" borderId="20" xfId="0" applyFont="1" applyFill="1" applyBorder="1" applyAlignment="1"/>
    <xf numFmtId="165" fontId="13" fillId="25" borderId="20" xfId="0" applyNumberFormat="1" applyFont="1" applyFill="1" applyBorder="1"/>
    <xf numFmtId="0" fontId="13" fillId="25" borderId="20" xfId="0" applyNumberFormat="1" applyFont="1" applyFill="1" applyBorder="1" applyAlignment="1">
      <alignment horizontal="right"/>
    </xf>
    <xf numFmtId="49" fontId="13" fillId="25" borderId="20" xfId="0" applyNumberFormat="1" applyFont="1" applyFill="1" applyBorder="1" applyAlignment="1">
      <alignment horizontal="right"/>
    </xf>
    <xf numFmtId="1" fontId="13" fillId="25" borderId="20" xfId="0" applyNumberFormat="1" applyFont="1" applyFill="1" applyBorder="1" applyAlignment="1">
      <alignment horizontal="right"/>
    </xf>
    <xf numFmtId="0" fontId="0" fillId="26" borderId="0" xfId="0" applyFill="1" applyAlignment="1">
      <alignment horizontal="left"/>
    </xf>
    <xf numFmtId="0" fontId="0" fillId="26" borderId="0" xfId="0" applyFill="1"/>
    <xf numFmtId="0" fontId="0" fillId="27" borderId="0" xfId="0" applyFill="1" applyAlignment="1">
      <alignment horizontal="left"/>
    </xf>
    <xf numFmtId="0" fontId="0" fillId="27" borderId="0" xfId="0" applyFill="1"/>
    <xf numFmtId="0" fontId="0" fillId="28" borderId="0" xfId="0" applyFill="1" applyAlignment="1">
      <alignment horizontal="left"/>
    </xf>
    <xf numFmtId="0" fontId="0" fillId="28" borderId="0" xfId="0" applyFill="1"/>
    <xf numFmtId="0" fontId="13" fillId="29" borderId="36" xfId="0" applyFont="1" applyFill="1" applyBorder="1" applyAlignment="1">
      <alignment horizontal="left"/>
    </xf>
    <xf numFmtId="0" fontId="0" fillId="30" borderId="0" xfId="0" applyFill="1" applyAlignment="1">
      <alignment horizontal="left"/>
    </xf>
    <xf numFmtId="0" fontId="13" fillId="31" borderId="36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22" fillId="0" borderId="7" xfId="0" applyFont="1" applyFill="1" applyBorder="1" applyAlignment="1">
      <alignment horizontal="center" vertical="center" wrapText="1"/>
    </xf>
    <xf numFmtId="0" fontId="23" fillId="0" borderId="0" xfId="0" applyFont="1"/>
    <xf numFmtId="0" fontId="22" fillId="0" borderId="6" xfId="0" applyFont="1" applyFill="1" applyBorder="1" applyAlignment="1">
      <alignment horizontal="center" vertical="center" wrapText="1"/>
    </xf>
    <xf numFmtId="0" fontId="24" fillId="18" borderId="35" xfId="0" applyFont="1" applyFill="1" applyBorder="1" applyAlignment="1">
      <alignment horizontal="left"/>
    </xf>
    <xf numFmtId="0" fontId="16" fillId="0" borderId="30" xfId="0" applyFont="1" applyBorder="1" applyAlignment="1"/>
    <xf numFmtId="1" fontId="13" fillId="16" borderId="35" xfId="0" applyNumberFormat="1" applyFont="1" applyFill="1" applyBorder="1" applyAlignment="1"/>
    <xf numFmtId="1" fontId="13" fillId="18" borderId="35" xfId="0" applyNumberFormat="1" applyFont="1" applyFill="1" applyBorder="1" applyAlignment="1"/>
    <xf numFmtId="0" fontId="14" fillId="0" borderId="0" xfId="0" applyFont="1" applyBorder="1" applyAlignment="1">
      <alignment horizontal="center"/>
    </xf>
    <xf numFmtId="0" fontId="14" fillId="28" borderId="12" xfId="0" applyFont="1" applyFill="1" applyBorder="1" applyAlignment="1">
      <alignment horizontal="left"/>
    </xf>
    <xf numFmtId="0" fontId="14" fillId="28" borderId="13" xfId="0" applyFont="1" applyFill="1" applyBorder="1" applyAlignment="1">
      <alignment horizontal="left"/>
    </xf>
    <xf numFmtId="0" fontId="14" fillId="28" borderId="26" xfId="0" applyFont="1" applyFill="1" applyBorder="1" applyAlignment="1">
      <alignment horizontal="left"/>
    </xf>
    <xf numFmtId="0" fontId="14" fillId="28" borderId="21" xfId="0" applyFont="1" applyFill="1" applyBorder="1" applyAlignment="1">
      <alignment horizontal="left"/>
    </xf>
    <xf numFmtId="0" fontId="14" fillId="28" borderId="22" xfId="0" applyFont="1" applyFill="1" applyBorder="1" applyAlignment="1">
      <alignment horizontal="left"/>
    </xf>
    <xf numFmtId="0" fontId="14" fillId="28" borderId="31" xfId="0" applyFont="1" applyFill="1" applyBorder="1" applyAlignment="1">
      <alignment horizontal="left"/>
    </xf>
    <xf numFmtId="0" fontId="14" fillId="27" borderId="12" xfId="0" applyFont="1" applyFill="1" applyBorder="1" applyAlignment="1">
      <alignment horizontal="left" vertical="center"/>
    </xf>
    <xf numFmtId="0" fontId="14" fillId="27" borderId="13" xfId="0" applyFont="1" applyFill="1" applyBorder="1" applyAlignment="1">
      <alignment horizontal="left" vertical="center"/>
    </xf>
    <xf numFmtId="0" fontId="14" fillId="27" borderId="26" xfId="0" applyFont="1" applyFill="1" applyBorder="1" applyAlignment="1">
      <alignment horizontal="left" vertical="center"/>
    </xf>
    <xf numFmtId="0" fontId="14" fillId="27" borderId="21" xfId="0" applyFont="1" applyFill="1" applyBorder="1" applyAlignment="1">
      <alignment horizontal="left" vertical="center"/>
    </xf>
    <xf numFmtId="0" fontId="14" fillId="27" borderId="22" xfId="0" applyFont="1" applyFill="1" applyBorder="1" applyAlignment="1">
      <alignment horizontal="left" vertical="center"/>
    </xf>
    <xf numFmtId="0" fontId="14" fillId="27" borderId="31" xfId="0" applyFont="1" applyFill="1" applyBorder="1" applyAlignment="1">
      <alignment horizontal="left" vertical="center"/>
    </xf>
    <xf numFmtId="0" fontId="14" fillId="12" borderId="12" xfId="0" applyFont="1" applyFill="1" applyBorder="1" applyAlignment="1">
      <alignment horizontal="left" vertical="center"/>
    </xf>
    <xf numFmtId="0" fontId="0" fillId="12" borderId="13" xfId="0" applyFill="1" applyBorder="1" applyAlignment="1">
      <alignment horizontal="left" vertical="center"/>
    </xf>
    <xf numFmtId="0" fontId="0" fillId="12" borderId="26" xfId="0" applyFill="1" applyBorder="1" applyAlignment="1">
      <alignment horizontal="left" vertical="center"/>
    </xf>
    <xf numFmtId="0" fontId="0" fillId="12" borderId="21" xfId="0" applyFill="1" applyBorder="1" applyAlignment="1">
      <alignment horizontal="left" vertical="center"/>
    </xf>
    <xf numFmtId="0" fontId="0" fillId="12" borderId="22" xfId="0" applyFill="1" applyBorder="1" applyAlignment="1">
      <alignment horizontal="left" vertical="center"/>
    </xf>
    <xf numFmtId="0" fontId="0" fillId="12" borderId="31" xfId="0" applyFill="1" applyBorder="1" applyAlignment="1">
      <alignment horizontal="left" vertical="center"/>
    </xf>
    <xf numFmtId="0" fontId="14" fillId="20" borderId="12" xfId="0" applyFont="1" applyFill="1" applyBorder="1" applyAlignment="1">
      <alignment horizontal="left"/>
    </xf>
    <xf numFmtId="0" fontId="15" fillId="20" borderId="13" xfId="0" applyFont="1" applyFill="1" applyBorder="1" applyAlignment="1">
      <alignment horizontal="left"/>
    </xf>
    <xf numFmtId="0" fontId="15" fillId="20" borderId="26" xfId="0" applyFont="1" applyFill="1" applyBorder="1" applyAlignment="1">
      <alignment horizontal="left"/>
    </xf>
    <xf numFmtId="0" fontId="15" fillId="20" borderId="14" xfId="0" applyFont="1" applyFill="1" applyBorder="1" applyAlignment="1">
      <alignment horizontal="left"/>
    </xf>
    <xf numFmtId="0" fontId="15" fillId="20" borderId="0" xfId="0" applyFont="1" applyFill="1" applyBorder="1" applyAlignment="1">
      <alignment horizontal="left"/>
    </xf>
    <xf numFmtId="0" fontId="15" fillId="20" borderId="27" xfId="0" applyFont="1" applyFill="1" applyBorder="1" applyAlignment="1">
      <alignment horizontal="left"/>
    </xf>
    <xf numFmtId="0" fontId="14" fillId="15" borderId="12" xfId="0" applyFont="1" applyFill="1" applyBorder="1" applyAlignment="1">
      <alignment horizontal="left"/>
    </xf>
    <xf numFmtId="0" fontId="14" fillId="15" borderId="13" xfId="0" applyFont="1" applyFill="1" applyBorder="1" applyAlignment="1">
      <alignment horizontal="left"/>
    </xf>
    <xf numFmtId="0" fontId="14" fillId="15" borderId="26" xfId="0" applyFont="1" applyFill="1" applyBorder="1" applyAlignment="1">
      <alignment horizontal="left"/>
    </xf>
    <xf numFmtId="0" fontId="14" fillId="15" borderId="21" xfId="0" applyFont="1" applyFill="1" applyBorder="1" applyAlignment="1">
      <alignment horizontal="left"/>
    </xf>
    <xf numFmtId="0" fontId="14" fillId="15" borderId="22" xfId="0" applyFont="1" applyFill="1" applyBorder="1" applyAlignment="1">
      <alignment horizontal="left"/>
    </xf>
    <xf numFmtId="0" fontId="14" fillId="15" borderId="31" xfId="0" applyFont="1" applyFill="1" applyBorder="1" applyAlignment="1">
      <alignment horizontal="left"/>
    </xf>
    <xf numFmtId="0" fontId="17" fillId="0" borderId="11" xfId="0" applyNumberFormat="1" applyFont="1" applyBorder="1" applyAlignment="1">
      <alignment horizontal="center"/>
    </xf>
    <xf numFmtId="0" fontId="23" fillId="0" borderId="11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" fontId="13" fillId="25" borderId="0" xfId="0" applyNumberFormat="1" applyFont="1" applyFill="1" applyBorder="1" applyAlignment="1">
      <alignment horizontal="right"/>
    </xf>
    <xf numFmtId="0" fontId="0" fillId="12" borderId="0" xfId="0" applyFill="1" applyBorder="1" applyAlignment="1">
      <alignment horizontal="left" vertical="center"/>
    </xf>
    <xf numFmtId="0" fontId="17" fillId="0" borderId="0" xfId="0" applyFont="1" applyBorder="1" applyAlignment="1">
      <alignment horizontal="right"/>
    </xf>
    <xf numFmtId="0" fontId="13" fillId="3" borderId="0" xfId="0" applyFont="1" applyFill="1" applyBorder="1" applyAlignment="1"/>
    <xf numFmtId="0" fontId="13" fillId="6" borderId="0" xfId="0" applyFont="1" applyFill="1" applyBorder="1" applyAlignment="1"/>
    <xf numFmtId="0" fontId="13" fillId="9" borderId="0" xfId="0" applyFont="1" applyFill="1" applyBorder="1" applyAlignment="1"/>
    <xf numFmtId="0" fontId="14" fillId="27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right"/>
    </xf>
    <xf numFmtId="1" fontId="13" fillId="4" borderId="0" xfId="0" applyNumberFormat="1" applyFont="1" applyFill="1" applyBorder="1" applyAlignment="1">
      <alignment horizontal="right"/>
    </xf>
    <xf numFmtId="1" fontId="13" fillId="13" borderId="0" xfId="0" applyNumberFormat="1" applyFont="1" applyFill="1" applyBorder="1" applyAlignment="1">
      <alignment horizontal="right"/>
    </xf>
    <xf numFmtId="0" fontId="14" fillId="15" borderId="0" xfId="0" applyFont="1" applyFill="1" applyBorder="1" applyAlignment="1">
      <alignment horizontal="left"/>
    </xf>
    <xf numFmtId="0" fontId="16" fillId="0" borderId="0" xfId="0" applyFont="1" applyBorder="1" applyAlignment="1"/>
    <xf numFmtId="1" fontId="13" fillId="16" borderId="0" xfId="0" applyNumberFormat="1" applyFont="1" applyFill="1" applyBorder="1" applyAlignment="1"/>
    <xf numFmtId="1" fontId="13" fillId="18" borderId="0" xfId="0" applyNumberFormat="1" applyFont="1" applyFill="1" applyBorder="1" applyAlignment="1"/>
    <xf numFmtId="0" fontId="14" fillId="28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right"/>
    </xf>
    <xf numFmtId="1" fontId="13" fillId="0" borderId="0" xfId="0" applyNumberFormat="1" applyFont="1" applyFill="1" applyBorder="1" applyAlignment="1">
      <alignment horizontal="left"/>
    </xf>
    <xf numFmtId="0" fontId="13" fillId="29" borderId="0" xfId="0" applyFont="1" applyFill="1" applyBorder="1" applyAlignment="1">
      <alignment horizontal="left"/>
    </xf>
    <xf numFmtId="0" fontId="13" fillId="31" borderId="0" xfId="0" applyFont="1" applyFill="1" applyBorder="1" applyAlignment="1">
      <alignment horizontal="left"/>
    </xf>
    <xf numFmtId="0" fontId="17" fillId="0" borderId="18" xfId="0" applyNumberFormat="1" applyFont="1" applyBorder="1" applyAlignment="1">
      <alignment horizontal="center"/>
    </xf>
  </cellXfs>
  <cellStyles count="1">
    <cellStyle name="Normal" xfId="0" builtinId="0"/>
  </cellStyles>
  <dxfs count="38"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9" defaultPivotStyle="PivotStyleLight16"/>
  <colors>
    <mruColors>
      <color rgb="FFFFF8E5"/>
      <color rgb="FFFFD979"/>
      <color rgb="FFFFB601"/>
      <color rgb="FF8BE5BA"/>
      <color rgb="FFEDE5FB"/>
      <color rgb="FF000000"/>
      <color rgb="FFC3A9F1"/>
      <color rgb="FF9061E5"/>
      <color rgb="FF753ADE"/>
      <color rgb="FFEB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245"/>
  <sheetViews>
    <sheetView tabSelected="1" zoomScale="125" zoomScaleNormal="125" zoomScaleSheetLayoutView="115" workbookViewId="0">
      <selection activeCell="AJ19" sqref="AJ19"/>
    </sheetView>
  </sheetViews>
  <sheetFormatPr defaultColWidth="9" defaultRowHeight="12.45"/>
  <cols>
    <col min="1" max="1" width="19.84375" style="35" customWidth="1"/>
    <col min="2" max="16" width="6.3046875" customWidth="1"/>
    <col min="17" max="17" width="6.84375" customWidth="1"/>
    <col min="18" max="21" width="7.3046875" customWidth="1"/>
    <col min="22" max="30" width="6.3828125" customWidth="1"/>
    <col min="31" max="32" width="6.15234375" style="36" customWidth="1"/>
    <col min="33" max="34" width="4.3828125" style="34" customWidth="1"/>
    <col min="35" max="35" width="4.84375" style="34" customWidth="1"/>
    <col min="36" max="36" width="5.53515625" style="34" customWidth="1"/>
    <col min="37" max="37" width="5.84375" style="34" customWidth="1"/>
    <col min="38" max="38" width="5.53515625" style="34" customWidth="1"/>
    <col min="39" max="39" width="5.84375" style="34" customWidth="1"/>
    <col min="40" max="113" width="9.15234375" style="34"/>
  </cols>
  <sheetData>
    <row r="1" spans="1:113" ht="12.45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113" ht="12.4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113" ht="35.25" customHeight="1" thickBot="1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113" s="95" customFormat="1" ht="27" customHeight="1">
      <c r="A4" s="149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1"/>
      <c r="AF4" s="153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</row>
    <row r="5" spans="1:113" s="95" customFormat="1" ht="4.5" customHeight="1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4"/>
      <c r="AF5" s="153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</row>
    <row r="6" spans="1:113">
      <c r="A6" s="37" t="s">
        <v>3</v>
      </c>
      <c r="B6" s="38" t="s">
        <v>4</v>
      </c>
      <c r="C6" s="39" t="s">
        <v>256</v>
      </c>
      <c r="D6" s="38" t="s">
        <v>231</v>
      </c>
      <c r="E6" s="38" t="s">
        <v>244</v>
      </c>
      <c r="F6" s="38" t="s">
        <v>245</v>
      </c>
      <c r="G6" s="38" t="s">
        <v>246</v>
      </c>
      <c r="H6" s="38" t="s">
        <v>247</v>
      </c>
      <c r="I6" s="38" t="s">
        <v>257</v>
      </c>
      <c r="J6" s="38" t="s">
        <v>258</v>
      </c>
      <c r="K6" s="38" t="s">
        <v>267</v>
      </c>
      <c r="L6" s="38" t="s">
        <v>268</v>
      </c>
      <c r="M6" s="47" t="s">
        <v>278</v>
      </c>
      <c r="N6" s="38" t="s">
        <v>279</v>
      </c>
      <c r="O6" s="38" t="s">
        <v>282</v>
      </c>
      <c r="P6" s="38" t="s">
        <v>283</v>
      </c>
      <c r="Q6" s="38" t="s">
        <v>284</v>
      </c>
      <c r="R6" s="38" t="s">
        <v>284</v>
      </c>
      <c r="S6" s="38" t="s">
        <v>307</v>
      </c>
      <c r="T6" s="38" t="s">
        <v>308</v>
      </c>
      <c r="U6" s="38" t="s">
        <v>309</v>
      </c>
      <c r="V6" s="38" t="s">
        <v>321</v>
      </c>
      <c r="W6" s="38" t="s">
        <v>322</v>
      </c>
      <c r="X6" s="38"/>
      <c r="Y6" s="38"/>
      <c r="Z6" s="38"/>
      <c r="AA6" s="38"/>
      <c r="AB6" s="38"/>
      <c r="AC6" s="38"/>
      <c r="AD6" s="38"/>
      <c r="AE6" s="50"/>
      <c r="AF6" s="163"/>
    </row>
    <row r="7" spans="1:113" s="32" customFormat="1">
      <c r="A7" s="40" t="s">
        <v>5</v>
      </c>
      <c r="B7" s="41">
        <v>44653</v>
      </c>
      <c r="C7" s="41">
        <v>44702</v>
      </c>
      <c r="D7" s="41">
        <v>44709</v>
      </c>
      <c r="E7" s="41">
        <v>44723</v>
      </c>
      <c r="F7" s="41">
        <v>44737</v>
      </c>
      <c r="G7" s="41">
        <v>44737</v>
      </c>
      <c r="H7" s="41">
        <v>44737</v>
      </c>
      <c r="I7" s="41">
        <v>40740</v>
      </c>
      <c r="J7" s="41">
        <v>44759</v>
      </c>
      <c r="K7" s="41">
        <v>44781</v>
      </c>
      <c r="L7" s="41">
        <v>44780</v>
      </c>
      <c r="M7" s="41">
        <v>44793</v>
      </c>
      <c r="N7" s="41">
        <v>44794</v>
      </c>
      <c r="O7" s="41">
        <v>44769</v>
      </c>
      <c r="P7" s="41">
        <v>44770</v>
      </c>
      <c r="Q7" s="41">
        <v>44807</v>
      </c>
      <c r="R7" s="41">
        <v>44807</v>
      </c>
      <c r="S7" s="41">
        <v>44828</v>
      </c>
      <c r="T7" s="41">
        <v>44842</v>
      </c>
      <c r="U7" s="41">
        <v>44842</v>
      </c>
      <c r="V7" s="41">
        <v>44862</v>
      </c>
      <c r="W7" s="41">
        <v>44898</v>
      </c>
      <c r="X7" s="41"/>
      <c r="Y7" s="41"/>
      <c r="Z7" s="41"/>
      <c r="AA7" s="41"/>
      <c r="AB7" s="41"/>
      <c r="AC7" s="41"/>
      <c r="AD7" s="41"/>
      <c r="AE7" s="51" t="s">
        <v>6</v>
      </c>
      <c r="AF7" s="16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</row>
    <row r="8" spans="1:113" s="32" customForma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8"/>
      <c r="N8" s="43"/>
      <c r="O8" s="43"/>
      <c r="P8" s="43"/>
      <c r="Q8" s="43"/>
      <c r="R8" s="43"/>
      <c r="S8" s="43"/>
      <c r="T8" s="43"/>
      <c r="U8" s="43"/>
      <c r="V8" s="161"/>
      <c r="W8" s="43"/>
      <c r="X8" s="43"/>
      <c r="Y8" s="49"/>
      <c r="Z8" s="162"/>
      <c r="AA8" s="162"/>
      <c r="AB8" s="43"/>
      <c r="AC8" s="162"/>
      <c r="AD8" s="162"/>
      <c r="AE8" s="52"/>
      <c r="AF8" s="16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</row>
    <row r="9" spans="1:113" s="101" customFormat="1">
      <c r="A9" s="96" t="s">
        <v>24</v>
      </c>
      <c r="B9" s="97"/>
      <c r="C9" s="97">
        <v>508</v>
      </c>
      <c r="D9" s="97"/>
      <c r="E9" s="97"/>
      <c r="F9" s="97"/>
      <c r="G9" s="97">
        <v>633</v>
      </c>
      <c r="H9" s="97">
        <v>443</v>
      </c>
      <c r="I9" s="97">
        <v>591</v>
      </c>
      <c r="J9" s="97">
        <v>10</v>
      </c>
      <c r="K9" s="97"/>
      <c r="L9" s="97"/>
      <c r="M9" s="97">
        <v>984</v>
      </c>
      <c r="N9" s="97">
        <v>581</v>
      </c>
      <c r="O9" s="97"/>
      <c r="P9" s="97"/>
      <c r="Q9" s="97">
        <v>190</v>
      </c>
      <c r="R9" s="98">
        <v>154</v>
      </c>
      <c r="S9" s="98"/>
      <c r="T9" s="98"/>
      <c r="U9" s="98">
        <v>408</v>
      </c>
      <c r="V9" s="98">
        <v>497</v>
      </c>
      <c r="W9" s="98">
        <v>798</v>
      </c>
      <c r="X9" s="97"/>
      <c r="Y9" s="97"/>
      <c r="Z9" s="98"/>
      <c r="AA9" s="98"/>
      <c r="AB9" s="98"/>
      <c r="AC9" s="98"/>
      <c r="AD9" s="98"/>
      <c r="AE9" s="99">
        <f t="shared" ref="AE9:AE40" si="0">SUM(B9:AD9)</f>
        <v>5797</v>
      </c>
      <c r="AF9" s="99"/>
      <c r="AG9" s="96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</row>
    <row r="10" spans="1:113" s="101" customFormat="1">
      <c r="A10" s="102" t="s">
        <v>22</v>
      </c>
      <c r="B10" s="103"/>
      <c r="C10" s="103"/>
      <c r="D10" s="103"/>
      <c r="E10" s="103"/>
      <c r="F10" s="103"/>
      <c r="G10" s="103"/>
      <c r="H10" s="103"/>
      <c r="I10" s="103"/>
      <c r="J10" s="103">
        <v>1095</v>
      </c>
      <c r="K10" s="103"/>
      <c r="L10" s="103"/>
      <c r="M10" s="103"/>
      <c r="N10" s="103"/>
      <c r="O10" s="103"/>
      <c r="P10" s="103"/>
      <c r="Q10" s="103"/>
      <c r="R10" s="104">
        <v>518</v>
      </c>
      <c r="S10" s="104">
        <v>1310</v>
      </c>
      <c r="T10" s="104"/>
      <c r="U10" s="104"/>
      <c r="V10" s="104"/>
      <c r="W10" s="104"/>
      <c r="X10" s="103"/>
      <c r="Y10" s="103"/>
      <c r="Z10" s="104"/>
      <c r="AA10" s="104"/>
      <c r="AB10" s="104"/>
      <c r="AC10" s="104"/>
      <c r="AD10" s="104"/>
      <c r="AE10" s="105">
        <f t="shared" si="0"/>
        <v>2923</v>
      </c>
      <c r="AF10" s="105"/>
      <c r="AG10" s="102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</row>
    <row r="11" spans="1:113" s="101" customFormat="1">
      <c r="A11" s="96" t="s">
        <v>9</v>
      </c>
      <c r="B11" s="97"/>
      <c r="C11" s="97"/>
      <c r="D11" s="97"/>
      <c r="E11" s="97">
        <v>317</v>
      </c>
      <c r="F11" s="97"/>
      <c r="G11" s="97"/>
      <c r="H11" s="97"/>
      <c r="I11" s="97"/>
      <c r="J11" s="97"/>
      <c r="K11" s="97"/>
      <c r="L11" s="97"/>
      <c r="M11" s="97"/>
      <c r="N11" s="97"/>
      <c r="O11" s="97">
        <v>1292</v>
      </c>
      <c r="P11" s="97">
        <v>612</v>
      </c>
      <c r="Q11" s="97"/>
      <c r="R11" s="98"/>
      <c r="S11" s="98">
        <v>358</v>
      </c>
      <c r="T11" s="98"/>
      <c r="U11" s="98"/>
      <c r="V11" s="98"/>
      <c r="W11" s="98"/>
      <c r="X11" s="97"/>
      <c r="Y11" s="97"/>
      <c r="Z11" s="98"/>
      <c r="AA11" s="98"/>
      <c r="AB11" s="98"/>
      <c r="AC11" s="98"/>
      <c r="AD11" s="98"/>
      <c r="AE11" s="99">
        <f t="shared" si="0"/>
        <v>2579</v>
      </c>
      <c r="AF11" s="99"/>
      <c r="AG11" s="96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</row>
    <row r="12" spans="1:113" s="101" customFormat="1">
      <c r="A12" s="102" t="s">
        <v>11</v>
      </c>
      <c r="B12" s="103">
        <v>298</v>
      </c>
      <c r="C12" s="103"/>
      <c r="D12" s="103"/>
      <c r="E12" s="103"/>
      <c r="F12" s="103"/>
      <c r="G12" s="103">
        <v>317</v>
      </c>
      <c r="H12" s="103">
        <v>130</v>
      </c>
      <c r="I12" s="103"/>
      <c r="J12" s="103"/>
      <c r="K12" s="103"/>
      <c r="L12" s="103"/>
      <c r="M12" s="103"/>
      <c r="N12" s="103">
        <v>413</v>
      </c>
      <c r="O12" s="103"/>
      <c r="P12" s="103"/>
      <c r="Q12" s="103">
        <v>325</v>
      </c>
      <c r="R12" s="104"/>
      <c r="S12" s="104">
        <v>408</v>
      </c>
      <c r="T12" s="104"/>
      <c r="U12" s="104">
        <v>186</v>
      </c>
      <c r="V12" s="104"/>
      <c r="W12" s="104"/>
      <c r="X12" s="103"/>
      <c r="Y12" s="103"/>
      <c r="Z12" s="104"/>
      <c r="AA12" s="104"/>
      <c r="AB12" s="104"/>
      <c r="AC12" s="104"/>
      <c r="AD12" s="104"/>
      <c r="AE12" s="105">
        <f t="shared" si="0"/>
        <v>2077</v>
      </c>
      <c r="AF12" s="105"/>
      <c r="AG12" s="102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</row>
    <row r="13" spans="1:113" s="101" customFormat="1">
      <c r="A13" s="96" t="s">
        <v>57</v>
      </c>
      <c r="B13" s="97"/>
      <c r="C13" s="97">
        <v>240</v>
      </c>
      <c r="D13" s="97"/>
      <c r="E13" s="97">
        <v>522</v>
      </c>
      <c r="F13" s="97"/>
      <c r="G13" s="97"/>
      <c r="H13" s="97">
        <v>103</v>
      </c>
      <c r="I13" s="97"/>
      <c r="J13" s="97">
        <v>206</v>
      </c>
      <c r="K13" s="97"/>
      <c r="L13" s="97"/>
      <c r="M13" s="97"/>
      <c r="N13" s="97"/>
      <c r="O13" s="97">
        <v>293</v>
      </c>
      <c r="P13" s="97">
        <v>656</v>
      </c>
      <c r="Q13" s="97"/>
      <c r="R13" s="98"/>
      <c r="S13" s="98"/>
      <c r="T13" s="98"/>
      <c r="U13" s="98"/>
      <c r="V13" s="98"/>
      <c r="W13" s="98"/>
      <c r="X13" s="97"/>
      <c r="Y13" s="97"/>
      <c r="Z13" s="98"/>
      <c r="AA13" s="98"/>
      <c r="AB13" s="98"/>
      <c r="AC13" s="98"/>
      <c r="AD13" s="98"/>
      <c r="AE13" s="99">
        <f t="shared" si="0"/>
        <v>2020</v>
      </c>
      <c r="AF13" s="99"/>
      <c r="AG13" s="96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</row>
    <row r="14" spans="1:113" s="101" customFormat="1">
      <c r="A14" s="102" t="s">
        <v>8</v>
      </c>
      <c r="B14" s="103"/>
      <c r="C14" s="103"/>
      <c r="D14" s="103">
        <v>522</v>
      </c>
      <c r="E14" s="103"/>
      <c r="F14" s="103">
        <v>719</v>
      </c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4"/>
      <c r="S14" s="104"/>
      <c r="T14" s="104">
        <v>484</v>
      </c>
      <c r="U14" s="104"/>
      <c r="V14" s="104"/>
      <c r="W14" s="104"/>
      <c r="X14" s="103"/>
      <c r="Y14" s="103"/>
      <c r="Z14" s="104"/>
      <c r="AA14" s="104"/>
      <c r="AB14" s="104"/>
      <c r="AC14" s="104"/>
      <c r="AD14" s="104"/>
      <c r="AE14" s="105">
        <f t="shared" si="0"/>
        <v>1725</v>
      </c>
      <c r="AF14" s="105"/>
      <c r="AG14" s="102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</row>
    <row r="15" spans="1:113" s="101" customFormat="1">
      <c r="A15" s="96" t="s">
        <v>20</v>
      </c>
      <c r="B15" s="97"/>
      <c r="C15" s="97"/>
      <c r="D15" s="97"/>
      <c r="E15" s="97"/>
      <c r="F15" s="97"/>
      <c r="G15" s="97">
        <v>141</v>
      </c>
      <c r="H15" s="97">
        <v>252</v>
      </c>
      <c r="I15" s="97">
        <v>358</v>
      </c>
      <c r="J15" s="97"/>
      <c r="K15" s="97"/>
      <c r="L15" s="97">
        <v>148</v>
      </c>
      <c r="M15" s="97"/>
      <c r="N15" s="97"/>
      <c r="O15" s="97"/>
      <c r="P15" s="97">
        <v>96</v>
      </c>
      <c r="Q15" s="97">
        <v>194</v>
      </c>
      <c r="R15" s="98">
        <v>77</v>
      </c>
      <c r="S15" s="98">
        <v>20</v>
      </c>
      <c r="T15" s="98"/>
      <c r="U15" s="98"/>
      <c r="V15" s="98"/>
      <c r="W15" s="98">
        <v>409</v>
      </c>
      <c r="X15" s="97"/>
      <c r="Y15" s="97"/>
      <c r="Z15" s="98"/>
      <c r="AA15" s="98"/>
      <c r="AB15" s="98"/>
      <c r="AC15" s="98"/>
      <c r="AD15" s="98"/>
      <c r="AE15" s="99">
        <f t="shared" si="0"/>
        <v>1695</v>
      </c>
      <c r="AF15" s="99"/>
      <c r="AG15" s="96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</row>
    <row r="16" spans="1:113" s="101" customFormat="1">
      <c r="A16" s="102" t="s">
        <v>37</v>
      </c>
      <c r="B16" s="103"/>
      <c r="C16" s="103"/>
      <c r="D16" s="103">
        <v>529</v>
      </c>
      <c r="E16" s="103"/>
      <c r="F16" s="103">
        <v>148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4"/>
      <c r="S16" s="104"/>
      <c r="T16" s="104">
        <v>634</v>
      </c>
      <c r="U16" s="104"/>
      <c r="V16" s="104"/>
      <c r="W16" s="104"/>
      <c r="X16" s="103"/>
      <c r="Y16" s="103"/>
      <c r="Z16" s="104"/>
      <c r="AA16" s="104"/>
      <c r="AB16" s="104"/>
      <c r="AC16" s="104"/>
      <c r="AD16" s="104"/>
      <c r="AE16" s="105">
        <f t="shared" si="0"/>
        <v>1311</v>
      </c>
      <c r="AF16" s="105"/>
      <c r="AG16" s="102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</row>
    <row r="17" spans="1:113" s="101" customFormat="1">
      <c r="A17" s="96" t="s">
        <v>58</v>
      </c>
      <c r="B17" s="97">
        <v>422</v>
      </c>
      <c r="C17" s="97"/>
      <c r="D17" s="97"/>
      <c r="E17" s="97"/>
      <c r="F17" s="97"/>
      <c r="G17" s="97"/>
      <c r="H17" s="97">
        <v>105</v>
      </c>
      <c r="I17" s="97"/>
      <c r="J17" s="97">
        <v>419</v>
      </c>
      <c r="K17" s="97"/>
      <c r="L17" s="97"/>
      <c r="M17" s="97"/>
      <c r="N17" s="97">
        <v>279</v>
      </c>
      <c r="O17" s="97"/>
      <c r="P17" s="97"/>
      <c r="Q17" s="97">
        <v>32</v>
      </c>
      <c r="R17" s="98"/>
      <c r="S17" s="98"/>
      <c r="T17" s="98"/>
      <c r="U17" s="98">
        <v>114</v>
      </c>
      <c r="V17" s="98"/>
      <c r="W17" s="98"/>
      <c r="X17" s="97"/>
      <c r="Y17" s="97"/>
      <c r="Z17" s="98"/>
      <c r="AA17" s="98"/>
      <c r="AB17" s="98"/>
      <c r="AC17" s="98"/>
      <c r="AD17" s="98"/>
      <c r="AE17" s="99">
        <f t="shared" si="0"/>
        <v>1371</v>
      </c>
      <c r="AF17" s="99"/>
      <c r="AG17" s="96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</row>
    <row r="18" spans="1:113" s="101" customFormat="1">
      <c r="A18" s="102" t="s">
        <v>23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>
        <v>580</v>
      </c>
      <c r="L18" s="103">
        <v>655</v>
      </c>
      <c r="M18" s="103"/>
      <c r="N18" s="103"/>
      <c r="O18" s="103"/>
      <c r="P18" s="103"/>
      <c r="Q18" s="103"/>
      <c r="R18" s="104"/>
      <c r="S18" s="104"/>
      <c r="T18" s="104"/>
      <c r="U18" s="104"/>
      <c r="V18" s="104"/>
      <c r="W18" s="104"/>
      <c r="X18" s="103"/>
      <c r="Y18" s="103"/>
      <c r="Z18" s="104"/>
      <c r="AA18" s="104"/>
      <c r="AB18" s="104"/>
      <c r="AC18" s="104"/>
      <c r="AD18" s="104"/>
      <c r="AE18" s="105">
        <f t="shared" si="0"/>
        <v>1235</v>
      </c>
      <c r="AF18" s="105"/>
      <c r="AG18" s="102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</row>
    <row r="19" spans="1:113" s="101" customFormat="1">
      <c r="A19" s="96" t="s">
        <v>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8"/>
      <c r="S19" s="98">
        <v>1166</v>
      </c>
      <c r="T19" s="98"/>
      <c r="U19" s="98"/>
      <c r="V19" s="98"/>
      <c r="W19" s="98"/>
      <c r="X19" s="97"/>
      <c r="Y19" s="97"/>
      <c r="Z19" s="98"/>
      <c r="AA19" s="98"/>
      <c r="AB19" s="98"/>
      <c r="AC19" s="98"/>
      <c r="AD19" s="98"/>
      <c r="AE19" s="99">
        <f t="shared" si="0"/>
        <v>1166</v>
      </c>
      <c r="AF19" s="99"/>
      <c r="AG19" s="96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</row>
    <row r="20" spans="1:113" s="101" customFormat="1">
      <c r="A20" s="102" t="s">
        <v>16</v>
      </c>
      <c r="B20" s="103"/>
      <c r="C20" s="103"/>
      <c r="D20" s="103">
        <v>391</v>
      </c>
      <c r="E20" s="103"/>
      <c r="F20" s="103">
        <v>405</v>
      </c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4"/>
      <c r="S20" s="104"/>
      <c r="T20" s="104">
        <v>200</v>
      </c>
      <c r="U20" s="104"/>
      <c r="V20" s="104"/>
      <c r="W20" s="104"/>
      <c r="X20" s="103"/>
      <c r="Y20" s="103"/>
      <c r="Z20" s="104"/>
      <c r="AA20" s="104"/>
      <c r="AB20" s="104"/>
      <c r="AC20" s="104"/>
      <c r="AD20" s="104"/>
      <c r="AE20" s="105">
        <f t="shared" si="0"/>
        <v>996</v>
      </c>
      <c r="AF20" s="105"/>
      <c r="AG20" s="102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</row>
    <row r="21" spans="1:113" s="101" customFormat="1">
      <c r="A21" s="96" t="s">
        <v>60</v>
      </c>
      <c r="B21" s="97"/>
      <c r="C21" s="97"/>
      <c r="D21" s="97"/>
      <c r="E21" s="97">
        <v>486</v>
      </c>
      <c r="F21" s="97"/>
      <c r="G21" s="97"/>
      <c r="H21" s="97"/>
      <c r="I21" s="97"/>
      <c r="J21" s="97"/>
      <c r="K21" s="97"/>
      <c r="L21" s="97"/>
      <c r="M21" s="97"/>
      <c r="N21" s="97"/>
      <c r="O21" s="97">
        <v>408</v>
      </c>
      <c r="P21" s="97">
        <v>30</v>
      </c>
      <c r="Q21" s="97"/>
      <c r="R21" s="98"/>
      <c r="S21" s="98"/>
      <c r="T21" s="98"/>
      <c r="U21" s="98"/>
      <c r="V21" s="98"/>
      <c r="W21" s="98"/>
      <c r="X21" s="97"/>
      <c r="Y21" s="97"/>
      <c r="Z21" s="98"/>
      <c r="AA21" s="98"/>
      <c r="AB21" s="98"/>
      <c r="AC21" s="98"/>
      <c r="AD21" s="98"/>
      <c r="AE21" s="99">
        <f t="shared" si="0"/>
        <v>924</v>
      </c>
      <c r="AF21" s="99"/>
      <c r="AG21" s="96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</row>
    <row r="22" spans="1:113" s="101" customFormat="1">
      <c r="A22" s="102" t="s">
        <v>25</v>
      </c>
      <c r="B22" s="103"/>
      <c r="C22" s="103">
        <v>159</v>
      </c>
      <c r="D22" s="103"/>
      <c r="E22" s="103">
        <v>165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104"/>
      <c r="T22" s="104"/>
      <c r="U22" s="104"/>
      <c r="V22" s="104"/>
      <c r="W22" s="104">
        <v>409</v>
      </c>
      <c r="X22" s="103"/>
      <c r="Y22" s="103"/>
      <c r="Z22" s="104"/>
      <c r="AA22" s="104"/>
      <c r="AB22" s="104"/>
      <c r="AC22" s="104"/>
      <c r="AD22" s="104"/>
      <c r="AE22" s="105">
        <f t="shared" si="0"/>
        <v>733</v>
      </c>
      <c r="AF22" s="105"/>
      <c r="AG22" s="102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</row>
    <row r="23" spans="1:113" s="101" customFormat="1">
      <c r="A23" s="96" t="s">
        <v>19</v>
      </c>
      <c r="B23" s="97"/>
      <c r="C23" s="97">
        <v>156</v>
      </c>
      <c r="D23" s="97"/>
      <c r="E23" s="97"/>
      <c r="F23" s="97"/>
      <c r="G23" s="97"/>
      <c r="H23" s="97"/>
      <c r="I23" s="97">
        <v>553</v>
      </c>
      <c r="J23" s="97"/>
      <c r="K23" s="97"/>
      <c r="L23" s="97"/>
      <c r="M23" s="97"/>
      <c r="N23" s="97"/>
      <c r="O23" s="97"/>
      <c r="P23" s="97"/>
      <c r="Q23" s="97"/>
      <c r="R23" s="98"/>
      <c r="S23" s="98"/>
      <c r="T23" s="98"/>
      <c r="U23" s="98"/>
      <c r="V23" s="98"/>
      <c r="W23" s="98"/>
      <c r="X23" s="97"/>
      <c r="Y23" s="97"/>
      <c r="Z23" s="98"/>
      <c r="AA23" s="98"/>
      <c r="AB23" s="98"/>
      <c r="AC23" s="98"/>
      <c r="AD23" s="98"/>
      <c r="AE23" s="99">
        <f t="shared" si="0"/>
        <v>709</v>
      </c>
      <c r="AF23" s="99"/>
      <c r="AG23" s="96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</row>
    <row r="24" spans="1:113" s="101" customFormat="1">
      <c r="A24" s="102" t="s">
        <v>10</v>
      </c>
      <c r="B24" s="103"/>
      <c r="C24" s="103"/>
      <c r="D24" s="103"/>
      <c r="E24" s="103"/>
      <c r="F24" s="103"/>
      <c r="G24" s="103"/>
      <c r="H24" s="103"/>
      <c r="I24" s="103">
        <v>262</v>
      </c>
      <c r="J24" s="103">
        <v>207</v>
      </c>
      <c r="K24" s="103"/>
      <c r="L24" s="103"/>
      <c r="M24" s="103"/>
      <c r="N24" s="103"/>
      <c r="O24" s="103"/>
      <c r="P24" s="103">
        <v>99</v>
      </c>
      <c r="Q24" s="103"/>
      <c r="R24" s="104"/>
      <c r="S24" s="104"/>
      <c r="T24" s="104"/>
      <c r="U24" s="104"/>
      <c r="V24" s="104"/>
      <c r="W24" s="104">
        <v>104</v>
      </c>
      <c r="X24" s="103"/>
      <c r="Y24" s="103"/>
      <c r="Z24" s="104"/>
      <c r="AA24" s="104"/>
      <c r="AB24" s="104"/>
      <c r="AC24" s="104"/>
      <c r="AD24" s="104"/>
      <c r="AE24" s="105">
        <f t="shared" si="0"/>
        <v>672</v>
      </c>
      <c r="AF24" s="105"/>
      <c r="AG24" s="102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</row>
    <row r="25" spans="1:113" s="101" customFormat="1">
      <c r="A25" s="96" t="s">
        <v>21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8"/>
      <c r="S25" s="98">
        <v>362</v>
      </c>
      <c r="T25" s="98"/>
      <c r="U25" s="98"/>
      <c r="V25" s="98"/>
      <c r="W25" s="98"/>
      <c r="X25" s="97"/>
      <c r="Y25" s="97"/>
      <c r="Z25" s="98"/>
      <c r="AA25" s="98"/>
      <c r="AB25" s="98"/>
      <c r="AC25" s="98"/>
      <c r="AD25" s="98"/>
      <c r="AE25" s="99">
        <f t="shared" si="0"/>
        <v>362</v>
      </c>
      <c r="AF25" s="99"/>
      <c r="AG25" s="96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</row>
    <row r="26" spans="1:113" s="101" customFormat="1">
      <c r="A26" s="102" t="s">
        <v>33</v>
      </c>
      <c r="B26" s="103">
        <v>35</v>
      </c>
      <c r="C26" s="103">
        <v>80</v>
      </c>
      <c r="D26" s="103"/>
      <c r="E26" s="103"/>
      <c r="F26" s="103"/>
      <c r="G26" s="103"/>
      <c r="H26" s="103"/>
      <c r="I26" s="103"/>
      <c r="J26" s="103">
        <v>20</v>
      </c>
      <c r="K26" s="103"/>
      <c r="L26" s="103"/>
      <c r="M26" s="103"/>
      <c r="N26" s="103"/>
      <c r="O26" s="103"/>
      <c r="P26" s="103"/>
      <c r="Q26" s="103"/>
      <c r="R26" s="104">
        <v>20</v>
      </c>
      <c r="S26" s="104"/>
      <c r="T26" s="104"/>
      <c r="U26" s="104"/>
      <c r="V26" s="104"/>
      <c r="W26" s="104">
        <v>184</v>
      </c>
      <c r="X26" s="103"/>
      <c r="Y26" s="103"/>
      <c r="Z26" s="104"/>
      <c r="AA26" s="104"/>
      <c r="AB26" s="104"/>
      <c r="AC26" s="104"/>
      <c r="AD26" s="104"/>
      <c r="AE26" s="105">
        <f t="shared" si="0"/>
        <v>339</v>
      </c>
      <c r="AF26" s="105"/>
      <c r="AG26" s="102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</row>
    <row r="27" spans="1:113" s="101" customFormat="1">
      <c r="A27" s="96" t="s">
        <v>21</v>
      </c>
      <c r="B27" s="97"/>
      <c r="C27" s="97"/>
      <c r="D27" s="97"/>
      <c r="E27" s="97"/>
      <c r="F27" s="97"/>
      <c r="G27" s="97"/>
      <c r="H27" s="97"/>
      <c r="I27" s="97"/>
      <c r="J27" s="97"/>
      <c r="K27" s="97">
        <v>190</v>
      </c>
      <c r="L27" s="97">
        <v>145</v>
      </c>
      <c r="M27" s="97"/>
      <c r="N27" s="97"/>
      <c r="O27" s="97"/>
      <c r="P27" s="97"/>
      <c r="Q27" s="97"/>
      <c r="R27" s="98"/>
      <c r="S27" s="98"/>
      <c r="T27" s="98"/>
      <c r="U27" s="98"/>
      <c r="V27" s="98"/>
      <c r="W27" s="98"/>
      <c r="X27" s="97"/>
      <c r="Y27" s="97"/>
      <c r="Z27" s="98"/>
      <c r="AA27" s="98"/>
      <c r="AB27" s="98"/>
      <c r="AC27" s="98"/>
      <c r="AD27" s="98"/>
      <c r="AE27" s="99">
        <f t="shared" si="0"/>
        <v>335</v>
      </c>
      <c r="AF27" s="99"/>
      <c r="AG27" s="96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</row>
    <row r="28" spans="1:113" s="101" customFormat="1">
      <c r="A28" s="102" t="s">
        <v>29</v>
      </c>
      <c r="B28" s="103"/>
      <c r="C28" s="103"/>
      <c r="D28" s="103">
        <v>30</v>
      </c>
      <c r="E28" s="103"/>
      <c r="F28" s="103">
        <v>140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4"/>
      <c r="S28" s="104"/>
      <c r="T28" s="104">
        <v>114</v>
      </c>
      <c r="U28" s="104"/>
      <c r="V28" s="104"/>
      <c r="W28" s="104"/>
      <c r="X28" s="103"/>
      <c r="Y28" s="103"/>
      <c r="Z28" s="104"/>
      <c r="AA28" s="104"/>
      <c r="AB28" s="104"/>
      <c r="AC28" s="104"/>
      <c r="AD28" s="104"/>
      <c r="AE28" s="105">
        <f t="shared" si="0"/>
        <v>284</v>
      </c>
      <c r="AF28" s="105"/>
      <c r="AG28" s="102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</row>
    <row r="29" spans="1:113" s="101" customFormat="1">
      <c r="A29" s="96" t="s">
        <v>38</v>
      </c>
      <c r="B29" s="97">
        <v>101</v>
      </c>
      <c r="C29" s="97"/>
      <c r="D29" s="97"/>
      <c r="E29" s="97"/>
      <c r="F29" s="97"/>
      <c r="G29" s="97"/>
      <c r="H29" s="97">
        <v>55</v>
      </c>
      <c r="I29" s="97"/>
      <c r="J29" s="97"/>
      <c r="K29" s="97"/>
      <c r="L29" s="97"/>
      <c r="M29" s="97"/>
      <c r="N29" s="97"/>
      <c r="O29" s="97"/>
      <c r="P29" s="97"/>
      <c r="Q29" s="97"/>
      <c r="R29" s="98"/>
      <c r="S29" s="98"/>
      <c r="T29" s="98"/>
      <c r="U29" s="98"/>
      <c r="V29" s="98">
        <v>48</v>
      </c>
      <c r="W29" s="98"/>
      <c r="X29" s="97"/>
      <c r="Y29" s="97"/>
      <c r="Z29" s="98"/>
      <c r="AA29" s="98"/>
      <c r="AB29" s="98"/>
      <c r="AC29" s="98"/>
      <c r="AD29" s="98"/>
      <c r="AE29" s="99">
        <f t="shared" si="0"/>
        <v>204</v>
      </c>
      <c r="AF29" s="99"/>
      <c r="AG29" s="96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</row>
    <row r="30" spans="1:113" s="101" customFormat="1">
      <c r="A30" s="102" t="s">
        <v>43</v>
      </c>
      <c r="B30" s="103"/>
      <c r="C30" s="103"/>
      <c r="D30" s="103"/>
      <c r="E30" s="103">
        <v>175</v>
      </c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4"/>
      <c r="S30" s="104"/>
      <c r="T30" s="104"/>
      <c r="U30" s="104"/>
      <c r="V30" s="104"/>
      <c r="W30" s="104"/>
      <c r="X30" s="103"/>
      <c r="Y30" s="103"/>
      <c r="Z30" s="104"/>
      <c r="AA30" s="104"/>
      <c r="AB30" s="104"/>
      <c r="AC30" s="104"/>
      <c r="AD30" s="104"/>
      <c r="AE30" s="105">
        <f t="shared" si="0"/>
        <v>175</v>
      </c>
      <c r="AF30" s="105"/>
      <c r="AG30" s="102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</row>
    <row r="31" spans="1:113" s="101" customFormat="1">
      <c r="A31" s="96" t="s">
        <v>51</v>
      </c>
      <c r="B31" s="97"/>
      <c r="C31" s="97"/>
      <c r="D31" s="97">
        <v>173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8"/>
      <c r="S31" s="98"/>
      <c r="T31" s="98"/>
      <c r="U31" s="98"/>
      <c r="V31" s="98"/>
      <c r="W31" s="98"/>
      <c r="X31" s="97"/>
      <c r="Y31" s="97"/>
      <c r="Z31" s="98"/>
      <c r="AA31" s="98"/>
      <c r="AB31" s="98"/>
      <c r="AC31" s="98"/>
      <c r="AD31" s="98"/>
      <c r="AE31" s="99">
        <f t="shared" si="0"/>
        <v>173</v>
      </c>
      <c r="AF31" s="99"/>
      <c r="AG31" s="96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</row>
    <row r="32" spans="1:113" s="101" customFormat="1">
      <c r="A32" s="102" t="s">
        <v>44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4"/>
      <c r="S32" s="104"/>
      <c r="T32" s="104">
        <v>156</v>
      </c>
      <c r="U32" s="104"/>
      <c r="V32" s="104"/>
      <c r="W32" s="104"/>
      <c r="X32" s="103"/>
      <c r="Y32" s="103"/>
      <c r="Z32" s="104"/>
      <c r="AA32" s="104"/>
      <c r="AB32" s="104"/>
      <c r="AC32" s="104"/>
      <c r="AD32" s="104"/>
      <c r="AE32" s="105">
        <f t="shared" si="0"/>
        <v>156</v>
      </c>
      <c r="AF32" s="105"/>
      <c r="AG32" s="102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</row>
    <row r="33" spans="1:113" s="101" customFormat="1">
      <c r="A33" s="96" t="s">
        <v>26</v>
      </c>
      <c r="B33" s="97"/>
      <c r="C33" s="97">
        <v>155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8"/>
      <c r="S33" s="98"/>
      <c r="T33" s="98"/>
      <c r="U33" s="98"/>
      <c r="V33" s="98"/>
      <c r="W33" s="98"/>
      <c r="X33" s="97"/>
      <c r="Y33" s="97"/>
      <c r="Z33" s="98"/>
      <c r="AA33" s="98"/>
      <c r="AB33" s="98"/>
      <c r="AC33" s="98"/>
      <c r="AD33" s="98"/>
      <c r="AE33" s="99">
        <f t="shared" si="0"/>
        <v>155</v>
      </c>
      <c r="AF33" s="99"/>
      <c r="AG33" s="96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</row>
    <row r="34" spans="1:113" s="101" customFormat="1">
      <c r="A34" s="102" t="s">
        <v>15</v>
      </c>
      <c r="B34" s="103"/>
      <c r="C34" s="103">
        <v>98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04"/>
      <c r="T34" s="104"/>
      <c r="U34" s="104"/>
      <c r="V34" s="104"/>
      <c r="W34" s="104"/>
      <c r="X34" s="103"/>
      <c r="Y34" s="103"/>
      <c r="Z34" s="104"/>
      <c r="AA34" s="104"/>
      <c r="AB34" s="104"/>
      <c r="AC34" s="104"/>
      <c r="AD34" s="104"/>
      <c r="AE34" s="105">
        <f t="shared" si="0"/>
        <v>98</v>
      </c>
      <c r="AF34" s="105"/>
      <c r="AG34" s="102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</row>
    <row r="35" spans="1:113" s="101" customFormat="1">
      <c r="A35" s="96" t="s">
        <v>34</v>
      </c>
      <c r="B35" s="97"/>
      <c r="C35" s="97"/>
      <c r="D35" s="97"/>
      <c r="E35" s="97"/>
      <c r="F35" s="97"/>
      <c r="G35" s="97"/>
      <c r="H35" s="97"/>
      <c r="I35" s="97"/>
      <c r="J35" s="97"/>
      <c r="K35" s="97">
        <v>52</v>
      </c>
      <c r="L35" s="97">
        <v>15</v>
      </c>
      <c r="M35" s="97"/>
      <c r="N35" s="97"/>
      <c r="O35" s="97"/>
      <c r="P35" s="97"/>
      <c r="Q35" s="97"/>
      <c r="R35" s="98"/>
      <c r="S35" s="98"/>
      <c r="T35" s="98"/>
      <c r="U35" s="98"/>
      <c r="V35" s="98"/>
      <c r="W35" s="98"/>
      <c r="X35" s="97"/>
      <c r="Y35" s="97"/>
      <c r="Z35" s="98"/>
      <c r="AA35" s="98"/>
      <c r="AB35" s="98"/>
      <c r="AC35" s="98"/>
      <c r="AD35" s="98"/>
      <c r="AE35" s="99">
        <f t="shared" si="0"/>
        <v>67</v>
      </c>
      <c r="AF35" s="99"/>
      <c r="AG35" s="96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</row>
    <row r="36" spans="1:113" s="101" customFormat="1">
      <c r="A36" s="102" t="s">
        <v>30</v>
      </c>
      <c r="B36" s="103"/>
      <c r="C36" s="103">
        <v>15</v>
      </c>
      <c r="D36" s="103"/>
      <c r="E36" s="103">
        <v>30</v>
      </c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4"/>
      <c r="S36" s="104"/>
      <c r="T36" s="104"/>
      <c r="U36" s="104"/>
      <c r="V36" s="104"/>
      <c r="W36" s="104"/>
      <c r="X36" s="103"/>
      <c r="Y36" s="103"/>
      <c r="Z36" s="104"/>
      <c r="AA36" s="104"/>
      <c r="AB36" s="104"/>
      <c r="AC36" s="104"/>
      <c r="AD36" s="104"/>
      <c r="AE36" s="105">
        <f t="shared" si="0"/>
        <v>45</v>
      </c>
      <c r="AF36" s="105"/>
      <c r="AG36" s="102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</row>
    <row r="37" spans="1:113" s="101" customFormat="1">
      <c r="A37" s="96" t="s">
        <v>35</v>
      </c>
      <c r="B37" s="97"/>
      <c r="C37" s="97"/>
      <c r="D37" s="97"/>
      <c r="E37" s="97"/>
      <c r="F37" s="97"/>
      <c r="G37" s="97"/>
      <c r="H37" s="97"/>
      <c r="I37" s="97"/>
      <c r="J37" s="97"/>
      <c r="K37" s="97">
        <v>40</v>
      </c>
      <c r="L37" s="97"/>
      <c r="M37" s="97"/>
      <c r="N37" s="97"/>
      <c r="O37" s="97"/>
      <c r="P37" s="97"/>
      <c r="Q37" s="97"/>
      <c r="R37" s="98"/>
      <c r="S37" s="98"/>
      <c r="T37" s="98"/>
      <c r="U37" s="98"/>
      <c r="V37" s="98"/>
      <c r="W37" s="98"/>
      <c r="X37" s="97"/>
      <c r="Y37" s="97"/>
      <c r="Z37" s="98"/>
      <c r="AA37" s="98"/>
      <c r="AB37" s="98"/>
      <c r="AC37" s="98"/>
      <c r="AD37" s="98"/>
      <c r="AE37" s="99">
        <f t="shared" si="0"/>
        <v>40</v>
      </c>
      <c r="AF37" s="99"/>
      <c r="AG37" s="96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</row>
    <row r="38" spans="1:113" s="101" customFormat="1">
      <c r="A38" s="102" t="s">
        <v>18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4"/>
      <c r="S38" s="104"/>
      <c r="T38" s="104"/>
      <c r="U38" s="104"/>
      <c r="V38" s="104">
        <v>27</v>
      </c>
      <c r="W38" s="104"/>
      <c r="X38" s="103"/>
      <c r="Y38" s="103"/>
      <c r="Z38" s="104"/>
      <c r="AA38" s="104"/>
      <c r="AB38" s="104"/>
      <c r="AC38" s="104"/>
      <c r="AD38" s="104"/>
      <c r="AE38" s="105">
        <f t="shared" si="0"/>
        <v>27</v>
      </c>
      <c r="AF38" s="105"/>
      <c r="AG38" s="102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</row>
    <row r="39" spans="1:113" s="101" customFormat="1">
      <c r="A39" s="96" t="s">
        <v>38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8"/>
      <c r="S39" s="98"/>
      <c r="T39" s="98"/>
      <c r="U39" s="98"/>
      <c r="V39" s="98"/>
      <c r="W39" s="98"/>
      <c r="X39" s="97"/>
      <c r="Y39" s="97"/>
      <c r="Z39" s="98"/>
      <c r="AA39" s="98"/>
      <c r="AB39" s="98"/>
      <c r="AC39" s="98"/>
      <c r="AD39" s="98"/>
      <c r="AE39" s="99">
        <f t="shared" si="0"/>
        <v>0</v>
      </c>
      <c r="AF39" s="99"/>
      <c r="AG39" s="96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</row>
    <row r="40" spans="1:113" s="101" customFormat="1">
      <c r="A40" s="102" t="s">
        <v>50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4"/>
      <c r="S40" s="104"/>
      <c r="T40" s="104"/>
      <c r="U40" s="104"/>
      <c r="V40" s="104"/>
      <c r="W40" s="104"/>
      <c r="X40" s="103"/>
      <c r="Y40" s="103"/>
      <c r="Z40" s="104"/>
      <c r="AA40" s="104"/>
      <c r="AB40" s="104"/>
      <c r="AC40" s="104"/>
      <c r="AD40" s="104"/>
      <c r="AE40" s="105">
        <f t="shared" si="0"/>
        <v>0</v>
      </c>
      <c r="AF40" s="105"/>
      <c r="AG40" s="102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</row>
    <row r="41" spans="1:113" s="101" customFormat="1">
      <c r="A41" s="96" t="s">
        <v>41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8"/>
      <c r="S41" s="98"/>
      <c r="T41" s="98"/>
      <c r="U41" s="98"/>
      <c r="V41" s="98"/>
      <c r="W41" s="98"/>
      <c r="X41" s="97"/>
      <c r="Y41" s="97"/>
      <c r="Z41" s="98"/>
      <c r="AA41" s="98"/>
      <c r="AB41" s="98"/>
      <c r="AC41" s="98"/>
      <c r="AD41" s="98"/>
      <c r="AE41" s="99">
        <f t="shared" ref="AE41:AE61" si="1">SUM(B41:AD41)</f>
        <v>0</v>
      </c>
      <c r="AF41" s="99"/>
      <c r="AG41" s="96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</row>
    <row r="42" spans="1:113" s="101" customFormat="1">
      <c r="A42" s="102" t="s">
        <v>17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4"/>
      <c r="S42" s="104"/>
      <c r="T42" s="104"/>
      <c r="U42" s="104"/>
      <c r="V42" s="104"/>
      <c r="W42" s="104"/>
      <c r="X42" s="103"/>
      <c r="Y42" s="103"/>
      <c r="Z42" s="104"/>
      <c r="AA42" s="104"/>
      <c r="AB42" s="104"/>
      <c r="AC42" s="104"/>
      <c r="AD42" s="104"/>
      <c r="AE42" s="105">
        <f t="shared" si="1"/>
        <v>0</v>
      </c>
      <c r="AF42" s="105"/>
      <c r="AG42" s="102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</row>
    <row r="43" spans="1:113" s="101" customFormat="1">
      <c r="A43" s="96" t="s">
        <v>62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8"/>
      <c r="S43" s="98"/>
      <c r="T43" s="98"/>
      <c r="U43" s="98"/>
      <c r="V43" s="98"/>
      <c r="W43" s="98"/>
      <c r="X43" s="97"/>
      <c r="Y43" s="97"/>
      <c r="Z43" s="98"/>
      <c r="AA43" s="98"/>
      <c r="AB43" s="98"/>
      <c r="AC43" s="98"/>
      <c r="AD43" s="98"/>
      <c r="AE43" s="99">
        <f t="shared" si="1"/>
        <v>0</v>
      </c>
      <c r="AF43" s="99"/>
      <c r="AG43" s="96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</row>
    <row r="44" spans="1:113" s="101" customFormat="1">
      <c r="A44" s="102" t="s">
        <v>32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4"/>
      <c r="S44" s="104"/>
      <c r="T44" s="104"/>
      <c r="U44" s="104"/>
      <c r="V44" s="104"/>
      <c r="W44" s="104"/>
      <c r="X44" s="103"/>
      <c r="Y44" s="103"/>
      <c r="Z44" s="104"/>
      <c r="AA44" s="104"/>
      <c r="AB44" s="104"/>
      <c r="AC44" s="104"/>
      <c r="AD44" s="104"/>
      <c r="AE44" s="105">
        <f t="shared" si="1"/>
        <v>0</v>
      </c>
      <c r="AF44" s="105"/>
      <c r="AG44" s="102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</row>
    <row r="45" spans="1:113" s="101" customFormat="1">
      <c r="A45" s="96" t="s">
        <v>31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8"/>
      <c r="S45" s="98"/>
      <c r="T45" s="98"/>
      <c r="U45" s="98"/>
      <c r="V45" s="98"/>
      <c r="W45" s="98"/>
      <c r="X45" s="97"/>
      <c r="Y45" s="97"/>
      <c r="Z45" s="98"/>
      <c r="AA45" s="98"/>
      <c r="AB45" s="98"/>
      <c r="AC45" s="98"/>
      <c r="AD45" s="98"/>
      <c r="AE45" s="99">
        <f t="shared" si="1"/>
        <v>0</v>
      </c>
      <c r="AF45" s="99"/>
      <c r="AG45" s="96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</row>
    <row r="46" spans="1:113" s="101" customFormat="1">
      <c r="A46" s="102" t="s">
        <v>47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4"/>
      <c r="S46" s="104"/>
      <c r="T46" s="104"/>
      <c r="U46" s="104"/>
      <c r="V46" s="104"/>
      <c r="W46" s="104"/>
      <c r="X46" s="103"/>
      <c r="Y46" s="103"/>
      <c r="Z46" s="104"/>
      <c r="AA46" s="104"/>
      <c r="AB46" s="104"/>
      <c r="AC46" s="104"/>
      <c r="AD46" s="104"/>
      <c r="AE46" s="105">
        <f t="shared" si="1"/>
        <v>0</v>
      </c>
      <c r="AF46" s="105"/>
      <c r="AG46" s="102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</row>
    <row r="47" spans="1:113" s="101" customFormat="1">
      <c r="A47" s="96" t="s">
        <v>49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8"/>
      <c r="S47" s="98"/>
      <c r="T47" s="98"/>
      <c r="U47" s="98"/>
      <c r="V47" s="98"/>
      <c r="W47" s="98"/>
      <c r="X47" s="97"/>
      <c r="Y47" s="97"/>
      <c r="Z47" s="98"/>
      <c r="AA47" s="98"/>
      <c r="AB47" s="98"/>
      <c r="AC47" s="98"/>
      <c r="AD47" s="98"/>
      <c r="AE47" s="99">
        <f t="shared" si="1"/>
        <v>0</v>
      </c>
      <c r="AF47" s="99"/>
      <c r="AG47" s="96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</row>
    <row r="48" spans="1:113" s="101" customFormat="1">
      <c r="A48" s="102" t="s">
        <v>46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4"/>
      <c r="S48" s="104"/>
      <c r="T48" s="104"/>
      <c r="U48" s="104"/>
      <c r="V48" s="104"/>
      <c r="W48" s="104"/>
      <c r="X48" s="103"/>
      <c r="Y48" s="103"/>
      <c r="Z48" s="104"/>
      <c r="AA48" s="104"/>
      <c r="AB48" s="104"/>
      <c r="AC48" s="104"/>
      <c r="AD48" s="104"/>
      <c r="AE48" s="105">
        <f t="shared" si="1"/>
        <v>0</v>
      </c>
      <c r="AF48" s="105"/>
      <c r="AG48" s="102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</row>
    <row r="49" spans="1:113" s="101" customFormat="1">
      <c r="A49" s="96" t="s">
        <v>48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8"/>
      <c r="S49" s="98"/>
      <c r="T49" s="98"/>
      <c r="U49" s="98"/>
      <c r="V49" s="98"/>
      <c r="W49" s="98"/>
      <c r="X49" s="97"/>
      <c r="Y49" s="97"/>
      <c r="Z49" s="98"/>
      <c r="AA49" s="98"/>
      <c r="AB49" s="98"/>
      <c r="AC49" s="98"/>
      <c r="AD49" s="98"/>
      <c r="AE49" s="99">
        <f t="shared" si="1"/>
        <v>0</v>
      </c>
      <c r="AF49" s="99"/>
      <c r="AG49" s="96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</row>
    <row r="50" spans="1:113" s="101" customFormat="1">
      <c r="A50" s="102" t="s">
        <v>39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4"/>
      <c r="S50" s="104"/>
      <c r="T50" s="104"/>
      <c r="U50" s="104"/>
      <c r="V50" s="104"/>
      <c r="W50" s="104"/>
      <c r="X50" s="103"/>
      <c r="Y50" s="103"/>
      <c r="Z50" s="104"/>
      <c r="AA50" s="104"/>
      <c r="AB50" s="104"/>
      <c r="AC50" s="104"/>
      <c r="AD50" s="104"/>
      <c r="AE50" s="105">
        <f t="shared" si="1"/>
        <v>0</v>
      </c>
      <c r="AF50" s="105"/>
      <c r="AG50" s="102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</row>
    <row r="51" spans="1:113" s="101" customFormat="1">
      <c r="A51" s="96" t="s">
        <v>53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8"/>
      <c r="S51" s="98"/>
      <c r="T51" s="98"/>
      <c r="U51" s="98"/>
      <c r="V51" s="98"/>
      <c r="W51" s="98"/>
      <c r="X51" s="97"/>
      <c r="Y51" s="97"/>
      <c r="Z51" s="98"/>
      <c r="AA51" s="98"/>
      <c r="AB51" s="98"/>
      <c r="AC51" s="98"/>
      <c r="AD51" s="98"/>
      <c r="AE51" s="99">
        <f t="shared" si="1"/>
        <v>0</v>
      </c>
      <c r="AF51" s="99"/>
      <c r="AG51" s="96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</row>
    <row r="52" spans="1:113" s="101" customFormat="1">
      <c r="A52" s="102" t="s">
        <v>14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4"/>
      <c r="S52" s="104"/>
      <c r="T52" s="104"/>
      <c r="U52" s="104"/>
      <c r="V52" s="104"/>
      <c r="W52" s="104"/>
      <c r="X52" s="103"/>
      <c r="Y52" s="103"/>
      <c r="Z52" s="104"/>
      <c r="AA52" s="104"/>
      <c r="AB52" s="104"/>
      <c r="AC52" s="104"/>
      <c r="AD52" s="104"/>
      <c r="AE52" s="105">
        <f t="shared" si="1"/>
        <v>0</v>
      </c>
      <c r="AF52" s="105"/>
      <c r="AG52" s="102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</row>
    <row r="53" spans="1:113" s="101" customFormat="1">
      <c r="A53" s="96" t="s">
        <v>27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8"/>
      <c r="S53" s="98"/>
      <c r="T53" s="98"/>
      <c r="U53" s="98"/>
      <c r="V53" s="98"/>
      <c r="W53" s="98"/>
      <c r="X53" s="97"/>
      <c r="Y53" s="97"/>
      <c r="Z53" s="98"/>
      <c r="AA53" s="98"/>
      <c r="AB53" s="98"/>
      <c r="AC53" s="98"/>
      <c r="AD53" s="98"/>
      <c r="AE53" s="99">
        <f t="shared" si="1"/>
        <v>0</v>
      </c>
      <c r="AF53" s="99"/>
      <c r="AG53" s="96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</row>
    <row r="54" spans="1:113" s="101" customFormat="1">
      <c r="A54" s="102" t="s">
        <v>54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4"/>
      <c r="S54" s="104"/>
      <c r="T54" s="104"/>
      <c r="U54" s="104"/>
      <c r="V54" s="104"/>
      <c r="W54" s="104"/>
      <c r="X54" s="103"/>
      <c r="Y54" s="103"/>
      <c r="Z54" s="104"/>
      <c r="AA54" s="104"/>
      <c r="AB54" s="104"/>
      <c r="AC54" s="104"/>
      <c r="AD54" s="104"/>
      <c r="AE54" s="105">
        <f t="shared" si="1"/>
        <v>0</v>
      </c>
      <c r="AF54" s="105"/>
      <c r="AG54" s="102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</row>
    <row r="55" spans="1:113" s="101" customFormat="1">
      <c r="A55" s="96" t="s">
        <v>40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8"/>
      <c r="S55" s="98"/>
      <c r="T55" s="98"/>
      <c r="U55" s="98"/>
      <c r="V55" s="98"/>
      <c r="W55" s="98"/>
      <c r="X55" s="97"/>
      <c r="Y55" s="97"/>
      <c r="Z55" s="98"/>
      <c r="AA55" s="98"/>
      <c r="AB55" s="98"/>
      <c r="AC55" s="98"/>
      <c r="AD55" s="98"/>
      <c r="AE55" s="99">
        <f t="shared" si="1"/>
        <v>0</v>
      </c>
      <c r="AF55" s="99"/>
      <c r="AG55" s="96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</row>
    <row r="56" spans="1:113" s="101" customFormat="1">
      <c r="A56" s="102" t="s">
        <v>45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4"/>
      <c r="S56" s="104"/>
      <c r="T56" s="104"/>
      <c r="U56" s="104"/>
      <c r="V56" s="104"/>
      <c r="W56" s="104"/>
      <c r="X56" s="103"/>
      <c r="Y56" s="103"/>
      <c r="Z56" s="104"/>
      <c r="AA56" s="104"/>
      <c r="AB56" s="104"/>
      <c r="AC56" s="104"/>
      <c r="AD56" s="104"/>
      <c r="AE56" s="105">
        <f t="shared" si="1"/>
        <v>0</v>
      </c>
      <c r="AF56" s="105"/>
      <c r="AG56" s="102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</row>
    <row r="57" spans="1:113" s="101" customFormat="1">
      <c r="A57" s="96" t="s">
        <v>13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8"/>
      <c r="S57" s="98"/>
      <c r="T57" s="98"/>
      <c r="U57" s="98"/>
      <c r="V57" s="98"/>
      <c r="W57" s="98"/>
      <c r="X57" s="97"/>
      <c r="Y57" s="97"/>
      <c r="Z57" s="98"/>
      <c r="AA57" s="98"/>
      <c r="AB57" s="98"/>
      <c r="AC57" s="98"/>
      <c r="AD57" s="98"/>
      <c r="AE57" s="99">
        <f t="shared" si="1"/>
        <v>0</v>
      </c>
      <c r="AF57" s="99"/>
      <c r="AG57" s="96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</row>
    <row r="58" spans="1:113" s="101" customFormat="1">
      <c r="A58" s="102" t="s">
        <v>42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4"/>
      <c r="S58" s="104"/>
      <c r="T58" s="104"/>
      <c r="U58" s="104"/>
      <c r="V58" s="104"/>
      <c r="W58" s="104"/>
      <c r="X58" s="103"/>
      <c r="Y58" s="103"/>
      <c r="Z58" s="104"/>
      <c r="AA58" s="104"/>
      <c r="AB58" s="104"/>
      <c r="AC58" s="104"/>
      <c r="AD58" s="104"/>
      <c r="AE58" s="105">
        <f t="shared" si="1"/>
        <v>0</v>
      </c>
      <c r="AF58" s="105"/>
      <c r="AG58" s="102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</row>
    <row r="59" spans="1:113" s="101" customFormat="1">
      <c r="A59" s="96" t="s">
        <v>52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8"/>
      <c r="S59" s="98"/>
      <c r="T59" s="98"/>
      <c r="U59" s="98"/>
      <c r="V59" s="98"/>
      <c r="W59" s="98"/>
      <c r="X59" s="97"/>
      <c r="Y59" s="97"/>
      <c r="Z59" s="98"/>
      <c r="AA59" s="98"/>
      <c r="AB59" s="98"/>
      <c r="AC59" s="98"/>
      <c r="AD59" s="98"/>
      <c r="AE59" s="99">
        <f t="shared" si="1"/>
        <v>0</v>
      </c>
      <c r="AF59" s="99"/>
      <c r="AG59" s="96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</row>
    <row r="60" spans="1:113" s="101" customFormat="1">
      <c r="A60" s="102" t="s">
        <v>28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4"/>
      <c r="S60" s="104"/>
      <c r="T60" s="104"/>
      <c r="U60" s="104"/>
      <c r="V60" s="104"/>
      <c r="W60" s="104"/>
      <c r="X60" s="103"/>
      <c r="Y60" s="103"/>
      <c r="Z60" s="104"/>
      <c r="AA60" s="104"/>
      <c r="AB60" s="104"/>
      <c r="AC60" s="104"/>
      <c r="AD60" s="104"/>
      <c r="AE60" s="105">
        <f t="shared" si="1"/>
        <v>0</v>
      </c>
      <c r="AF60" s="105"/>
      <c r="AG60" s="102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</row>
    <row r="61" spans="1:113" s="101" customFormat="1">
      <c r="A61" s="96" t="s">
        <v>12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8"/>
      <c r="S61" s="98"/>
      <c r="T61" s="98"/>
      <c r="U61" s="98"/>
      <c r="V61" s="98"/>
      <c r="W61" s="98"/>
      <c r="X61" s="97"/>
      <c r="Y61" s="97"/>
      <c r="Z61" s="98"/>
      <c r="AA61" s="98"/>
      <c r="AB61" s="98"/>
      <c r="AC61" s="98"/>
      <c r="AD61" s="98"/>
      <c r="AE61" s="99">
        <f t="shared" si="1"/>
        <v>0</v>
      </c>
      <c r="AF61" s="99"/>
      <c r="AG61" s="96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</row>
    <row r="62" spans="1:113" s="101" customFormat="1">
      <c r="A62" s="102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4"/>
      <c r="S62" s="104"/>
      <c r="T62" s="104"/>
      <c r="U62" s="104"/>
      <c r="V62" s="104"/>
      <c r="W62" s="104"/>
      <c r="X62" s="103"/>
      <c r="Y62" s="103"/>
      <c r="Z62" s="104"/>
      <c r="AA62" s="104"/>
      <c r="AB62" s="104"/>
      <c r="AC62" s="104"/>
      <c r="AD62" s="104"/>
      <c r="AE62" s="105"/>
      <c r="AF62" s="105"/>
      <c r="AG62" s="102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</row>
    <row r="63" spans="1:113" s="101" customFormat="1">
      <c r="A63" s="96" t="s">
        <v>55</v>
      </c>
      <c r="B63" s="97">
        <f t="shared" ref="B63:AE63" si="2">SUM(B9:B57)</f>
        <v>856</v>
      </c>
      <c r="C63" s="97">
        <f t="shared" si="2"/>
        <v>1411</v>
      </c>
      <c r="D63" s="97">
        <f t="shared" si="2"/>
        <v>1645</v>
      </c>
      <c r="E63" s="97">
        <f t="shared" si="2"/>
        <v>1695</v>
      </c>
      <c r="F63" s="97">
        <f t="shared" si="2"/>
        <v>1412</v>
      </c>
      <c r="G63" s="97">
        <f t="shared" si="2"/>
        <v>1091</v>
      </c>
      <c r="H63" s="97">
        <f t="shared" si="2"/>
        <v>1088</v>
      </c>
      <c r="I63" s="97">
        <f t="shared" si="2"/>
        <v>1764</v>
      </c>
      <c r="J63" s="97">
        <f t="shared" si="2"/>
        <v>1957</v>
      </c>
      <c r="K63" s="97">
        <f t="shared" si="2"/>
        <v>862</v>
      </c>
      <c r="L63" s="97">
        <f t="shared" si="2"/>
        <v>963</v>
      </c>
      <c r="M63" s="97">
        <f t="shared" si="2"/>
        <v>984</v>
      </c>
      <c r="N63" s="97">
        <f t="shared" si="2"/>
        <v>1273</v>
      </c>
      <c r="O63" s="97">
        <f t="shared" si="2"/>
        <v>1993</v>
      </c>
      <c r="P63" s="97">
        <f t="shared" si="2"/>
        <v>1493</v>
      </c>
      <c r="Q63" s="97">
        <f t="shared" si="2"/>
        <v>741</v>
      </c>
      <c r="R63" s="98">
        <f t="shared" si="2"/>
        <v>769</v>
      </c>
      <c r="S63" s="98">
        <f t="shared" si="2"/>
        <v>3624</v>
      </c>
      <c r="T63" s="98">
        <f t="shared" si="2"/>
        <v>1588</v>
      </c>
      <c r="U63" s="98">
        <f t="shared" si="2"/>
        <v>708</v>
      </c>
      <c r="V63" s="98">
        <f t="shared" si="2"/>
        <v>572</v>
      </c>
      <c r="W63" s="98">
        <f t="shared" si="2"/>
        <v>1904</v>
      </c>
      <c r="X63" s="97">
        <f t="shared" si="2"/>
        <v>0</v>
      </c>
      <c r="Y63" s="97">
        <f t="shared" si="2"/>
        <v>0</v>
      </c>
      <c r="Z63" s="98">
        <f t="shared" si="2"/>
        <v>0</v>
      </c>
      <c r="AA63" s="98">
        <f t="shared" si="2"/>
        <v>0</v>
      </c>
      <c r="AB63" s="98">
        <f t="shared" si="2"/>
        <v>0</v>
      </c>
      <c r="AC63" s="98">
        <f t="shared" si="2"/>
        <v>0</v>
      </c>
      <c r="AD63" s="98">
        <f t="shared" si="2"/>
        <v>0</v>
      </c>
      <c r="AE63" s="99">
        <f t="shared" si="2"/>
        <v>30393</v>
      </c>
      <c r="AF63" s="99"/>
      <c r="AG63" s="96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</row>
    <row r="64" spans="1:113" s="114" customFormat="1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9"/>
      <c r="M64" s="108"/>
      <c r="N64" s="108"/>
      <c r="O64" s="108"/>
      <c r="P64" s="108"/>
      <c r="Q64" s="108"/>
      <c r="R64" s="110"/>
      <c r="S64" s="110"/>
      <c r="T64" s="110"/>
      <c r="U64" s="110"/>
      <c r="V64" s="111"/>
      <c r="W64" s="110"/>
      <c r="X64" s="108"/>
      <c r="Y64" s="110"/>
      <c r="Z64" s="110"/>
      <c r="AA64" s="110"/>
      <c r="AB64" s="110"/>
      <c r="AC64" s="110"/>
      <c r="AD64" s="110"/>
      <c r="AE64" s="112"/>
      <c r="AF64" s="165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</row>
    <row r="65" spans="1:113" s="114" customFormat="1" ht="12.9" thickBot="1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9"/>
      <c r="M65" s="108"/>
      <c r="N65" s="108"/>
      <c r="O65" s="108"/>
      <c r="P65" s="108"/>
      <c r="Q65" s="108"/>
      <c r="R65" s="110"/>
      <c r="S65" s="110"/>
      <c r="T65" s="110"/>
      <c r="U65" s="110"/>
      <c r="V65" s="111"/>
      <c r="W65" s="110"/>
      <c r="X65" s="108"/>
      <c r="Y65" s="110"/>
      <c r="Z65" s="110"/>
      <c r="AA65" s="110"/>
      <c r="AB65" s="110"/>
      <c r="AC65" s="110"/>
      <c r="AD65" s="110"/>
      <c r="AE65" s="112"/>
      <c r="AF65" s="165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</row>
    <row r="66" spans="1:113" ht="19.5" customHeight="1">
      <c r="A66" s="143" t="s">
        <v>56</v>
      </c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5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</row>
    <row r="67" spans="1:113" ht="6" customHeight="1" thickBot="1">
      <c r="A67" s="146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8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</row>
    <row r="68" spans="1:113">
      <c r="A68" s="46" t="s">
        <v>3</v>
      </c>
      <c r="B68" s="38" t="s">
        <v>4</v>
      </c>
      <c r="C68" s="39" t="s">
        <v>256</v>
      </c>
      <c r="D68" s="38" t="s">
        <v>231</v>
      </c>
      <c r="E68" s="38" t="s">
        <v>244</v>
      </c>
      <c r="F68" s="38" t="s">
        <v>245</v>
      </c>
      <c r="G68" s="38" t="s">
        <v>246</v>
      </c>
      <c r="H68" s="38" t="s">
        <v>247</v>
      </c>
      <c r="I68" s="38" t="s">
        <v>257</v>
      </c>
      <c r="J68" s="38" t="s">
        <v>258</v>
      </c>
      <c r="K68" s="38" t="s">
        <v>267</v>
      </c>
      <c r="L68" s="38" t="s">
        <v>268</v>
      </c>
      <c r="M68" s="47" t="s">
        <v>278</v>
      </c>
      <c r="N68" s="38" t="s">
        <v>279</v>
      </c>
      <c r="O68" s="38" t="s">
        <v>282</v>
      </c>
      <c r="P68" s="38" t="s">
        <v>283</v>
      </c>
      <c r="Q68" s="38" t="s">
        <v>284</v>
      </c>
      <c r="R68" s="38" t="s">
        <v>284</v>
      </c>
      <c r="S68" s="38" t="s">
        <v>307</v>
      </c>
      <c r="T68" s="38" t="s">
        <v>308</v>
      </c>
      <c r="U68" s="38" t="s">
        <v>309</v>
      </c>
      <c r="V68" s="38" t="s">
        <v>321</v>
      </c>
      <c r="W68" s="38" t="s">
        <v>322</v>
      </c>
      <c r="X68" s="38"/>
      <c r="Y68" s="38"/>
      <c r="Z68" s="38"/>
      <c r="AA68" s="38"/>
      <c r="AB68" s="38"/>
      <c r="AC68" s="38"/>
      <c r="AD68" s="38"/>
      <c r="AE68" s="55"/>
      <c r="AF68" s="163"/>
    </row>
    <row r="69" spans="1:113">
      <c r="A69" s="56" t="s">
        <v>5</v>
      </c>
      <c r="B69" s="41">
        <v>44653</v>
      </c>
      <c r="C69" s="41">
        <v>44702</v>
      </c>
      <c r="D69" s="41">
        <v>44709</v>
      </c>
      <c r="E69" s="41">
        <v>44723</v>
      </c>
      <c r="F69" s="41">
        <v>44737</v>
      </c>
      <c r="G69" s="41">
        <v>44737</v>
      </c>
      <c r="H69" s="41">
        <v>44737</v>
      </c>
      <c r="I69" s="41">
        <v>40740</v>
      </c>
      <c r="J69" s="41">
        <v>44759</v>
      </c>
      <c r="K69" s="41">
        <v>44781</v>
      </c>
      <c r="L69" s="41">
        <v>44780</v>
      </c>
      <c r="M69" s="41">
        <v>44793</v>
      </c>
      <c r="N69" s="41">
        <v>44794</v>
      </c>
      <c r="O69" s="41">
        <v>44769</v>
      </c>
      <c r="P69" s="41">
        <v>44770</v>
      </c>
      <c r="Q69" s="41">
        <v>44807</v>
      </c>
      <c r="R69" s="41">
        <v>44807</v>
      </c>
      <c r="S69" s="41">
        <v>44828</v>
      </c>
      <c r="T69" s="41">
        <v>44842</v>
      </c>
      <c r="U69" s="41">
        <v>44842</v>
      </c>
      <c r="V69" s="41">
        <v>44862</v>
      </c>
      <c r="W69" s="41">
        <v>44898</v>
      </c>
      <c r="X69" s="41"/>
      <c r="Y69" s="41"/>
      <c r="Z69" s="41"/>
      <c r="AA69" s="184"/>
      <c r="AB69" s="41"/>
      <c r="AC69" s="41"/>
      <c r="AD69" s="41"/>
      <c r="AE69" s="60" t="s">
        <v>6</v>
      </c>
      <c r="AF69" s="167"/>
    </row>
    <row r="70" spans="1:113" s="33" customFormat="1">
      <c r="AF70" s="168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</row>
    <row r="71" spans="1:113" s="83" customFormat="1">
      <c r="A71" s="76" t="s">
        <v>63</v>
      </c>
      <c r="B71" s="77">
        <v>436</v>
      </c>
      <c r="C71" s="77"/>
      <c r="D71" s="77"/>
      <c r="E71" s="77"/>
      <c r="F71" s="77"/>
      <c r="G71" s="77">
        <v>415</v>
      </c>
      <c r="H71" s="77">
        <v>429</v>
      </c>
      <c r="I71" s="77">
        <v>405</v>
      </c>
      <c r="J71" s="77">
        <v>150</v>
      </c>
      <c r="K71" s="77"/>
      <c r="L71" s="77"/>
      <c r="M71" s="77">
        <v>469</v>
      </c>
      <c r="N71" s="77">
        <v>605</v>
      </c>
      <c r="O71" s="77"/>
      <c r="P71" s="77"/>
      <c r="Q71" s="77">
        <v>340</v>
      </c>
      <c r="R71" s="77">
        <v>340</v>
      </c>
      <c r="S71" s="77"/>
      <c r="T71" s="77"/>
      <c r="U71" s="77">
        <v>403</v>
      </c>
      <c r="V71" s="77">
        <v>150</v>
      </c>
      <c r="W71" s="77"/>
      <c r="X71" s="77"/>
      <c r="Y71" s="77"/>
      <c r="Z71" s="77"/>
      <c r="AA71" s="77"/>
      <c r="AB71" s="77"/>
      <c r="AC71" s="77"/>
      <c r="AD71" s="77"/>
      <c r="AE71" s="77">
        <f t="shared" ref="AE71:AE105" si="3">SUM(B71:AD71)</f>
        <v>4142</v>
      </c>
      <c r="AF71" s="169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</row>
    <row r="72" spans="1:113" s="80" customFormat="1">
      <c r="A72" s="81" t="s">
        <v>86</v>
      </c>
      <c r="B72" s="81"/>
      <c r="C72" s="81"/>
      <c r="D72" s="81"/>
      <c r="E72" s="81"/>
      <c r="F72" s="81"/>
      <c r="G72" s="81"/>
      <c r="H72" s="81"/>
      <c r="I72" s="81"/>
      <c r="J72" s="81"/>
      <c r="K72" s="81">
        <v>330</v>
      </c>
      <c r="L72" s="81">
        <v>318</v>
      </c>
      <c r="M72" s="81"/>
      <c r="N72" s="81"/>
      <c r="O72" s="81"/>
      <c r="P72" s="81"/>
      <c r="Q72" s="81"/>
      <c r="R72" s="81"/>
      <c r="S72" s="81">
        <v>464</v>
      </c>
      <c r="T72" s="81"/>
      <c r="U72" s="81"/>
      <c r="V72" s="81"/>
      <c r="W72" s="81">
        <v>466</v>
      </c>
      <c r="X72" s="81"/>
      <c r="Y72" s="81"/>
      <c r="Z72" s="81"/>
      <c r="AA72" s="81"/>
      <c r="AB72" s="81"/>
      <c r="AC72" s="81"/>
      <c r="AD72" s="81"/>
      <c r="AE72" s="81">
        <f t="shared" si="3"/>
        <v>1578</v>
      </c>
      <c r="AF72" s="170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</row>
    <row r="73" spans="1:113" s="83" customFormat="1">
      <c r="A73" s="76" t="s">
        <v>66</v>
      </c>
      <c r="B73" s="77"/>
      <c r="C73" s="77"/>
      <c r="D73" s="77"/>
      <c r="E73" s="77"/>
      <c r="F73" s="77"/>
      <c r="G73" s="77"/>
      <c r="H73" s="77"/>
      <c r="I73" s="77"/>
      <c r="J73" s="77"/>
      <c r="K73" s="77">
        <v>233</v>
      </c>
      <c r="L73" s="77">
        <v>167</v>
      </c>
      <c r="M73" s="77"/>
      <c r="N73" s="77"/>
      <c r="O73" s="77"/>
      <c r="P73" s="77"/>
      <c r="Q73" s="77"/>
      <c r="R73" s="77"/>
      <c r="S73" s="77">
        <v>690</v>
      </c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>
        <f t="shared" si="3"/>
        <v>1090</v>
      </c>
      <c r="AF73" s="169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</row>
    <row r="74" spans="1:113" s="80" customFormat="1">
      <c r="A74" s="81" t="s">
        <v>59</v>
      </c>
      <c r="B74" s="81">
        <v>96</v>
      </c>
      <c r="C74" s="81">
        <v>299</v>
      </c>
      <c r="D74" s="81"/>
      <c r="E74" s="81">
        <v>95</v>
      </c>
      <c r="F74" s="81"/>
      <c r="G74" s="81"/>
      <c r="H74" s="81"/>
      <c r="I74" s="81">
        <v>63</v>
      </c>
      <c r="J74" s="81">
        <v>250</v>
      </c>
      <c r="K74" s="81"/>
      <c r="L74" s="81"/>
      <c r="M74" s="81">
        <v>49</v>
      </c>
      <c r="N74" s="81"/>
      <c r="O74" s="81"/>
      <c r="P74" s="81"/>
      <c r="Q74" s="81"/>
      <c r="R74" s="81"/>
      <c r="S74" s="81"/>
      <c r="T74" s="81"/>
      <c r="U74" s="81">
        <v>31</v>
      </c>
      <c r="V74" s="81"/>
      <c r="W74" s="81">
        <v>58</v>
      </c>
      <c r="X74" s="81"/>
      <c r="Y74" s="81"/>
      <c r="Z74" s="81"/>
      <c r="AA74" s="81"/>
      <c r="AB74" s="81"/>
      <c r="AC74" s="81"/>
      <c r="AD74" s="81"/>
      <c r="AE74" s="81">
        <f t="shared" si="3"/>
        <v>941</v>
      </c>
      <c r="AF74" s="170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</row>
    <row r="75" spans="1:113" s="83" customFormat="1">
      <c r="A75" s="76" t="s">
        <v>70</v>
      </c>
      <c r="B75" s="77"/>
      <c r="C75" s="77">
        <v>285</v>
      </c>
      <c r="D75" s="77"/>
      <c r="E75" s="77"/>
      <c r="F75" s="77"/>
      <c r="G75" s="77"/>
      <c r="H75" s="77"/>
      <c r="I75" s="77">
        <v>73</v>
      </c>
      <c r="J75" s="77">
        <v>180</v>
      </c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>
        <v>156</v>
      </c>
      <c r="X75" s="77"/>
      <c r="Y75" s="77"/>
      <c r="Z75" s="77"/>
      <c r="AA75" s="77"/>
      <c r="AB75" s="77"/>
      <c r="AC75" s="77"/>
      <c r="AD75" s="77"/>
      <c r="AE75" s="77">
        <f t="shared" si="3"/>
        <v>694</v>
      </c>
      <c r="AF75" s="169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</row>
    <row r="76" spans="1:113" s="80" customFormat="1">
      <c r="A76" s="81" t="s">
        <v>65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>
        <v>355</v>
      </c>
      <c r="P76" s="81">
        <v>279</v>
      </c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>
        <f t="shared" si="3"/>
        <v>634</v>
      </c>
      <c r="AF76" s="170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</row>
    <row r="77" spans="1:113" s="83" customFormat="1">
      <c r="A77" s="76" t="s">
        <v>61</v>
      </c>
      <c r="B77" s="77"/>
      <c r="C77" s="77"/>
      <c r="D77" s="77">
        <v>31</v>
      </c>
      <c r="E77" s="77"/>
      <c r="F77" s="77">
        <v>235</v>
      </c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>
        <v>165</v>
      </c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>
        <f t="shared" si="3"/>
        <v>431</v>
      </c>
      <c r="AF77" s="169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</row>
    <row r="78" spans="1:113" s="80" customFormat="1">
      <c r="A78" s="81" t="s">
        <v>67</v>
      </c>
      <c r="B78" s="81"/>
      <c r="C78" s="81"/>
      <c r="D78" s="81"/>
      <c r="E78" s="81"/>
      <c r="F78" s="81"/>
      <c r="G78" s="81"/>
      <c r="H78" s="81"/>
      <c r="I78" s="81">
        <v>76</v>
      </c>
      <c r="J78" s="81">
        <v>279</v>
      </c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>
        <v>54</v>
      </c>
      <c r="X78" s="81"/>
      <c r="Y78" s="81"/>
      <c r="Z78" s="81"/>
      <c r="AA78" s="81"/>
      <c r="AB78" s="81"/>
      <c r="AC78" s="81"/>
      <c r="AD78" s="81"/>
      <c r="AE78" s="81">
        <f t="shared" si="3"/>
        <v>409</v>
      </c>
      <c r="AF78" s="170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</row>
    <row r="79" spans="1:113" s="83" customFormat="1">
      <c r="A79" s="76" t="s">
        <v>224</v>
      </c>
      <c r="B79" s="77"/>
      <c r="C79" s="77"/>
      <c r="D79" s="77">
        <v>384</v>
      </c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>
        <f t="shared" si="3"/>
        <v>384</v>
      </c>
      <c r="AF79" s="169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</row>
    <row r="80" spans="1:113" s="80" customFormat="1">
      <c r="A80" s="81" t="s">
        <v>92</v>
      </c>
      <c r="B80" s="81"/>
      <c r="C80" s="81"/>
      <c r="D80" s="81"/>
      <c r="E80" s="81"/>
      <c r="F80" s="81"/>
      <c r="G80" s="81">
        <v>43</v>
      </c>
      <c r="H80" s="81"/>
      <c r="I80" s="81"/>
      <c r="J80" s="81">
        <v>72</v>
      </c>
      <c r="K80" s="81"/>
      <c r="L80" s="81"/>
      <c r="M80" s="81">
        <v>112</v>
      </c>
      <c r="N80" s="81">
        <v>66</v>
      </c>
      <c r="O80" s="81"/>
      <c r="P80" s="81"/>
      <c r="Q80" s="81">
        <v>37</v>
      </c>
      <c r="R80" s="81">
        <v>10</v>
      </c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>
        <f t="shared" si="3"/>
        <v>340</v>
      </c>
      <c r="AF80" s="170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</row>
    <row r="81" spans="1:113" s="83" customFormat="1">
      <c r="A81" s="76" t="s">
        <v>88</v>
      </c>
      <c r="B81" s="77"/>
      <c r="C81" s="77"/>
      <c r="D81" s="77"/>
      <c r="E81" s="77"/>
      <c r="F81" s="77"/>
      <c r="G81" s="77"/>
      <c r="H81" s="77"/>
      <c r="I81" s="77">
        <v>124</v>
      </c>
      <c r="J81" s="77">
        <v>73</v>
      </c>
      <c r="K81" s="77"/>
      <c r="L81" s="77"/>
      <c r="M81" s="77"/>
      <c r="N81" s="77"/>
      <c r="O81" s="77"/>
      <c r="P81" s="77"/>
      <c r="Q81" s="77">
        <v>104</v>
      </c>
      <c r="R81" s="77">
        <v>34</v>
      </c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>
        <f t="shared" si="3"/>
        <v>335</v>
      </c>
      <c r="AF81" s="169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</row>
    <row r="82" spans="1:113" s="80" customFormat="1">
      <c r="A82" s="81" t="s">
        <v>68</v>
      </c>
      <c r="B82" s="81"/>
      <c r="C82" s="81"/>
      <c r="D82" s="81"/>
      <c r="E82" s="81">
        <v>113</v>
      </c>
      <c r="F82" s="81"/>
      <c r="G82" s="81"/>
      <c r="H82" s="81"/>
      <c r="I82" s="81"/>
      <c r="J82" s="81"/>
      <c r="K82" s="81"/>
      <c r="L82" s="81"/>
      <c r="M82" s="81"/>
      <c r="N82" s="81"/>
      <c r="O82" s="81">
        <v>147</v>
      </c>
      <c r="P82" s="81">
        <v>10</v>
      </c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>
        <f t="shared" si="3"/>
        <v>270</v>
      </c>
      <c r="AF82" s="170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</row>
    <row r="83" spans="1:113" s="83" customFormat="1">
      <c r="A83" s="76" t="s">
        <v>64</v>
      </c>
      <c r="B83" s="77"/>
      <c r="C83" s="77"/>
      <c r="D83" s="77"/>
      <c r="E83" s="77"/>
      <c r="F83" s="77"/>
      <c r="G83" s="77"/>
      <c r="H83" s="77"/>
      <c r="I83" s="77">
        <v>61</v>
      </c>
      <c r="J83" s="77">
        <v>79</v>
      </c>
      <c r="K83" s="77"/>
      <c r="L83" s="77"/>
      <c r="M83" s="77"/>
      <c r="N83" s="77"/>
      <c r="O83" s="77"/>
      <c r="P83" s="77"/>
      <c r="Q83" s="77">
        <v>29</v>
      </c>
      <c r="R83" s="77">
        <v>35</v>
      </c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>
        <f t="shared" si="3"/>
        <v>204</v>
      </c>
      <c r="AF83" s="169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</row>
    <row r="84" spans="1:113" s="80" customFormat="1">
      <c r="A84" s="81" t="s">
        <v>87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>
        <v>81</v>
      </c>
      <c r="P84" s="81">
        <v>122</v>
      </c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>
        <f t="shared" si="3"/>
        <v>203</v>
      </c>
      <c r="AF84" s="170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</row>
    <row r="85" spans="1:113" s="83" customFormat="1">
      <c r="A85" s="76" t="s">
        <v>81</v>
      </c>
      <c r="B85" s="77"/>
      <c r="C85" s="77"/>
      <c r="D85" s="77"/>
      <c r="E85" s="77">
        <v>97</v>
      </c>
      <c r="F85" s="77"/>
      <c r="G85" s="77"/>
      <c r="H85" s="77"/>
      <c r="I85" s="77"/>
      <c r="J85" s="77"/>
      <c r="K85" s="77"/>
      <c r="L85" s="77"/>
      <c r="M85" s="77"/>
      <c r="N85" s="77"/>
      <c r="O85" s="77">
        <v>43</v>
      </c>
      <c r="P85" s="77">
        <v>34</v>
      </c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>
        <f t="shared" si="3"/>
        <v>174</v>
      </c>
      <c r="AF85" s="169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</row>
    <row r="86" spans="1:113" s="80" customFormat="1">
      <c r="A86" s="81" t="s">
        <v>77</v>
      </c>
      <c r="B86" s="81">
        <v>41</v>
      </c>
      <c r="C86" s="81"/>
      <c r="D86" s="81"/>
      <c r="E86" s="81"/>
      <c r="F86" s="81"/>
      <c r="G86" s="81"/>
      <c r="H86" s="81">
        <v>31</v>
      </c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>
        <v>42</v>
      </c>
      <c r="W86" s="81"/>
      <c r="X86" s="81"/>
      <c r="Y86" s="81"/>
      <c r="Z86" s="81"/>
      <c r="AA86" s="81"/>
      <c r="AB86" s="81"/>
      <c r="AC86" s="81"/>
      <c r="AD86" s="81"/>
      <c r="AE86" s="81">
        <f t="shared" si="3"/>
        <v>114</v>
      </c>
      <c r="AF86" s="170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</row>
    <row r="87" spans="1:113" s="83" customFormat="1">
      <c r="A87" s="76" t="s">
        <v>186</v>
      </c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>
        <v>49</v>
      </c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>
        <f t="shared" si="3"/>
        <v>49</v>
      </c>
      <c r="AF87" s="169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</row>
    <row r="88" spans="1:113" s="80" customFormat="1">
      <c r="A88" s="81" t="s">
        <v>72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>
        <v>45</v>
      </c>
      <c r="W88" s="81"/>
      <c r="X88" s="81"/>
      <c r="Y88" s="81"/>
      <c r="Z88" s="81"/>
      <c r="AA88" s="81"/>
      <c r="AB88" s="81"/>
      <c r="AC88" s="81"/>
      <c r="AD88" s="81"/>
      <c r="AE88" s="81">
        <f t="shared" si="3"/>
        <v>45</v>
      </c>
      <c r="AF88" s="170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</row>
    <row r="89" spans="1:113" s="83" customFormat="1">
      <c r="A89" s="76" t="s">
        <v>69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>
        <f t="shared" si="3"/>
        <v>0</v>
      </c>
      <c r="AF89" s="169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</row>
    <row r="90" spans="1:113" s="80" customFormat="1">
      <c r="A90" s="81" t="s">
        <v>71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>
        <f t="shared" si="3"/>
        <v>0</v>
      </c>
      <c r="AF90" s="170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</row>
    <row r="91" spans="1:113" s="83" customFormat="1">
      <c r="A91" s="76" t="s">
        <v>73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>
        <f t="shared" si="3"/>
        <v>0</v>
      </c>
      <c r="AF91" s="169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</row>
    <row r="92" spans="1:113" s="80" customFormat="1">
      <c r="A92" s="81" t="s">
        <v>124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>
        <f t="shared" si="3"/>
        <v>0</v>
      </c>
      <c r="AF92" s="170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</row>
    <row r="93" spans="1:113" s="83" customFormat="1">
      <c r="A93" s="76" t="s">
        <v>74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>
        <f t="shared" si="3"/>
        <v>0</v>
      </c>
      <c r="AF93" s="169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</row>
    <row r="94" spans="1:113" s="80" customFormat="1">
      <c r="A94" s="81" t="s">
        <v>75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>
        <f t="shared" si="3"/>
        <v>0</v>
      </c>
      <c r="AF94" s="170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</row>
    <row r="95" spans="1:113" s="83" customFormat="1">
      <c r="A95" s="76" t="s">
        <v>76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>
        <f t="shared" si="3"/>
        <v>0</v>
      </c>
      <c r="AF95" s="169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</row>
    <row r="96" spans="1:113" s="80" customFormat="1">
      <c r="A96" s="81" t="s">
        <v>78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>
        <f t="shared" si="3"/>
        <v>0</v>
      </c>
      <c r="AF96" s="170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</row>
    <row r="97" spans="1:113" s="83" customFormat="1">
      <c r="A97" s="76" t="s">
        <v>79</v>
      </c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>
        <f t="shared" si="3"/>
        <v>0</v>
      </c>
      <c r="AF97" s="169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</row>
    <row r="98" spans="1:113" s="80" customFormat="1">
      <c r="A98" s="81" t="s">
        <v>80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>
        <f t="shared" si="3"/>
        <v>0</v>
      </c>
      <c r="AF98" s="170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</row>
    <row r="99" spans="1:113" s="83" customFormat="1">
      <c r="A99" s="76" t="s">
        <v>82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>
        <f t="shared" si="3"/>
        <v>0</v>
      </c>
      <c r="AF99" s="169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</row>
    <row r="100" spans="1:113" s="80" customFormat="1">
      <c r="A100" s="81" t="s">
        <v>83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>
        <f t="shared" si="3"/>
        <v>0</v>
      </c>
      <c r="AF100" s="170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</row>
    <row r="101" spans="1:113" s="83" customFormat="1">
      <c r="A101" s="76" t="s">
        <v>84</v>
      </c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>
        <f t="shared" si="3"/>
        <v>0</v>
      </c>
      <c r="AF101" s="169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</row>
    <row r="102" spans="1:113" s="80" customFormat="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>
        <f t="shared" si="3"/>
        <v>0</v>
      </c>
      <c r="AF102" s="170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</row>
    <row r="103" spans="1:113" s="83" customFormat="1">
      <c r="A103" s="76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>
        <f t="shared" si="3"/>
        <v>0</v>
      </c>
      <c r="AF103" s="169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</row>
    <row r="104" spans="1:113" s="80" customFormat="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>
        <f t="shared" si="3"/>
        <v>0</v>
      </c>
      <c r="AF104" s="170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</row>
    <row r="105" spans="1:113" s="83" customFormat="1">
      <c r="A105" s="76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>
        <f t="shared" si="3"/>
        <v>0</v>
      </c>
      <c r="AF105" s="169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</row>
    <row r="106" spans="1:113" s="80" customFormat="1">
      <c r="A106" s="81" t="s">
        <v>55</v>
      </c>
      <c r="B106" s="81">
        <f t="shared" ref="B106:R106" si="4">SUM(B71:B104)</f>
        <v>573</v>
      </c>
      <c r="C106" s="81">
        <f t="shared" si="4"/>
        <v>584</v>
      </c>
      <c r="D106" s="81">
        <f t="shared" si="4"/>
        <v>415</v>
      </c>
      <c r="E106" s="81">
        <f t="shared" si="4"/>
        <v>305</v>
      </c>
      <c r="F106" s="81">
        <f t="shared" si="4"/>
        <v>235</v>
      </c>
      <c r="G106" s="81">
        <f t="shared" si="4"/>
        <v>458</v>
      </c>
      <c r="H106" s="81">
        <f t="shared" si="4"/>
        <v>460</v>
      </c>
      <c r="I106" s="81">
        <f t="shared" si="4"/>
        <v>802</v>
      </c>
      <c r="J106" s="81">
        <f t="shared" si="4"/>
        <v>1083</v>
      </c>
      <c r="K106" s="81">
        <f t="shared" si="4"/>
        <v>563</v>
      </c>
      <c r="L106" s="81">
        <f t="shared" si="4"/>
        <v>485</v>
      </c>
      <c r="M106" s="81">
        <f t="shared" si="4"/>
        <v>630</v>
      </c>
      <c r="N106" s="81">
        <f t="shared" si="4"/>
        <v>671</v>
      </c>
      <c r="O106" s="81">
        <f t="shared" si="4"/>
        <v>675</v>
      </c>
      <c r="P106" s="81">
        <f t="shared" si="4"/>
        <v>445</v>
      </c>
      <c r="Q106" s="81">
        <f t="shared" si="4"/>
        <v>510</v>
      </c>
      <c r="R106" s="81">
        <f t="shared" si="4"/>
        <v>419</v>
      </c>
      <c r="S106" s="81"/>
      <c r="T106" s="81"/>
      <c r="U106" s="81">
        <f t="shared" ref="U106:AE106" si="5">SUM(U71:U104)</f>
        <v>434</v>
      </c>
      <c r="V106" s="81">
        <f t="shared" si="5"/>
        <v>237</v>
      </c>
      <c r="W106" s="81">
        <f t="shared" si="5"/>
        <v>734</v>
      </c>
      <c r="X106" s="81">
        <f t="shared" si="5"/>
        <v>0</v>
      </c>
      <c r="Y106" s="81">
        <f t="shared" si="5"/>
        <v>0</v>
      </c>
      <c r="Z106" s="81">
        <f t="shared" si="5"/>
        <v>0</v>
      </c>
      <c r="AA106" s="81">
        <f t="shared" si="5"/>
        <v>0</v>
      </c>
      <c r="AB106" s="81">
        <f t="shared" si="5"/>
        <v>0</v>
      </c>
      <c r="AC106" s="81">
        <f t="shared" si="5"/>
        <v>0</v>
      </c>
      <c r="AD106" s="81">
        <f t="shared" si="5"/>
        <v>0</v>
      </c>
      <c r="AE106" s="81">
        <f t="shared" si="5"/>
        <v>12037</v>
      </c>
      <c r="AF106" s="170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3"/>
      <c r="DF106" s="83"/>
      <c r="DG106" s="83"/>
      <c r="DH106" s="83"/>
      <c r="DI106" s="83"/>
    </row>
    <row r="107" spans="1:113" s="80" customFormat="1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170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</row>
    <row r="108" spans="1:113" ht="12.9" thickBot="1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54"/>
      <c r="AF108" s="54"/>
    </row>
    <row r="109" spans="1:113" s="116" customFormat="1" ht="19.5" customHeight="1">
      <c r="A109" s="137" t="s">
        <v>85</v>
      </c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9"/>
      <c r="AF109" s="171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15"/>
      <c r="CB109" s="115"/>
      <c r="CC109" s="115"/>
      <c r="CD109" s="115"/>
      <c r="CE109" s="115"/>
      <c r="CF109" s="115"/>
      <c r="CG109" s="115"/>
      <c r="CH109" s="115"/>
      <c r="CI109" s="115"/>
      <c r="CJ109" s="115"/>
      <c r="CK109" s="115"/>
      <c r="CL109" s="115"/>
      <c r="CM109" s="115"/>
      <c r="CN109" s="115"/>
      <c r="CO109" s="115"/>
      <c r="CP109" s="115"/>
      <c r="CQ109" s="115"/>
      <c r="CR109" s="115"/>
      <c r="CS109" s="115"/>
      <c r="CT109" s="115"/>
      <c r="CU109" s="115"/>
      <c r="CV109" s="115"/>
      <c r="CW109" s="115"/>
      <c r="CX109" s="115"/>
      <c r="CY109" s="115"/>
      <c r="CZ109" s="115"/>
      <c r="DA109" s="115"/>
      <c r="DB109" s="115"/>
      <c r="DC109" s="115"/>
      <c r="DD109" s="115"/>
      <c r="DE109" s="115"/>
      <c r="DF109" s="115"/>
      <c r="DG109" s="115"/>
      <c r="DH109" s="115"/>
      <c r="DI109" s="115"/>
    </row>
    <row r="110" spans="1:113" s="116" customFormat="1" ht="6" customHeight="1" thickBot="1">
      <c r="A110" s="140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2"/>
      <c r="AF110" s="171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5"/>
      <c r="BK110" s="115"/>
      <c r="BL110" s="115"/>
      <c r="BM110" s="115"/>
      <c r="BN110" s="115"/>
      <c r="BO110" s="115"/>
      <c r="BP110" s="115"/>
      <c r="BQ110" s="115"/>
      <c r="BR110" s="115"/>
      <c r="BS110" s="115"/>
      <c r="BT110" s="115"/>
      <c r="BU110" s="115"/>
      <c r="BV110" s="115"/>
      <c r="BW110" s="115"/>
      <c r="BX110" s="115"/>
      <c r="BY110" s="115"/>
      <c r="BZ110" s="115"/>
      <c r="CA110" s="115"/>
      <c r="CB110" s="115"/>
      <c r="CC110" s="115"/>
      <c r="CD110" s="115"/>
      <c r="CE110" s="115"/>
      <c r="CF110" s="115"/>
      <c r="CG110" s="115"/>
      <c r="CH110" s="115"/>
      <c r="CI110" s="115"/>
      <c r="CJ110" s="115"/>
      <c r="CK110" s="115"/>
      <c r="CL110" s="115"/>
      <c r="CM110" s="115"/>
      <c r="CN110" s="115"/>
      <c r="CO110" s="115"/>
      <c r="CP110" s="115"/>
      <c r="CQ110" s="115"/>
      <c r="CR110" s="115"/>
      <c r="CS110" s="115"/>
      <c r="CT110" s="115"/>
      <c r="CU110" s="115"/>
      <c r="CV110" s="115"/>
      <c r="CW110" s="115"/>
      <c r="CX110" s="115"/>
      <c r="CY110" s="115"/>
      <c r="CZ110" s="115"/>
      <c r="DA110" s="115"/>
      <c r="DB110" s="115"/>
      <c r="DC110" s="115"/>
      <c r="DD110" s="115"/>
      <c r="DE110" s="115"/>
      <c r="DF110" s="115"/>
      <c r="DG110" s="115"/>
      <c r="DH110" s="115"/>
      <c r="DI110" s="115"/>
    </row>
    <row r="111" spans="1:113">
      <c r="A111" s="58" t="s">
        <v>3</v>
      </c>
      <c r="B111" s="38" t="s">
        <v>4</v>
      </c>
      <c r="C111" s="39" t="s">
        <v>256</v>
      </c>
      <c r="D111" s="38" t="s">
        <v>231</v>
      </c>
      <c r="E111" s="38" t="s">
        <v>244</v>
      </c>
      <c r="F111" s="38" t="s">
        <v>245</v>
      </c>
      <c r="G111" s="38" t="s">
        <v>246</v>
      </c>
      <c r="H111" s="38" t="s">
        <v>247</v>
      </c>
      <c r="I111" s="38" t="s">
        <v>257</v>
      </c>
      <c r="J111" s="38" t="s">
        <v>258</v>
      </c>
      <c r="K111" s="38" t="s">
        <v>267</v>
      </c>
      <c r="L111" s="38" t="s">
        <v>268</v>
      </c>
      <c r="M111" s="47" t="s">
        <v>278</v>
      </c>
      <c r="N111" s="38" t="s">
        <v>279</v>
      </c>
      <c r="O111" s="38" t="s">
        <v>282</v>
      </c>
      <c r="P111" s="38" t="s">
        <v>283</v>
      </c>
      <c r="Q111" s="38" t="s">
        <v>284</v>
      </c>
      <c r="R111" s="38" t="s">
        <v>284</v>
      </c>
      <c r="S111" s="38" t="s">
        <v>307</v>
      </c>
      <c r="T111" s="38" t="s">
        <v>308</v>
      </c>
      <c r="U111" s="38" t="s">
        <v>309</v>
      </c>
      <c r="V111" s="38" t="s">
        <v>321</v>
      </c>
      <c r="W111" s="38" t="s">
        <v>322</v>
      </c>
      <c r="X111" s="38"/>
      <c r="Y111" s="38"/>
      <c r="Z111" s="38"/>
      <c r="AA111" s="38"/>
      <c r="AB111" s="38"/>
      <c r="AC111" s="38"/>
      <c r="AD111" s="38"/>
      <c r="AE111" s="55"/>
      <c r="AF111" s="163"/>
    </row>
    <row r="112" spans="1:113">
      <c r="A112" s="59" t="s">
        <v>5</v>
      </c>
      <c r="B112" s="41">
        <v>44653</v>
      </c>
      <c r="C112" s="41">
        <v>44702</v>
      </c>
      <c r="D112" s="41">
        <v>44709</v>
      </c>
      <c r="E112" s="41">
        <v>44723</v>
      </c>
      <c r="F112" s="41">
        <v>44737</v>
      </c>
      <c r="G112" s="41">
        <v>44737</v>
      </c>
      <c r="H112" s="41">
        <v>44737</v>
      </c>
      <c r="I112" s="41">
        <v>40740</v>
      </c>
      <c r="J112" s="41">
        <v>44759</v>
      </c>
      <c r="K112" s="41">
        <v>44781</v>
      </c>
      <c r="L112" s="41">
        <v>44780</v>
      </c>
      <c r="M112" s="41">
        <v>44793</v>
      </c>
      <c r="N112" s="41">
        <v>44794</v>
      </c>
      <c r="O112" s="41">
        <v>44769</v>
      </c>
      <c r="P112" s="41">
        <v>44770</v>
      </c>
      <c r="Q112" s="41">
        <v>44807</v>
      </c>
      <c r="R112" s="41">
        <v>44807</v>
      </c>
      <c r="S112" s="41">
        <v>44828</v>
      </c>
      <c r="T112" s="41">
        <v>44842</v>
      </c>
      <c r="U112" s="41">
        <v>44842</v>
      </c>
      <c r="V112" s="41">
        <v>44862</v>
      </c>
      <c r="W112" s="41">
        <v>44898</v>
      </c>
      <c r="X112" s="41"/>
      <c r="Y112" s="41"/>
      <c r="Z112" s="41"/>
      <c r="AA112" s="41"/>
      <c r="AB112" s="41"/>
      <c r="AC112" s="41"/>
      <c r="AD112" s="41"/>
      <c r="AE112" s="61" t="s">
        <v>6</v>
      </c>
      <c r="AF112" s="172"/>
    </row>
    <row r="113" spans="1:113">
      <c r="A113" s="58"/>
      <c r="B113" s="43"/>
      <c r="C113" s="43"/>
      <c r="D113" s="43"/>
      <c r="E113" s="43"/>
      <c r="F113" s="43"/>
      <c r="G113" s="33"/>
      <c r="H113" s="33"/>
      <c r="I113" s="43"/>
      <c r="J113" s="43"/>
      <c r="K113" s="43"/>
      <c r="L113" s="43"/>
      <c r="M113" s="48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62"/>
      <c r="AF113" s="172"/>
    </row>
    <row r="114" spans="1:113" s="75" customFormat="1">
      <c r="A114" s="71" t="s">
        <v>226</v>
      </c>
      <c r="B114" s="72">
        <v>196</v>
      </c>
      <c r="C114" s="72">
        <v>419</v>
      </c>
      <c r="D114" s="72"/>
      <c r="E114" s="72"/>
      <c r="F114" s="72"/>
      <c r="G114" s="72">
        <v>148</v>
      </c>
      <c r="H114" s="72">
        <v>115</v>
      </c>
      <c r="I114" s="72">
        <v>194</v>
      </c>
      <c r="J114" s="72">
        <v>149</v>
      </c>
      <c r="K114" s="72"/>
      <c r="L114" s="72"/>
      <c r="M114" s="72">
        <v>223</v>
      </c>
      <c r="N114" s="72">
        <v>250</v>
      </c>
      <c r="O114" s="72"/>
      <c r="P114" s="72"/>
      <c r="Q114" s="72">
        <v>76</v>
      </c>
      <c r="R114" s="72">
        <v>103</v>
      </c>
      <c r="S114" s="72"/>
      <c r="T114" s="72"/>
      <c r="U114" s="72"/>
      <c r="V114" s="72"/>
      <c r="W114" s="72">
        <v>138</v>
      </c>
      <c r="X114" s="72"/>
      <c r="Y114" s="72"/>
      <c r="Z114" s="72"/>
      <c r="AA114" s="72"/>
      <c r="AB114" s="72"/>
      <c r="AC114" s="72"/>
      <c r="AD114" s="72"/>
      <c r="AE114" s="73">
        <f t="shared" ref="AE114:AE151" si="6">SUM(B114:AD114)</f>
        <v>2011</v>
      </c>
      <c r="AF114" s="173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</row>
    <row r="115" spans="1:113" s="75" customFormat="1">
      <c r="A115" s="84" t="s">
        <v>89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>
        <v>389</v>
      </c>
      <c r="P115" s="85">
        <v>682</v>
      </c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6">
        <f t="shared" si="6"/>
        <v>1071</v>
      </c>
      <c r="AF115" s="174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  <c r="BX115" s="87"/>
      <c r="BY115" s="87"/>
      <c r="BZ115" s="87"/>
      <c r="CA115" s="87"/>
      <c r="CB115" s="87"/>
      <c r="CC115" s="87"/>
      <c r="CD115" s="87"/>
      <c r="CE115" s="87"/>
      <c r="CF115" s="87"/>
      <c r="CG115" s="87"/>
      <c r="CH115" s="87"/>
      <c r="CI115" s="87"/>
      <c r="CJ115" s="87"/>
      <c r="CK115" s="87"/>
      <c r="CL115" s="87"/>
      <c r="CM115" s="87"/>
      <c r="CN115" s="87"/>
      <c r="CO115" s="87"/>
      <c r="CP115" s="87"/>
      <c r="CQ115" s="87"/>
      <c r="CR115" s="87"/>
      <c r="CS115" s="87"/>
      <c r="CT115" s="87"/>
      <c r="CU115" s="87"/>
      <c r="CV115" s="87"/>
      <c r="CW115" s="87"/>
      <c r="CX115" s="87"/>
      <c r="CY115" s="87"/>
      <c r="CZ115" s="87"/>
      <c r="DA115" s="87"/>
      <c r="DB115" s="87"/>
      <c r="DC115" s="87"/>
      <c r="DD115" s="87"/>
      <c r="DE115" s="87"/>
      <c r="DF115" s="87"/>
      <c r="DG115" s="87"/>
      <c r="DH115" s="87"/>
      <c r="DI115" s="87"/>
    </row>
    <row r="116" spans="1:113" s="75" customFormat="1">
      <c r="A116" s="71" t="s">
        <v>93</v>
      </c>
      <c r="B116" s="72"/>
      <c r="C116" s="72"/>
      <c r="D116" s="72">
        <v>175</v>
      </c>
      <c r="E116" s="72"/>
      <c r="F116" s="72">
        <v>136</v>
      </c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>
        <v>231</v>
      </c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3">
        <f t="shared" si="6"/>
        <v>542</v>
      </c>
      <c r="AF116" s="173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74"/>
      <c r="DD116" s="74"/>
      <c r="DE116" s="74"/>
      <c r="DF116" s="74"/>
      <c r="DG116" s="74"/>
      <c r="DH116" s="74"/>
      <c r="DI116" s="74"/>
    </row>
    <row r="117" spans="1:113" s="75" customFormat="1">
      <c r="A117" s="84" t="s">
        <v>90</v>
      </c>
      <c r="B117" s="85"/>
      <c r="C117" s="85"/>
      <c r="D117" s="85"/>
      <c r="E117" s="85"/>
      <c r="F117" s="85">
        <v>257</v>
      </c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>
        <v>119</v>
      </c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6">
        <f t="shared" si="6"/>
        <v>376</v>
      </c>
      <c r="AF117" s="174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  <c r="BQ117" s="87"/>
      <c r="BR117" s="87"/>
      <c r="BS117" s="87"/>
      <c r="BT117" s="87"/>
      <c r="BU117" s="87"/>
      <c r="BV117" s="87"/>
      <c r="BW117" s="87"/>
      <c r="BX117" s="87"/>
      <c r="BY117" s="87"/>
      <c r="BZ117" s="87"/>
      <c r="CA117" s="87"/>
      <c r="CB117" s="87"/>
      <c r="CC117" s="87"/>
      <c r="CD117" s="87"/>
      <c r="CE117" s="87"/>
      <c r="CF117" s="87"/>
      <c r="CG117" s="87"/>
      <c r="CH117" s="87"/>
      <c r="CI117" s="87"/>
      <c r="CJ117" s="87"/>
      <c r="CK117" s="87"/>
      <c r="CL117" s="87"/>
      <c r="CM117" s="87"/>
      <c r="CN117" s="87"/>
      <c r="CO117" s="87"/>
      <c r="CP117" s="87"/>
      <c r="CQ117" s="87"/>
      <c r="CR117" s="87"/>
      <c r="CS117" s="87"/>
      <c r="CT117" s="87"/>
      <c r="CU117" s="87"/>
      <c r="CV117" s="87"/>
      <c r="CW117" s="87"/>
      <c r="CX117" s="87"/>
      <c r="CY117" s="87"/>
      <c r="CZ117" s="87"/>
      <c r="DA117" s="87"/>
      <c r="DB117" s="87"/>
      <c r="DC117" s="87"/>
      <c r="DD117" s="87"/>
      <c r="DE117" s="87"/>
      <c r="DF117" s="87"/>
      <c r="DG117" s="87"/>
      <c r="DH117" s="87"/>
      <c r="DI117" s="87"/>
    </row>
    <row r="118" spans="1:113" s="75" customFormat="1">
      <c r="A118" s="71" t="s">
        <v>95</v>
      </c>
      <c r="B118" s="72"/>
      <c r="C118" s="72"/>
      <c r="D118" s="72"/>
      <c r="E118" s="72">
        <v>7</v>
      </c>
      <c r="F118" s="72"/>
      <c r="G118" s="72"/>
      <c r="H118" s="72"/>
      <c r="I118" s="72">
        <v>41</v>
      </c>
      <c r="J118" s="72">
        <v>62</v>
      </c>
      <c r="K118" s="72">
        <v>108</v>
      </c>
      <c r="L118" s="72">
        <v>106</v>
      </c>
      <c r="M118" s="72"/>
      <c r="N118" s="72"/>
      <c r="O118" s="72">
        <v>48</v>
      </c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3">
        <f t="shared" si="6"/>
        <v>372</v>
      </c>
      <c r="AF118" s="173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  <c r="CE118" s="74"/>
      <c r="CF118" s="74"/>
      <c r="CG118" s="74"/>
      <c r="CH118" s="74"/>
      <c r="CI118" s="74"/>
      <c r="CJ118" s="74"/>
      <c r="CK118" s="74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74"/>
      <c r="DD118" s="74"/>
      <c r="DE118" s="74"/>
      <c r="DF118" s="74"/>
      <c r="DG118" s="74"/>
      <c r="DH118" s="74"/>
      <c r="DI118" s="74"/>
    </row>
    <row r="119" spans="1:113" s="75" customFormat="1">
      <c r="A119" s="84" t="s">
        <v>285</v>
      </c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>
        <v>81</v>
      </c>
      <c r="P119" s="85">
        <v>285</v>
      </c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6">
        <f t="shared" si="6"/>
        <v>366</v>
      </c>
      <c r="AF119" s="174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7"/>
      <c r="BQ119" s="87"/>
      <c r="BR119" s="87"/>
      <c r="BS119" s="87"/>
      <c r="BT119" s="87"/>
      <c r="BU119" s="87"/>
      <c r="BV119" s="87"/>
      <c r="BW119" s="87"/>
      <c r="BX119" s="87"/>
      <c r="BY119" s="87"/>
      <c r="BZ119" s="87"/>
      <c r="CA119" s="87"/>
      <c r="CB119" s="87"/>
      <c r="CC119" s="87"/>
      <c r="CD119" s="87"/>
      <c r="CE119" s="87"/>
      <c r="CF119" s="87"/>
      <c r="CG119" s="87"/>
      <c r="CH119" s="87"/>
      <c r="CI119" s="87"/>
      <c r="CJ119" s="87"/>
      <c r="CK119" s="87"/>
      <c r="CL119" s="87"/>
      <c r="CM119" s="87"/>
      <c r="CN119" s="87"/>
      <c r="CO119" s="87"/>
      <c r="CP119" s="87"/>
      <c r="CQ119" s="87"/>
      <c r="CR119" s="87"/>
      <c r="CS119" s="87"/>
      <c r="CT119" s="87"/>
      <c r="CU119" s="87"/>
      <c r="CV119" s="87"/>
      <c r="CW119" s="87"/>
      <c r="CX119" s="87"/>
      <c r="CY119" s="87"/>
      <c r="CZ119" s="87"/>
      <c r="DA119" s="87"/>
      <c r="DB119" s="87"/>
      <c r="DC119" s="87"/>
      <c r="DD119" s="87"/>
      <c r="DE119" s="87"/>
      <c r="DF119" s="87"/>
      <c r="DG119" s="87"/>
      <c r="DH119" s="87"/>
      <c r="DI119" s="87"/>
    </row>
    <row r="120" spans="1:113" s="75" customFormat="1">
      <c r="A120" s="71" t="s">
        <v>99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>
        <v>226</v>
      </c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3">
        <f t="shared" si="6"/>
        <v>226</v>
      </c>
      <c r="AF120" s="173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4"/>
      <c r="DE120" s="74"/>
      <c r="DF120" s="74"/>
      <c r="DG120" s="74"/>
      <c r="DH120" s="74"/>
      <c r="DI120" s="74"/>
    </row>
    <row r="121" spans="1:113" s="75" customFormat="1">
      <c r="A121" s="84" t="s">
        <v>101</v>
      </c>
      <c r="B121" s="85"/>
      <c r="C121" s="85"/>
      <c r="D121" s="85"/>
      <c r="E121" s="85"/>
      <c r="F121" s="85"/>
      <c r="G121" s="85"/>
      <c r="H121" s="85"/>
      <c r="I121" s="85"/>
      <c r="J121" s="85">
        <v>22</v>
      </c>
      <c r="K121" s="85"/>
      <c r="L121" s="85"/>
      <c r="M121" s="85">
        <v>17</v>
      </c>
      <c r="N121" s="85"/>
      <c r="O121" s="85"/>
      <c r="P121" s="85"/>
      <c r="Q121" s="85">
        <v>19</v>
      </c>
      <c r="R121" s="85">
        <v>14</v>
      </c>
      <c r="S121" s="85">
        <v>148</v>
      </c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6">
        <f t="shared" si="6"/>
        <v>220</v>
      </c>
      <c r="AF121" s="174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7"/>
      <c r="BQ121" s="87"/>
      <c r="BR121" s="87"/>
      <c r="BS121" s="87"/>
      <c r="BT121" s="87"/>
      <c r="BU121" s="87"/>
      <c r="BV121" s="87"/>
      <c r="BW121" s="87"/>
      <c r="BX121" s="87"/>
      <c r="BY121" s="87"/>
      <c r="BZ121" s="87"/>
      <c r="CA121" s="87"/>
      <c r="CB121" s="87"/>
      <c r="CC121" s="87"/>
      <c r="CD121" s="87"/>
      <c r="CE121" s="87"/>
      <c r="CF121" s="87"/>
      <c r="CG121" s="87"/>
      <c r="CH121" s="87"/>
      <c r="CI121" s="87"/>
      <c r="CJ121" s="87"/>
      <c r="CK121" s="87"/>
      <c r="CL121" s="87"/>
      <c r="CM121" s="87"/>
      <c r="CN121" s="87"/>
      <c r="CO121" s="87"/>
      <c r="CP121" s="87"/>
      <c r="CQ121" s="87"/>
      <c r="CR121" s="87"/>
      <c r="CS121" s="87"/>
      <c r="CT121" s="87"/>
      <c r="CU121" s="87"/>
      <c r="CV121" s="87"/>
      <c r="CW121" s="87"/>
      <c r="CX121" s="87"/>
      <c r="CY121" s="87"/>
      <c r="CZ121" s="87"/>
      <c r="DA121" s="87"/>
      <c r="DB121" s="87"/>
      <c r="DC121" s="87"/>
      <c r="DD121" s="87"/>
      <c r="DE121" s="87"/>
      <c r="DF121" s="87"/>
      <c r="DG121" s="87"/>
      <c r="DH121" s="87"/>
      <c r="DI121" s="87"/>
    </row>
    <row r="122" spans="1:113" s="75" customFormat="1">
      <c r="A122" s="71" t="s">
        <v>286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>
        <v>184</v>
      </c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3">
        <f t="shared" si="6"/>
        <v>184</v>
      </c>
      <c r="AF122" s="173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  <c r="CE122" s="74"/>
      <c r="CF122" s="74"/>
      <c r="CG122" s="74"/>
      <c r="CH122" s="74"/>
      <c r="CI122" s="74"/>
      <c r="CJ122" s="74"/>
      <c r="CK122" s="74"/>
      <c r="CL122" s="74"/>
      <c r="CM122" s="74"/>
      <c r="CN122" s="74"/>
      <c r="CO122" s="74"/>
      <c r="CP122" s="74"/>
      <c r="CQ122" s="74"/>
      <c r="CR122" s="74"/>
      <c r="CS122" s="74"/>
      <c r="CT122" s="74"/>
      <c r="CU122" s="74"/>
      <c r="CV122" s="74"/>
      <c r="CW122" s="74"/>
      <c r="CX122" s="74"/>
      <c r="CY122" s="74"/>
      <c r="CZ122" s="74"/>
      <c r="DA122" s="74"/>
      <c r="DB122" s="74"/>
      <c r="DC122" s="74"/>
      <c r="DD122" s="74"/>
      <c r="DE122" s="74"/>
      <c r="DF122" s="74"/>
      <c r="DG122" s="74"/>
      <c r="DH122" s="74"/>
      <c r="DI122" s="74"/>
    </row>
    <row r="123" spans="1:113" s="75" customFormat="1">
      <c r="A123" s="84" t="s">
        <v>310</v>
      </c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>
        <v>166</v>
      </c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6">
        <f t="shared" si="6"/>
        <v>166</v>
      </c>
      <c r="AF123" s="174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7"/>
      <c r="BR123" s="87"/>
      <c r="BS123" s="87"/>
      <c r="BT123" s="87"/>
      <c r="BU123" s="87"/>
      <c r="BV123" s="87"/>
      <c r="BW123" s="87"/>
      <c r="BX123" s="87"/>
      <c r="BY123" s="87"/>
      <c r="BZ123" s="87"/>
      <c r="CA123" s="87"/>
      <c r="CB123" s="87"/>
      <c r="CC123" s="87"/>
      <c r="CD123" s="87"/>
      <c r="CE123" s="87"/>
      <c r="CF123" s="87"/>
      <c r="CG123" s="87"/>
      <c r="CH123" s="87"/>
      <c r="CI123" s="87"/>
      <c r="CJ123" s="87"/>
      <c r="CK123" s="87"/>
      <c r="CL123" s="87"/>
      <c r="CM123" s="87"/>
      <c r="CN123" s="87"/>
      <c r="CO123" s="87"/>
      <c r="CP123" s="87"/>
      <c r="CQ123" s="87"/>
      <c r="CR123" s="87"/>
      <c r="CS123" s="87"/>
      <c r="CT123" s="87"/>
      <c r="CU123" s="87"/>
      <c r="CV123" s="87"/>
      <c r="CW123" s="87"/>
      <c r="CX123" s="87"/>
      <c r="CY123" s="87"/>
      <c r="CZ123" s="87"/>
      <c r="DA123" s="87"/>
      <c r="DB123" s="87"/>
      <c r="DC123" s="87"/>
      <c r="DD123" s="87"/>
      <c r="DE123" s="87"/>
      <c r="DF123" s="87"/>
      <c r="DG123" s="87"/>
      <c r="DH123" s="87"/>
      <c r="DI123" s="87"/>
    </row>
    <row r="124" spans="1:113" s="75" customFormat="1">
      <c r="A124" s="71" t="s">
        <v>233</v>
      </c>
      <c r="B124" s="72"/>
      <c r="C124" s="72"/>
      <c r="D124" s="72">
        <v>80</v>
      </c>
      <c r="E124" s="72"/>
      <c r="F124" s="72">
        <v>19</v>
      </c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>
        <v>49</v>
      </c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3">
        <f t="shared" si="6"/>
        <v>148</v>
      </c>
      <c r="AF124" s="173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74"/>
      <c r="CS124" s="74"/>
      <c r="CT124" s="74"/>
      <c r="CU124" s="74"/>
      <c r="CV124" s="74"/>
      <c r="CW124" s="74"/>
      <c r="CX124" s="74"/>
      <c r="CY124" s="74"/>
      <c r="CZ124" s="74"/>
      <c r="DA124" s="74"/>
      <c r="DB124" s="74"/>
      <c r="DC124" s="74"/>
      <c r="DD124" s="74"/>
      <c r="DE124" s="74"/>
      <c r="DF124" s="74"/>
      <c r="DG124" s="74"/>
      <c r="DH124" s="74"/>
      <c r="DI124" s="74"/>
    </row>
    <row r="125" spans="1:113" s="75" customFormat="1">
      <c r="A125" s="84" t="s">
        <v>116</v>
      </c>
      <c r="B125" s="85">
        <v>13</v>
      </c>
      <c r="C125" s="85">
        <v>17</v>
      </c>
      <c r="D125" s="85"/>
      <c r="E125" s="85"/>
      <c r="F125" s="85"/>
      <c r="G125" s="85"/>
      <c r="H125" s="85"/>
      <c r="I125" s="85"/>
      <c r="J125" s="85">
        <v>23</v>
      </c>
      <c r="K125" s="85"/>
      <c r="L125" s="85"/>
      <c r="M125" s="85">
        <v>15</v>
      </c>
      <c r="N125" s="85">
        <v>15</v>
      </c>
      <c r="O125" s="85"/>
      <c r="P125" s="85"/>
      <c r="Q125" s="85"/>
      <c r="R125" s="85"/>
      <c r="S125" s="85">
        <v>50</v>
      </c>
      <c r="T125" s="85"/>
      <c r="U125" s="85"/>
      <c r="V125" s="85"/>
      <c r="W125" s="85">
        <v>7</v>
      </c>
      <c r="X125" s="85"/>
      <c r="Y125" s="85"/>
      <c r="Z125" s="85"/>
      <c r="AA125" s="85"/>
      <c r="AB125" s="85"/>
      <c r="AC125" s="85"/>
      <c r="AD125" s="85"/>
      <c r="AE125" s="86">
        <f t="shared" si="6"/>
        <v>140</v>
      </c>
      <c r="AF125" s="174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87"/>
      <c r="CI125" s="87"/>
      <c r="CJ125" s="87"/>
      <c r="CK125" s="87"/>
      <c r="CL125" s="87"/>
      <c r="CM125" s="87"/>
      <c r="CN125" s="87"/>
      <c r="CO125" s="87"/>
      <c r="CP125" s="87"/>
      <c r="CQ125" s="87"/>
      <c r="CR125" s="87"/>
      <c r="CS125" s="87"/>
      <c r="CT125" s="87"/>
      <c r="CU125" s="87"/>
      <c r="CV125" s="87"/>
      <c r="CW125" s="87"/>
      <c r="CX125" s="87"/>
      <c r="CY125" s="87"/>
      <c r="CZ125" s="87"/>
      <c r="DA125" s="87"/>
      <c r="DB125" s="87"/>
      <c r="DC125" s="87"/>
      <c r="DD125" s="87"/>
      <c r="DE125" s="87"/>
      <c r="DF125" s="87"/>
      <c r="DG125" s="87"/>
      <c r="DH125" s="87"/>
      <c r="DI125" s="87"/>
    </row>
    <row r="126" spans="1:113" s="75" customFormat="1">
      <c r="A126" s="71" t="s">
        <v>271</v>
      </c>
      <c r="B126" s="72"/>
      <c r="C126" s="72"/>
      <c r="D126" s="72"/>
      <c r="E126" s="72"/>
      <c r="F126" s="72"/>
      <c r="G126" s="72"/>
      <c r="H126" s="72"/>
      <c r="I126" s="72"/>
      <c r="J126" s="72"/>
      <c r="K126" s="72">
        <v>63</v>
      </c>
      <c r="L126" s="72">
        <v>59</v>
      </c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3">
        <f t="shared" si="6"/>
        <v>122</v>
      </c>
      <c r="AF126" s="173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74"/>
      <c r="CS126" s="74"/>
      <c r="CT126" s="74"/>
      <c r="CU126" s="74"/>
      <c r="CV126" s="74"/>
      <c r="CW126" s="74"/>
      <c r="CX126" s="74"/>
      <c r="CY126" s="74"/>
      <c r="CZ126" s="74"/>
      <c r="DA126" s="74"/>
      <c r="DB126" s="74"/>
      <c r="DC126" s="74"/>
      <c r="DD126" s="74"/>
      <c r="DE126" s="74"/>
      <c r="DF126" s="74"/>
      <c r="DG126" s="74"/>
      <c r="DH126" s="74"/>
      <c r="DI126" s="74"/>
    </row>
    <row r="127" spans="1:113" s="75" customFormat="1">
      <c r="A127" s="84" t="s">
        <v>98</v>
      </c>
      <c r="B127" s="85">
        <v>13</v>
      </c>
      <c r="C127" s="85">
        <v>42</v>
      </c>
      <c r="D127" s="85"/>
      <c r="E127" s="85"/>
      <c r="F127" s="85"/>
      <c r="G127" s="85"/>
      <c r="H127" s="85"/>
      <c r="I127" s="85"/>
      <c r="J127" s="85">
        <v>39</v>
      </c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>
        <v>9</v>
      </c>
      <c r="X127" s="85"/>
      <c r="Y127" s="85"/>
      <c r="Z127" s="85"/>
      <c r="AA127" s="85"/>
      <c r="AB127" s="85"/>
      <c r="AC127" s="85"/>
      <c r="AD127" s="85"/>
      <c r="AE127" s="86">
        <f t="shared" si="6"/>
        <v>103</v>
      </c>
      <c r="AF127" s="174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  <c r="BV127" s="87"/>
      <c r="BW127" s="87"/>
      <c r="BX127" s="87"/>
      <c r="BY127" s="87"/>
      <c r="BZ127" s="87"/>
      <c r="CA127" s="87"/>
      <c r="CB127" s="87"/>
      <c r="CC127" s="87"/>
      <c r="CD127" s="87"/>
      <c r="CE127" s="87"/>
      <c r="CF127" s="87"/>
      <c r="CG127" s="87"/>
      <c r="CH127" s="87"/>
      <c r="CI127" s="87"/>
      <c r="CJ127" s="87"/>
      <c r="CK127" s="87"/>
      <c r="CL127" s="87"/>
      <c r="CM127" s="87"/>
      <c r="CN127" s="87"/>
      <c r="CO127" s="87"/>
      <c r="CP127" s="87"/>
      <c r="CQ127" s="87"/>
      <c r="CR127" s="87"/>
      <c r="CS127" s="87"/>
      <c r="CT127" s="87"/>
      <c r="CU127" s="87"/>
      <c r="CV127" s="87"/>
      <c r="CW127" s="87"/>
      <c r="CX127" s="87"/>
      <c r="CY127" s="87"/>
      <c r="CZ127" s="87"/>
      <c r="DA127" s="87"/>
      <c r="DB127" s="87"/>
      <c r="DC127" s="87"/>
      <c r="DD127" s="87"/>
      <c r="DE127" s="87"/>
      <c r="DF127" s="87"/>
      <c r="DG127" s="87"/>
      <c r="DH127" s="87"/>
      <c r="DI127" s="87"/>
    </row>
    <row r="128" spans="1:113" s="75" customFormat="1">
      <c r="A128" s="71" t="s">
        <v>97</v>
      </c>
      <c r="B128" s="72"/>
      <c r="C128" s="72"/>
      <c r="D128" s="72"/>
      <c r="E128" s="72"/>
      <c r="F128" s="72"/>
      <c r="G128" s="72"/>
      <c r="H128" s="72"/>
      <c r="I128" s="72">
        <v>20</v>
      </c>
      <c r="J128" s="72"/>
      <c r="K128" s="72"/>
      <c r="L128" s="72"/>
      <c r="M128" s="72"/>
      <c r="N128" s="72"/>
      <c r="O128" s="72"/>
      <c r="P128" s="72"/>
      <c r="Q128" s="72">
        <v>50</v>
      </c>
      <c r="R128" s="72">
        <v>18</v>
      </c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3">
        <f t="shared" si="6"/>
        <v>88</v>
      </c>
      <c r="AF128" s="173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  <c r="CE128" s="74"/>
      <c r="CF128" s="74"/>
      <c r="CG128" s="74"/>
      <c r="CH128" s="74"/>
      <c r="CI128" s="74"/>
      <c r="CJ128" s="74"/>
      <c r="CK128" s="74"/>
      <c r="CL128" s="74"/>
      <c r="CM128" s="74"/>
      <c r="CN128" s="74"/>
      <c r="CO128" s="74"/>
      <c r="CP128" s="74"/>
      <c r="CQ128" s="74"/>
      <c r="CR128" s="74"/>
      <c r="CS128" s="74"/>
      <c r="CT128" s="74"/>
      <c r="CU128" s="74"/>
      <c r="CV128" s="74"/>
      <c r="CW128" s="74"/>
      <c r="CX128" s="74"/>
      <c r="CY128" s="74"/>
      <c r="CZ128" s="74"/>
      <c r="DA128" s="74"/>
      <c r="DB128" s="74"/>
      <c r="DC128" s="74"/>
      <c r="DD128" s="74"/>
      <c r="DE128" s="74"/>
      <c r="DF128" s="74"/>
      <c r="DG128" s="74"/>
      <c r="DH128" s="74"/>
      <c r="DI128" s="74"/>
    </row>
    <row r="129" spans="1:113" s="75" customFormat="1">
      <c r="A129" s="84" t="s">
        <v>311</v>
      </c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>
        <v>52</v>
      </c>
      <c r="T129" s="85"/>
      <c r="U129" s="85"/>
      <c r="V129" s="85"/>
      <c r="W129" s="85">
        <v>31</v>
      </c>
      <c r="X129" s="85"/>
      <c r="Y129" s="85"/>
      <c r="Z129" s="85"/>
      <c r="AA129" s="85"/>
      <c r="AB129" s="85"/>
      <c r="AC129" s="85"/>
      <c r="AD129" s="85"/>
      <c r="AE129" s="86">
        <f t="shared" si="6"/>
        <v>83</v>
      </c>
      <c r="AF129" s="174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87"/>
      <c r="BO129" s="87"/>
      <c r="BP129" s="87"/>
      <c r="BQ129" s="87"/>
      <c r="BR129" s="87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87"/>
      <c r="CD129" s="87"/>
      <c r="CE129" s="87"/>
      <c r="CF129" s="87"/>
      <c r="CG129" s="87"/>
      <c r="CH129" s="87"/>
      <c r="CI129" s="87"/>
      <c r="CJ129" s="87"/>
      <c r="CK129" s="87"/>
      <c r="CL129" s="87"/>
      <c r="CM129" s="87"/>
      <c r="CN129" s="87"/>
      <c r="CO129" s="87"/>
      <c r="CP129" s="87"/>
      <c r="CQ129" s="87"/>
      <c r="CR129" s="87"/>
      <c r="CS129" s="87"/>
      <c r="CT129" s="87"/>
      <c r="CU129" s="87"/>
      <c r="CV129" s="87"/>
      <c r="CW129" s="87"/>
      <c r="CX129" s="87"/>
      <c r="CY129" s="87"/>
      <c r="CZ129" s="87"/>
      <c r="DA129" s="87"/>
      <c r="DB129" s="87"/>
      <c r="DC129" s="87"/>
      <c r="DD129" s="87"/>
      <c r="DE129" s="87"/>
      <c r="DF129" s="87"/>
      <c r="DG129" s="87"/>
      <c r="DH129" s="87"/>
      <c r="DI129" s="87"/>
    </row>
    <row r="130" spans="1:113" s="75" customFormat="1">
      <c r="A130" s="71" t="s">
        <v>87</v>
      </c>
      <c r="B130" s="72"/>
      <c r="C130" s="72"/>
      <c r="D130" s="72"/>
      <c r="E130" s="72">
        <v>75</v>
      </c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3">
        <f t="shared" si="6"/>
        <v>75</v>
      </c>
      <c r="AF130" s="173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74"/>
      <c r="CO130" s="74"/>
      <c r="CP130" s="74"/>
      <c r="CQ130" s="74"/>
      <c r="CR130" s="74"/>
      <c r="CS130" s="74"/>
      <c r="CT130" s="74"/>
      <c r="CU130" s="74"/>
      <c r="CV130" s="74"/>
      <c r="CW130" s="74"/>
      <c r="CX130" s="74"/>
      <c r="CY130" s="74"/>
      <c r="CZ130" s="74"/>
      <c r="DA130" s="74"/>
      <c r="DB130" s="74"/>
      <c r="DC130" s="74"/>
      <c r="DD130" s="74"/>
      <c r="DE130" s="74"/>
      <c r="DF130" s="74"/>
      <c r="DG130" s="74"/>
      <c r="DH130" s="74"/>
      <c r="DI130" s="74"/>
    </row>
    <row r="131" spans="1:113" s="75" customFormat="1">
      <c r="A131" s="84" t="s">
        <v>312</v>
      </c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>
        <v>48</v>
      </c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6">
        <f t="shared" si="6"/>
        <v>48</v>
      </c>
      <c r="AF131" s="174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87"/>
      <c r="BW131" s="87"/>
      <c r="BX131" s="87"/>
      <c r="BY131" s="87"/>
      <c r="BZ131" s="87"/>
      <c r="CA131" s="87"/>
      <c r="CB131" s="87"/>
      <c r="CC131" s="87"/>
      <c r="CD131" s="87"/>
      <c r="CE131" s="87"/>
      <c r="CF131" s="87"/>
      <c r="CG131" s="87"/>
      <c r="CH131" s="87"/>
      <c r="CI131" s="87"/>
      <c r="CJ131" s="87"/>
      <c r="CK131" s="87"/>
      <c r="CL131" s="87"/>
      <c r="CM131" s="87"/>
      <c r="CN131" s="87"/>
      <c r="CO131" s="87"/>
      <c r="CP131" s="87"/>
      <c r="CQ131" s="87"/>
      <c r="CR131" s="87"/>
      <c r="CS131" s="87"/>
      <c r="CT131" s="87"/>
      <c r="CU131" s="87"/>
      <c r="CV131" s="87"/>
      <c r="CW131" s="87"/>
      <c r="CX131" s="87"/>
      <c r="CY131" s="87"/>
      <c r="CZ131" s="87"/>
      <c r="DA131" s="87"/>
      <c r="DB131" s="87"/>
      <c r="DC131" s="87"/>
      <c r="DD131" s="87"/>
      <c r="DE131" s="87"/>
      <c r="DF131" s="87"/>
      <c r="DG131" s="87"/>
      <c r="DH131" s="87"/>
      <c r="DI131" s="87"/>
    </row>
    <row r="132" spans="1:113" s="75" customFormat="1">
      <c r="A132" s="71" t="s">
        <v>232</v>
      </c>
      <c r="B132" s="72"/>
      <c r="C132" s="72">
        <v>43</v>
      </c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3">
        <f t="shared" si="6"/>
        <v>43</v>
      </c>
      <c r="AF132" s="173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4"/>
      <c r="CS132" s="74"/>
      <c r="CT132" s="74"/>
      <c r="CU132" s="74"/>
      <c r="CV132" s="74"/>
      <c r="CW132" s="74"/>
      <c r="CX132" s="74"/>
      <c r="CY132" s="74"/>
      <c r="CZ132" s="74"/>
      <c r="DA132" s="74"/>
      <c r="DB132" s="74"/>
      <c r="DC132" s="74"/>
      <c r="DD132" s="74"/>
      <c r="DE132" s="74"/>
      <c r="DF132" s="74"/>
      <c r="DG132" s="74"/>
      <c r="DH132" s="74"/>
      <c r="DI132" s="74"/>
    </row>
    <row r="133" spans="1:113" s="75" customFormat="1">
      <c r="A133" s="84" t="s">
        <v>287</v>
      </c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>
        <v>31</v>
      </c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6">
        <f t="shared" si="6"/>
        <v>31</v>
      </c>
      <c r="AF133" s="174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7"/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  <c r="CR133" s="87"/>
      <c r="CS133" s="87"/>
      <c r="CT133" s="87"/>
      <c r="CU133" s="87"/>
      <c r="CV133" s="87"/>
      <c r="CW133" s="87"/>
      <c r="CX133" s="87"/>
      <c r="CY133" s="87"/>
      <c r="CZ133" s="87"/>
      <c r="DA133" s="87"/>
      <c r="DB133" s="87"/>
      <c r="DC133" s="87"/>
      <c r="DD133" s="87"/>
      <c r="DE133" s="87"/>
      <c r="DF133" s="87"/>
      <c r="DG133" s="87"/>
      <c r="DH133" s="87"/>
      <c r="DI133" s="87"/>
    </row>
    <row r="134" spans="1:113" s="75" customFormat="1">
      <c r="A134" s="71" t="s">
        <v>96</v>
      </c>
      <c r="B134" s="72">
        <v>24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3">
        <f t="shared" si="6"/>
        <v>24</v>
      </c>
      <c r="AF134" s="173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74"/>
      <c r="CS134" s="74"/>
      <c r="CT134" s="74"/>
      <c r="CU134" s="74"/>
      <c r="CV134" s="74"/>
      <c r="CW134" s="74"/>
      <c r="CX134" s="74"/>
      <c r="CY134" s="74"/>
      <c r="CZ134" s="74"/>
      <c r="DA134" s="74"/>
      <c r="DB134" s="74"/>
      <c r="DC134" s="74"/>
      <c r="DD134" s="74"/>
      <c r="DE134" s="74"/>
      <c r="DF134" s="74"/>
      <c r="DG134" s="74"/>
      <c r="DH134" s="74"/>
      <c r="DI134" s="74"/>
    </row>
    <row r="135" spans="1:113" s="75" customFormat="1">
      <c r="A135" s="84" t="s">
        <v>313</v>
      </c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>
        <v>20</v>
      </c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6">
        <f t="shared" si="6"/>
        <v>20</v>
      </c>
      <c r="AF135" s="174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7"/>
      <c r="CF135" s="87"/>
      <c r="CG135" s="87"/>
      <c r="CH135" s="87"/>
      <c r="CI135" s="87"/>
      <c r="CJ135" s="87"/>
      <c r="CK135" s="87"/>
      <c r="CL135" s="87"/>
      <c r="CM135" s="87"/>
      <c r="CN135" s="87"/>
      <c r="CO135" s="87"/>
      <c r="CP135" s="87"/>
      <c r="CQ135" s="87"/>
      <c r="CR135" s="87"/>
      <c r="CS135" s="87"/>
      <c r="CT135" s="87"/>
      <c r="CU135" s="87"/>
      <c r="CV135" s="87"/>
      <c r="CW135" s="87"/>
      <c r="CX135" s="87"/>
      <c r="CY135" s="87"/>
      <c r="CZ135" s="87"/>
      <c r="DA135" s="87"/>
      <c r="DB135" s="87"/>
      <c r="DC135" s="87"/>
      <c r="DD135" s="87"/>
      <c r="DE135" s="87"/>
      <c r="DF135" s="87"/>
      <c r="DG135" s="87"/>
      <c r="DH135" s="87"/>
      <c r="DI135" s="87"/>
    </row>
    <row r="136" spans="1:113" s="75" customFormat="1">
      <c r="A136" s="71" t="s">
        <v>248</v>
      </c>
      <c r="B136" s="72"/>
      <c r="C136" s="72"/>
      <c r="D136" s="72"/>
      <c r="E136" s="72">
        <v>17</v>
      </c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3">
        <f t="shared" si="6"/>
        <v>17</v>
      </c>
      <c r="AF136" s="173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74"/>
      <c r="CS136" s="74"/>
      <c r="CT136" s="74"/>
      <c r="CU136" s="74"/>
      <c r="CV136" s="74"/>
      <c r="CW136" s="74"/>
      <c r="CX136" s="74"/>
      <c r="CY136" s="74"/>
      <c r="CZ136" s="74"/>
      <c r="DA136" s="74"/>
      <c r="DB136" s="74"/>
      <c r="DC136" s="74"/>
      <c r="DD136" s="74"/>
      <c r="DE136" s="74"/>
      <c r="DF136" s="74"/>
      <c r="DG136" s="74"/>
      <c r="DH136" s="74"/>
      <c r="DI136" s="74"/>
    </row>
    <row r="137" spans="1:113" s="75" customFormat="1">
      <c r="A137" s="84" t="s">
        <v>91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6">
        <f t="shared" si="6"/>
        <v>0</v>
      </c>
      <c r="AF137" s="174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7"/>
      <c r="BQ137" s="87"/>
      <c r="BR137" s="87"/>
      <c r="BS137" s="87"/>
      <c r="BT137" s="87"/>
      <c r="BU137" s="87"/>
      <c r="BV137" s="87"/>
      <c r="BW137" s="87"/>
      <c r="BX137" s="87"/>
      <c r="BY137" s="87"/>
      <c r="BZ137" s="87"/>
      <c r="CA137" s="87"/>
      <c r="CB137" s="87"/>
      <c r="CC137" s="87"/>
      <c r="CD137" s="87"/>
      <c r="CE137" s="87"/>
      <c r="CF137" s="87"/>
      <c r="CG137" s="87"/>
      <c r="CH137" s="87"/>
      <c r="CI137" s="87"/>
      <c r="CJ137" s="87"/>
      <c r="CK137" s="87"/>
      <c r="CL137" s="87"/>
      <c r="CM137" s="87"/>
      <c r="CN137" s="87"/>
      <c r="CO137" s="87"/>
      <c r="CP137" s="87"/>
      <c r="CQ137" s="87"/>
      <c r="CR137" s="87"/>
      <c r="CS137" s="87"/>
      <c r="CT137" s="87"/>
      <c r="CU137" s="87"/>
      <c r="CV137" s="87"/>
      <c r="CW137" s="87"/>
      <c r="CX137" s="87"/>
      <c r="CY137" s="87"/>
      <c r="CZ137" s="87"/>
      <c r="DA137" s="87"/>
      <c r="DB137" s="87"/>
      <c r="DC137" s="87"/>
      <c r="DD137" s="87"/>
      <c r="DE137" s="87"/>
      <c r="DF137" s="87"/>
      <c r="DG137" s="87"/>
      <c r="DH137" s="87"/>
      <c r="DI137" s="87"/>
    </row>
    <row r="138" spans="1:113" s="75" customFormat="1">
      <c r="A138" s="71" t="s">
        <v>94</v>
      </c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3">
        <f t="shared" si="6"/>
        <v>0</v>
      </c>
      <c r="AF138" s="173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  <c r="CE138" s="74"/>
      <c r="CF138" s="74"/>
      <c r="CG138" s="74"/>
      <c r="CH138" s="74"/>
      <c r="CI138" s="74"/>
      <c r="CJ138" s="74"/>
      <c r="CK138" s="74"/>
      <c r="CL138" s="74"/>
      <c r="CM138" s="74"/>
      <c r="CN138" s="74"/>
      <c r="CO138" s="74"/>
      <c r="CP138" s="74"/>
      <c r="CQ138" s="74"/>
      <c r="CR138" s="74"/>
      <c r="CS138" s="74"/>
      <c r="CT138" s="74"/>
      <c r="CU138" s="74"/>
      <c r="CV138" s="74"/>
      <c r="CW138" s="74"/>
      <c r="CX138" s="74"/>
      <c r="CY138" s="74"/>
      <c r="CZ138" s="74"/>
      <c r="DA138" s="74"/>
      <c r="DB138" s="74"/>
      <c r="DC138" s="74"/>
      <c r="DD138" s="74"/>
      <c r="DE138" s="74"/>
      <c r="DF138" s="74"/>
      <c r="DG138" s="74"/>
      <c r="DH138" s="74"/>
      <c r="DI138" s="74"/>
    </row>
    <row r="139" spans="1:113" s="75" customFormat="1">
      <c r="A139" s="84" t="s">
        <v>100</v>
      </c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6">
        <f t="shared" si="6"/>
        <v>0</v>
      </c>
      <c r="AF139" s="174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  <c r="BZ139" s="87"/>
      <c r="CA139" s="87"/>
      <c r="CB139" s="87"/>
      <c r="CC139" s="87"/>
      <c r="CD139" s="87"/>
      <c r="CE139" s="87"/>
      <c r="CF139" s="87"/>
      <c r="CG139" s="87"/>
      <c r="CH139" s="87"/>
      <c r="CI139" s="87"/>
      <c r="CJ139" s="87"/>
      <c r="CK139" s="87"/>
      <c r="CL139" s="87"/>
      <c r="CM139" s="87"/>
      <c r="CN139" s="87"/>
      <c r="CO139" s="87"/>
      <c r="CP139" s="87"/>
      <c r="CQ139" s="87"/>
      <c r="CR139" s="87"/>
      <c r="CS139" s="87"/>
      <c r="CT139" s="87"/>
      <c r="CU139" s="87"/>
      <c r="CV139" s="87"/>
      <c r="CW139" s="87"/>
      <c r="CX139" s="87"/>
      <c r="CY139" s="87"/>
      <c r="CZ139" s="87"/>
      <c r="DA139" s="87"/>
      <c r="DB139" s="87"/>
      <c r="DC139" s="87"/>
      <c r="DD139" s="87"/>
      <c r="DE139" s="87"/>
      <c r="DF139" s="87"/>
      <c r="DG139" s="87"/>
      <c r="DH139" s="87"/>
      <c r="DI139" s="87"/>
    </row>
    <row r="140" spans="1:113" s="75" customFormat="1">
      <c r="A140" s="71" t="s">
        <v>102</v>
      </c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3">
        <f t="shared" si="6"/>
        <v>0</v>
      </c>
      <c r="AF140" s="173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74"/>
      <c r="CK140" s="74"/>
      <c r="CL140" s="74"/>
      <c r="CM140" s="74"/>
      <c r="CN140" s="74"/>
      <c r="CO140" s="74"/>
      <c r="CP140" s="74"/>
      <c r="CQ140" s="74"/>
      <c r="CR140" s="74"/>
      <c r="CS140" s="74"/>
      <c r="CT140" s="74"/>
      <c r="CU140" s="74"/>
      <c r="CV140" s="74"/>
      <c r="CW140" s="74"/>
      <c r="CX140" s="74"/>
      <c r="CY140" s="74"/>
      <c r="CZ140" s="74"/>
      <c r="DA140" s="74"/>
      <c r="DB140" s="74"/>
      <c r="DC140" s="74"/>
      <c r="DD140" s="74"/>
      <c r="DE140" s="74"/>
      <c r="DF140" s="74"/>
      <c r="DG140" s="74"/>
      <c r="DH140" s="74"/>
      <c r="DI140" s="74"/>
    </row>
    <row r="141" spans="1:113" s="75" customFormat="1">
      <c r="A141" s="84" t="s">
        <v>103</v>
      </c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6">
        <f t="shared" si="6"/>
        <v>0</v>
      </c>
      <c r="AF141" s="174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  <c r="BN141" s="87"/>
      <c r="BO141" s="87"/>
      <c r="BP141" s="87"/>
      <c r="BQ141" s="87"/>
      <c r="BR141" s="87"/>
      <c r="BS141" s="87"/>
      <c r="BT141" s="87"/>
      <c r="BU141" s="87"/>
      <c r="BV141" s="87"/>
      <c r="BW141" s="87"/>
      <c r="BX141" s="87"/>
      <c r="BY141" s="87"/>
      <c r="BZ141" s="87"/>
      <c r="CA141" s="87"/>
      <c r="CB141" s="87"/>
      <c r="CC141" s="87"/>
      <c r="CD141" s="87"/>
      <c r="CE141" s="87"/>
      <c r="CF141" s="87"/>
      <c r="CG141" s="87"/>
      <c r="CH141" s="87"/>
      <c r="CI141" s="87"/>
      <c r="CJ141" s="87"/>
      <c r="CK141" s="87"/>
      <c r="CL141" s="87"/>
      <c r="CM141" s="87"/>
      <c r="CN141" s="87"/>
      <c r="CO141" s="87"/>
      <c r="CP141" s="87"/>
      <c r="CQ141" s="87"/>
      <c r="CR141" s="87"/>
      <c r="CS141" s="87"/>
      <c r="CT141" s="87"/>
      <c r="CU141" s="87"/>
      <c r="CV141" s="87"/>
      <c r="CW141" s="87"/>
      <c r="CX141" s="87"/>
      <c r="CY141" s="87"/>
      <c r="CZ141" s="87"/>
      <c r="DA141" s="87"/>
      <c r="DB141" s="87"/>
      <c r="DC141" s="87"/>
      <c r="DD141" s="87"/>
      <c r="DE141" s="87"/>
      <c r="DF141" s="87"/>
      <c r="DG141" s="87"/>
      <c r="DH141" s="87"/>
      <c r="DI141" s="87"/>
    </row>
    <row r="142" spans="1:113" s="75" customFormat="1">
      <c r="A142" s="71" t="s">
        <v>104</v>
      </c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3">
        <f t="shared" si="6"/>
        <v>0</v>
      </c>
      <c r="AF142" s="173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74"/>
      <c r="CZ142" s="74"/>
      <c r="DA142" s="74"/>
      <c r="DB142" s="74"/>
      <c r="DC142" s="74"/>
      <c r="DD142" s="74"/>
      <c r="DE142" s="74"/>
      <c r="DF142" s="74"/>
      <c r="DG142" s="74"/>
      <c r="DH142" s="74"/>
      <c r="DI142" s="74"/>
    </row>
    <row r="143" spans="1:113" s="75" customFormat="1">
      <c r="A143" s="84" t="s">
        <v>106</v>
      </c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6">
        <f t="shared" si="6"/>
        <v>0</v>
      </c>
      <c r="AF143" s="174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/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  <c r="CR143" s="87"/>
      <c r="CS143" s="87"/>
      <c r="CT143" s="87"/>
      <c r="CU143" s="87"/>
      <c r="CV143" s="87"/>
      <c r="CW143" s="87"/>
      <c r="CX143" s="87"/>
      <c r="CY143" s="87"/>
      <c r="CZ143" s="87"/>
      <c r="DA143" s="87"/>
      <c r="DB143" s="87"/>
      <c r="DC143" s="87"/>
      <c r="DD143" s="87"/>
      <c r="DE143" s="87"/>
      <c r="DF143" s="87"/>
      <c r="DG143" s="87"/>
      <c r="DH143" s="87"/>
      <c r="DI143" s="87"/>
    </row>
    <row r="144" spans="1:113" s="75" customFormat="1">
      <c r="A144" s="71" t="s">
        <v>108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3">
        <f t="shared" si="6"/>
        <v>0</v>
      </c>
      <c r="AF144" s="173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4"/>
      <c r="CS144" s="74"/>
      <c r="CT144" s="74"/>
      <c r="CU144" s="74"/>
      <c r="CV144" s="74"/>
      <c r="CW144" s="74"/>
      <c r="CX144" s="74"/>
      <c r="CY144" s="74"/>
      <c r="CZ144" s="74"/>
      <c r="DA144" s="74"/>
      <c r="DB144" s="74"/>
      <c r="DC144" s="74"/>
      <c r="DD144" s="74"/>
      <c r="DE144" s="74"/>
      <c r="DF144" s="74"/>
      <c r="DG144" s="74"/>
      <c r="DH144" s="74"/>
      <c r="DI144" s="74"/>
    </row>
    <row r="145" spans="1:113" s="75" customFormat="1">
      <c r="A145" s="84" t="s">
        <v>109</v>
      </c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6">
        <f t="shared" si="6"/>
        <v>0</v>
      </c>
      <c r="AF145" s="174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7"/>
      <c r="BQ145" s="87"/>
      <c r="BR145" s="87"/>
      <c r="BS145" s="87"/>
      <c r="BT145" s="87"/>
      <c r="BU145" s="87"/>
      <c r="BV145" s="87"/>
      <c r="BW145" s="87"/>
      <c r="BX145" s="87"/>
      <c r="BY145" s="87"/>
      <c r="BZ145" s="87"/>
      <c r="CA145" s="87"/>
      <c r="CB145" s="87"/>
      <c r="CC145" s="87"/>
      <c r="CD145" s="87"/>
      <c r="CE145" s="87"/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  <c r="CR145" s="87"/>
      <c r="CS145" s="87"/>
      <c r="CT145" s="87"/>
      <c r="CU145" s="87"/>
      <c r="CV145" s="87"/>
      <c r="CW145" s="87"/>
      <c r="CX145" s="87"/>
      <c r="CY145" s="87"/>
      <c r="CZ145" s="87"/>
      <c r="DA145" s="87"/>
      <c r="DB145" s="87"/>
      <c r="DC145" s="87"/>
      <c r="DD145" s="87"/>
      <c r="DE145" s="87"/>
      <c r="DF145" s="87"/>
      <c r="DG145" s="87"/>
      <c r="DH145" s="87"/>
      <c r="DI145" s="87"/>
    </row>
    <row r="146" spans="1:113" s="75" customFormat="1">
      <c r="A146" s="71" t="s">
        <v>110</v>
      </c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3">
        <f t="shared" si="6"/>
        <v>0</v>
      </c>
      <c r="AF146" s="173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4"/>
      <c r="CS146" s="74"/>
      <c r="CT146" s="74"/>
      <c r="CU146" s="74"/>
      <c r="CV146" s="74"/>
      <c r="CW146" s="74"/>
      <c r="CX146" s="74"/>
      <c r="CY146" s="74"/>
      <c r="CZ146" s="74"/>
      <c r="DA146" s="74"/>
      <c r="DB146" s="74"/>
      <c r="DC146" s="74"/>
      <c r="DD146" s="74"/>
      <c r="DE146" s="74"/>
      <c r="DF146" s="74"/>
      <c r="DG146" s="74"/>
      <c r="DH146" s="74"/>
      <c r="DI146" s="74"/>
    </row>
    <row r="147" spans="1:113" s="75" customFormat="1">
      <c r="A147" s="84" t="s">
        <v>111</v>
      </c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6">
        <f t="shared" si="6"/>
        <v>0</v>
      </c>
      <c r="AF147" s="174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7"/>
      <c r="BR147" s="87"/>
      <c r="BS147" s="87"/>
      <c r="BT147" s="87"/>
      <c r="BU147" s="87"/>
      <c r="BV147" s="87"/>
      <c r="BW147" s="87"/>
      <c r="BX147" s="87"/>
      <c r="BY147" s="87"/>
      <c r="BZ147" s="87"/>
      <c r="CA147" s="87"/>
      <c r="CB147" s="87"/>
      <c r="CC147" s="87"/>
      <c r="CD147" s="87"/>
      <c r="CE147" s="87"/>
      <c r="CF147" s="87"/>
      <c r="CG147" s="87"/>
      <c r="CH147" s="87"/>
      <c r="CI147" s="87"/>
      <c r="CJ147" s="87"/>
      <c r="CK147" s="87"/>
      <c r="CL147" s="87"/>
      <c r="CM147" s="87"/>
      <c r="CN147" s="87"/>
      <c r="CO147" s="87"/>
      <c r="CP147" s="87"/>
      <c r="CQ147" s="87"/>
      <c r="CR147" s="87"/>
      <c r="CS147" s="87"/>
      <c r="CT147" s="87"/>
      <c r="CU147" s="87"/>
      <c r="CV147" s="87"/>
      <c r="CW147" s="87"/>
      <c r="CX147" s="87"/>
      <c r="CY147" s="87"/>
      <c r="CZ147" s="87"/>
      <c r="DA147" s="87"/>
      <c r="DB147" s="87"/>
      <c r="DC147" s="87"/>
      <c r="DD147" s="87"/>
      <c r="DE147" s="87"/>
      <c r="DF147" s="87"/>
      <c r="DG147" s="87"/>
      <c r="DH147" s="87"/>
      <c r="DI147" s="87"/>
    </row>
    <row r="148" spans="1:113" s="75" customFormat="1">
      <c r="A148" s="71" t="s">
        <v>112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3">
        <f t="shared" si="6"/>
        <v>0</v>
      </c>
      <c r="AF148" s="173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4"/>
      <c r="CS148" s="74"/>
      <c r="CT148" s="74"/>
      <c r="CU148" s="74"/>
      <c r="CV148" s="74"/>
      <c r="CW148" s="74"/>
      <c r="CX148" s="74"/>
      <c r="CY148" s="74"/>
      <c r="CZ148" s="74"/>
      <c r="DA148" s="74"/>
      <c r="DB148" s="74"/>
      <c r="DC148" s="74"/>
      <c r="DD148" s="74"/>
      <c r="DE148" s="74"/>
      <c r="DF148" s="74"/>
      <c r="DG148" s="74"/>
      <c r="DH148" s="74"/>
      <c r="DI148" s="74"/>
    </row>
    <row r="149" spans="1:113" s="75" customFormat="1">
      <c r="A149" s="84" t="s">
        <v>113</v>
      </c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6">
        <f t="shared" si="6"/>
        <v>0</v>
      </c>
      <c r="AF149" s="174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7"/>
      <c r="BQ149" s="87"/>
      <c r="BR149" s="87"/>
      <c r="BS149" s="87"/>
      <c r="BT149" s="87"/>
      <c r="BU149" s="87"/>
      <c r="BV149" s="87"/>
      <c r="BW149" s="87"/>
      <c r="BX149" s="87"/>
      <c r="BY149" s="87"/>
      <c r="BZ149" s="87"/>
      <c r="CA149" s="87"/>
      <c r="CB149" s="87"/>
      <c r="CC149" s="87"/>
      <c r="CD149" s="87"/>
      <c r="CE149" s="87"/>
      <c r="CF149" s="87"/>
      <c r="CG149" s="87"/>
      <c r="CH149" s="87"/>
      <c r="CI149" s="87"/>
      <c r="CJ149" s="87"/>
      <c r="CK149" s="87"/>
      <c r="CL149" s="87"/>
      <c r="CM149" s="87"/>
      <c r="CN149" s="87"/>
      <c r="CO149" s="87"/>
      <c r="CP149" s="87"/>
      <c r="CQ149" s="87"/>
      <c r="CR149" s="87"/>
      <c r="CS149" s="87"/>
      <c r="CT149" s="87"/>
      <c r="CU149" s="87"/>
      <c r="CV149" s="87"/>
      <c r="CW149" s="87"/>
      <c r="CX149" s="87"/>
      <c r="CY149" s="87"/>
      <c r="CZ149" s="87"/>
      <c r="DA149" s="87"/>
      <c r="DB149" s="87"/>
      <c r="DC149" s="87"/>
      <c r="DD149" s="87"/>
      <c r="DE149" s="87"/>
      <c r="DF149" s="87"/>
      <c r="DG149" s="87"/>
      <c r="DH149" s="87"/>
      <c r="DI149" s="87"/>
    </row>
    <row r="150" spans="1:113" s="75" customFormat="1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3">
        <f t="shared" si="6"/>
        <v>0</v>
      </c>
      <c r="AF150" s="173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  <c r="BX150" s="74"/>
      <c r="BY150" s="74"/>
      <c r="BZ150" s="74"/>
      <c r="CA150" s="74"/>
      <c r="CB150" s="74"/>
      <c r="CC150" s="74"/>
      <c r="CD150" s="74"/>
      <c r="CE150" s="74"/>
      <c r="CF150" s="74"/>
      <c r="CG150" s="74"/>
      <c r="CH150" s="74"/>
      <c r="CI150" s="74"/>
      <c r="CJ150" s="74"/>
      <c r="CK150" s="74"/>
      <c r="CL150" s="74"/>
      <c r="CM150" s="74"/>
      <c r="CN150" s="74"/>
      <c r="CO150" s="74"/>
      <c r="CP150" s="74"/>
      <c r="CQ150" s="74"/>
      <c r="CR150" s="74"/>
      <c r="CS150" s="74"/>
      <c r="CT150" s="74"/>
      <c r="CU150" s="74"/>
      <c r="CV150" s="74"/>
      <c r="CW150" s="74"/>
      <c r="CX150" s="74"/>
      <c r="CY150" s="74"/>
      <c r="CZ150" s="74"/>
      <c r="DA150" s="74"/>
      <c r="DB150" s="74"/>
      <c r="DC150" s="74"/>
      <c r="DD150" s="74"/>
      <c r="DE150" s="74"/>
      <c r="DF150" s="74"/>
      <c r="DG150" s="74"/>
      <c r="DH150" s="74"/>
      <c r="DI150" s="74"/>
    </row>
    <row r="151" spans="1:113" s="75" customFormat="1">
      <c r="A151" s="84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6">
        <f t="shared" si="6"/>
        <v>0</v>
      </c>
      <c r="AF151" s="174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7"/>
      <c r="BQ151" s="87"/>
      <c r="BR151" s="87"/>
      <c r="BS151" s="87"/>
      <c r="BT151" s="87"/>
      <c r="BU151" s="87"/>
      <c r="BV151" s="87"/>
      <c r="BW151" s="87"/>
      <c r="BX151" s="87"/>
      <c r="BY151" s="87"/>
      <c r="BZ151" s="87"/>
      <c r="CA151" s="87"/>
      <c r="CB151" s="87"/>
      <c r="CC151" s="87"/>
      <c r="CD151" s="87"/>
      <c r="CE151" s="87"/>
      <c r="CF151" s="87"/>
      <c r="CG151" s="87"/>
      <c r="CH151" s="87"/>
      <c r="CI151" s="87"/>
      <c r="CJ151" s="87"/>
      <c r="CK151" s="87"/>
      <c r="CL151" s="87"/>
      <c r="CM151" s="87"/>
      <c r="CN151" s="87"/>
      <c r="CO151" s="87"/>
      <c r="CP151" s="87"/>
      <c r="CQ151" s="87"/>
      <c r="CR151" s="87"/>
      <c r="CS151" s="87"/>
      <c r="CT151" s="87"/>
      <c r="CU151" s="87"/>
      <c r="CV151" s="87"/>
      <c r="CW151" s="87"/>
      <c r="CX151" s="87"/>
      <c r="CY151" s="87"/>
      <c r="CZ151" s="87"/>
      <c r="DA151" s="87"/>
      <c r="DB151" s="87"/>
      <c r="DC151" s="87"/>
      <c r="DD151" s="87"/>
      <c r="DE151" s="87"/>
      <c r="DF151" s="87"/>
      <c r="DG151" s="87"/>
      <c r="DH151" s="87"/>
      <c r="DI151" s="87"/>
    </row>
    <row r="152" spans="1:113" s="75" customFormat="1">
      <c r="A152" s="71" t="s">
        <v>55</v>
      </c>
      <c r="B152" s="72">
        <f t="shared" ref="B152:AE152" si="7">SUM(B114:B147)</f>
        <v>246</v>
      </c>
      <c r="C152" s="72">
        <f t="shared" si="7"/>
        <v>521</v>
      </c>
      <c r="D152" s="72">
        <f t="shared" si="7"/>
        <v>255</v>
      </c>
      <c r="E152" s="72">
        <f t="shared" si="7"/>
        <v>99</v>
      </c>
      <c r="F152" s="72">
        <f t="shared" si="7"/>
        <v>412</v>
      </c>
      <c r="G152" s="72">
        <f t="shared" si="7"/>
        <v>148</v>
      </c>
      <c r="H152" s="72">
        <f t="shared" si="7"/>
        <v>115</v>
      </c>
      <c r="I152" s="72">
        <f t="shared" si="7"/>
        <v>255</v>
      </c>
      <c r="J152" s="72">
        <f t="shared" si="7"/>
        <v>295</v>
      </c>
      <c r="K152" s="72">
        <f t="shared" si="7"/>
        <v>171</v>
      </c>
      <c r="L152" s="72">
        <f t="shared" si="7"/>
        <v>165</v>
      </c>
      <c r="M152" s="72">
        <f t="shared" si="7"/>
        <v>255</v>
      </c>
      <c r="N152" s="72">
        <f t="shared" si="7"/>
        <v>265</v>
      </c>
      <c r="O152" s="72">
        <f t="shared" si="7"/>
        <v>702</v>
      </c>
      <c r="P152" s="72">
        <f t="shared" si="7"/>
        <v>998</v>
      </c>
      <c r="Q152" s="72">
        <f t="shared" si="7"/>
        <v>145</v>
      </c>
      <c r="R152" s="72">
        <f t="shared" si="7"/>
        <v>135</v>
      </c>
      <c r="S152" s="72"/>
      <c r="T152" s="72"/>
      <c r="U152" s="72">
        <f t="shared" si="7"/>
        <v>0</v>
      </c>
      <c r="V152" s="72">
        <f t="shared" si="7"/>
        <v>0</v>
      </c>
      <c r="W152" s="72">
        <f t="shared" si="7"/>
        <v>185</v>
      </c>
      <c r="X152" s="72">
        <f t="shared" si="7"/>
        <v>0</v>
      </c>
      <c r="Y152" s="72">
        <f t="shared" si="7"/>
        <v>0</v>
      </c>
      <c r="Z152" s="72">
        <f t="shared" si="7"/>
        <v>0</v>
      </c>
      <c r="AA152" s="72">
        <f t="shared" si="7"/>
        <v>0</v>
      </c>
      <c r="AB152" s="72">
        <f t="shared" si="7"/>
        <v>0</v>
      </c>
      <c r="AC152" s="72">
        <f t="shared" si="7"/>
        <v>0</v>
      </c>
      <c r="AD152" s="72">
        <f t="shared" si="7"/>
        <v>0</v>
      </c>
      <c r="AE152" s="73">
        <f t="shared" si="7"/>
        <v>6476</v>
      </c>
      <c r="AF152" s="173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  <c r="BX152" s="74"/>
      <c r="BY152" s="74"/>
      <c r="BZ152" s="74"/>
      <c r="CA152" s="74"/>
      <c r="CB152" s="74"/>
      <c r="CC152" s="74"/>
      <c r="CD152" s="74"/>
      <c r="CE152" s="74"/>
      <c r="CF152" s="74"/>
      <c r="CG152" s="74"/>
      <c r="CH152" s="74"/>
      <c r="CI152" s="74"/>
      <c r="CJ152" s="74"/>
      <c r="CK152" s="74"/>
      <c r="CL152" s="74"/>
      <c r="CM152" s="74"/>
      <c r="CN152" s="74"/>
      <c r="CO152" s="74"/>
      <c r="CP152" s="74"/>
      <c r="CQ152" s="74"/>
      <c r="CR152" s="74"/>
      <c r="CS152" s="74"/>
      <c r="CT152" s="74"/>
      <c r="CU152" s="74"/>
      <c r="CV152" s="74"/>
      <c r="CW152" s="74"/>
      <c r="CX152" s="74"/>
      <c r="CY152" s="74"/>
      <c r="CZ152" s="74"/>
      <c r="DA152" s="74"/>
      <c r="DB152" s="74"/>
      <c r="DC152" s="74"/>
      <c r="DD152" s="74"/>
      <c r="DE152" s="74"/>
      <c r="DF152" s="74"/>
      <c r="DG152" s="74"/>
      <c r="DH152" s="74"/>
      <c r="DI152" s="74"/>
    </row>
    <row r="153" spans="1:113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67"/>
      <c r="AF153" s="67"/>
    </row>
    <row r="154" spans="1:113" ht="12.9" thickBot="1">
      <c r="A154" s="44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54"/>
      <c r="AF154" s="54"/>
    </row>
    <row r="155" spans="1:113" s="89" customFormat="1" ht="24.75" customHeight="1">
      <c r="A155" s="155" t="s">
        <v>114</v>
      </c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  <c r="AC155" s="156"/>
      <c r="AD155" s="156"/>
      <c r="AE155" s="157"/>
      <c r="AF155" s="175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  <c r="BF155" s="88"/>
      <c r="BG155" s="88"/>
      <c r="BH155" s="88"/>
      <c r="BI155" s="88"/>
      <c r="BJ155" s="88"/>
      <c r="BK155" s="88"/>
      <c r="BL155" s="88"/>
      <c r="BM155" s="88"/>
      <c r="BN155" s="88"/>
      <c r="BO155" s="88"/>
      <c r="BP155" s="88"/>
      <c r="BQ155" s="88"/>
      <c r="BR155" s="88"/>
      <c r="BS155" s="88"/>
      <c r="BT155" s="88"/>
      <c r="BU155" s="88"/>
      <c r="BV155" s="88"/>
      <c r="BW155" s="88"/>
      <c r="BX155" s="88"/>
      <c r="BY155" s="88"/>
      <c r="BZ155" s="88"/>
      <c r="CA155" s="88"/>
      <c r="CB155" s="88"/>
      <c r="CC155" s="88"/>
      <c r="CD155" s="88"/>
      <c r="CE155" s="88"/>
      <c r="CF155" s="88"/>
      <c r="CG155" s="88"/>
      <c r="CH155" s="88"/>
      <c r="CI155" s="88"/>
      <c r="CJ155" s="88"/>
      <c r="CK155" s="88"/>
      <c r="CL155" s="88"/>
      <c r="CM155" s="88"/>
      <c r="CN155" s="88"/>
      <c r="CO155" s="88"/>
      <c r="CP155" s="88"/>
      <c r="CQ155" s="88"/>
      <c r="CR155" s="88"/>
      <c r="CS155" s="88"/>
      <c r="CT155" s="88"/>
      <c r="CU155" s="88"/>
      <c r="CV155" s="88"/>
      <c r="CW155" s="88"/>
      <c r="CX155" s="88"/>
      <c r="CY155" s="88"/>
      <c r="CZ155" s="88"/>
      <c r="DA155" s="88"/>
      <c r="DB155" s="88"/>
      <c r="DC155" s="88"/>
      <c r="DD155" s="88"/>
      <c r="DE155" s="88"/>
      <c r="DF155" s="88"/>
      <c r="DG155" s="88"/>
      <c r="DH155" s="88"/>
      <c r="DI155" s="88"/>
    </row>
    <row r="156" spans="1:113" s="89" customFormat="1" ht="4.5" customHeight="1" thickBot="1">
      <c r="A156" s="158"/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  <c r="AE156" s="160"/>
      <c r="AF156" s="175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  <c r="BC156" s="88"/>
      <c r="BD156" s="88"/>
      <c r="BE156" s="88"/>
      <c r="BF156" s="88"/>
      <c r="BG156" s="88"/>
      <c r="BH156" s="88"/>
      <c r="BI156" s="88"/>
      <c r="BJ156" s="88"/>
      <c r="BK156" s="88"/>
      <c r="BL156" s="88"/>
      <c r="BM156" s="88"/>
      <c r="BN156" s="88"/>
      <c r="BO156" s="88"/>
      <c r="BP156" s="88"/>
      <c r="BQ156" s="88"/>
      <c r="BR156" s="88"/>
      <c r="BS156" s="88"/>
      <c r="BT156" s="88"/>
      <c r="BU156" s="88"/>
      <c r="BV156" s="88"/>
      <c r="BW156" s="88"/>
      <c r="BX156" s="88"/>
      <c r="BY156" s="88"/>
      <c r="BZ156" s="88"/>
      <c r="CA156" s="88"/>
      <c r="CB156" s="88"/>
      <c r="CC156" s="88"/>
      <c r="CD156" s="88"/>
      <c r="CE156" s="88"/>
      <c r="CF156" s="88"/>
      <c r="CG156" s="88"/>
      <c r="CH156" s="88"/>
      <c r="CI156" s="88"/>
      <c r="CJ156" s="88"/>
      <c r="CK156" s="88"/>
      <c r="CL156" s="88"/>
      <c r="CM156" s="88"/>
      <c r="CN156" s="88"/>
      <c r="CO156" s="88"/>
      <c r="CP156" s="88"/>
      <c r="CQ156" s="88"/>
      <c r="CR156" s="88"/>
      <c r="CS156" s="88"/>
      <c r="CT156" s="88"/>
      <c r="CU156" s="88"/>
      <c r="CV156" s="88"/>
      <c r="CW156" s="88"/>
      <c r="CX156" s="88"/>
      <c r="CY156" s="88"/>
      <c r="CZ156" s="88"/>
      <c r="DA156" s="88"/>
      <c r="DB156" s="88"/>
      <c r="DC156" s="88"/>
      <c r="DD156" s="88"/>
      <c r="DE156" s="88"/>
      <c r="DF156" s="88"/>
      <c r="DG156" s="88"/>
      <c r="DH156" s="88"/>
      <c r="DI156" s="88"/>
    </row>
    <row r="157" spans="1:113">
      <c r="A157" s="58" t="s">
        <v>3</v>
      </c>
      <c r="B157" s="38" t="s">
        <v>4</v>
      </c>
      <c r="C157" s="39" t="s">
        <v>256</v>
      </c>
      <c r="D157" s="38" t="s">
        <v>231</v>
      </c>
      <c r="E157" s="38" t="s">
        <v>244</v>
      </c>
      <c r="F157" s="38" t="s">
        <v>245</v>
      </c>
      <c r="G157" s="38" t="s">
        <v>246</v>
      </c>
      <c r="H157" s="38" t="s">
        <v>247</v>
      </c>
      <c r="I157" s="38" t="s">
        <v>257</v>
      </c>
      <c r="J157" s="38" t="s">
        <v>258</v>
      </c>
      <c r="K157" s="38" t="s">
        <v>267</v>
      </c>
      <c r="L157" s="38" t="s">
        <v>268</v>
      </c>
      <c r="M157" s="47" t="s">
        <v>278</v>
      </c>
      <c r="N157" s="38" t="s">
        <v>279</v>
      </c>
      <c r="O157" s="38" t="s">
        <v>282</v>
      </c>
      <c r="P157" s="38" t="s">
        <v>283</v>
      </c>
      <c r="Q157" s="38" t="s">
        <v>284</v>
      </c>
      <c r="R157" s="38" t="s">
        <v>284</v>
      </c>
      <c r="S157" s="38" t="s">
        <v>307</v>
      </c>
      <c r="T157" s="38" t="s">
        <v>308</v>
      </c>
      <c r="U157" s="38" t="s">
        <v>309</v>
      </c>
      <c r="V157" s="38" t="s">
        <v>321</v>
      </c>
      <c r="W157" s="38" t="s">
        <v>322</v>
      </c>
      <c r="X157" s="38"/>
      <c r="Y157" s="38"/>
      <c r="Z157" s="38"/>
      <c r="AA157" s="38"/>
      <c r="AB157" s="38"/>
      <c r="AC157" s="38"/>
      <c r="AD157" s="38"/>
      <c r="AE157" s="55"/>
      <c r="AF157" s="163"/>
    </row>
    <row r="158" spans="1:113">
      <c r="A158" s="59" t="s">
        <v>5</v>
      </c>
      <c r="B158" s="41">
        <v>44653</v>
      </c>
      <c r="C158" s="41">
        <v>44702</v>
      </c>
      <c r="D158" s="41">
        <v>44709</v>
      </c>
      <c r="E158" s="41">
        <v>44723</v>
      </c>
      <c r="F158" s="41">
        <v>44737</v>
      </c>
      <c r="G158" s="41">
        <v>44737</v>
      </c>
      <c r="H158" s="41">
        <v>44737</v>
      </c>
      <c r="I158" s="41">
        <v>40740</v>
      </c>
      <c r="J158" s="41">
        <v>44759</v>
      </c>
      <c r="K158" s="41">
        <v>44781</v>
      </c>
      <c r="L158" s="41">
        <v>44780</v>
      </c>
      <c r="M158" s="41">
        <v>44793</v>
      </c>
      <c r="N158" s="41">
        <v>44794</v>
      </c>
      <c r="O158" s="41">
        <v>44769</v>
      </c>
      <c r="P158" s="41">
        <v>44770</v>
      </c>
      <c r="Q158" s="41">
        <v>44807</v>
      </c>
      <c r="R158" s="41">
        <v>44807</v>
      </c>
      <c r="S158" s="41">
        <v>44828</v>
      </c>
      <c r="T158" s="41">
        <v>44842</v>
      </c>
      <c r="U158" s="41">
        <v>44842</v>
      </c>
      <c r="V158" s="41">
        <v>44862</v>
      </c>
      <c r="W158" s="41">
        <v>44898</v>
      </c>
      <c r="X158" s="41"/>
      <c r="Y158" s="41"/>
      <c r="Z158" s="41"/>
      <c r="AA158" s="41"/>
      <c r="AB158" s="41"/>
      <c r="AC158" s="41"/>
      <c r="AD158" s="41"/>
      <c r="AE158" s="61" t="s">
        <v>6</v>
      </c>
      <c r="AF158" s="172"/>
    </row>
    <row r="159" spans="1:113">
      <c r="A159" s="58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8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127"/>
      <c r="AF159" s="176"/>
    </row>
    <row r="160" spans="1:113" s="91" customFormat="1" ht="13.5" customHeight="1">
      <c r="A160" s="90" t="s">
        <v>115</v>
      </c>
      <c r="B160" s="90"/>
      <c r="C160" s="90"/>
      <c r="D160" s="90"/>
      <c r="E160" s="90">
        <v>91</v>
      </c>
      <c r="F160" s="90"/>
      <c r="G160" s="90"/>
      <c r="H160" s="90"/>
      <c r="I160" s="90"/>
      <c r="J160" s="90"/>
      <c r="K160" s="90"/>
      <c r="L160" s="90"/>
      <c r="M160" s="90"/>
      <c r="N160" s="90"/>
      <c r="O160" s="90">
        <v>108</v>
      </c>
      <c r="P160" s="90">
        <v>106</v>
      </c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128">
        <f t="shared" ref="AE160:AE187" si="8">SUM(B160:AD160)</f>
        <v>305</v>
      </c>
      <c r="AF160" s="177"/>
    </row>
    <row r="161" spans="1:32" s="93" customFormat="1">
      <c r="A161" s="92" t="s">
        <v>288</v>
      </c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>
        <v>7</v>
      </c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129">
        <f t="shared" si="8"/>
        <v>7</v>
      </c>
      <c r="AF161" s="178"/>
    </row>
    <row r="162" spans="1:32" s="91" customFormat="1" ht="13.5" customHeight="1">
      <c r="A162" s="90" t="s">
        <v>225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128">
        <f t="shared" si="8"/>
        <v>0</v>
      </c>
      <c r="AF162" s="177"/>
    </row>
    <row r="163" spans="1:32" s="93" customFormat="1">
      <c r="A163" s="92" t="s">
        <v>117</v>
      </c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129">
        <f t="shared" si="8"/>
        <v>0</v>
      </c>
      <c r="AF163" s="178"/>
    </row>
    <row r="164" spans="1:32" s="91" customFormat="1" ht="13.5" customHeight="1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128">
        <f t="shared" si="8"/>
        <v>0</v>
      </c>
      <c r="AF164" s="177"/>
    </row>
    <row r="165" spans="1:32" s="93" customFormat="1">
      <c r="A165" s="126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129">
        <f t="shared" si="8"/>
        <v>0</v>
      </c>
      <c r="AF165" s="178"/>
    </row>
    <row r="166" spans="1:32" s="91" customFormat="1" ht="13.5" customHeight="1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128">
        <f t="shared" si="8"/>
        <v>0</v>
      </c>
      <c r="AF166" s="177"/>
    </row>
    <row r="167" spans="1:32" s="93" customFormat="1">
      <c r="A167" s="126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129">
        <f t="shared" si="8"/>
        <v>0</v>
      </c>
      <c r="AF167" s="178"/>
    </row>
    <row r="168" spans="1:32" s="91" customFormat="1" ht="13.5" customHeight="1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128">
        <f t="shared" si="8"/>
        <v>0</v>
      </c>
      <c r="AF168" s="177"/>
    </row>
    <row r="169" spans="1:32" s="93" customFormat="1">
      <c r="A169" s="126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129">
        <f t="shared" si="8"/>
        <v>0</v>
      </c>
      <c r="AF169" s="178"/>
    </row>
    <row r="170" spans="1:32" s="91" customFormat="1" ht="13.5" customHeight="1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128">
        <f t="shared" si="8"/>
        <v>0</v>
      </c>
      <c r="AF170" s="177"/>
    </row>
    <row r="171" spans="1:32" s="93" customFormat="1">
      <c r="A171" s="126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129">
        <f t="shared" si="8"/>
        <v>0</v>
      </c>
      <c r="AF171" s="178"/>
    </row>
    <row r="172" spans="1:32" s="91" customFormat="1" ht="13.5" customHeight="1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128">
        <f t="shared" si="8"/>
        <v>0</v>
      </c>
      <c r="AF172" s="177"/>
    </row>
    <row r="173" spans="1:32" s="93" customFormat="1">
      <c r="A173" s="126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129">
        <f t="shared" si="8"/>
        <v>0</v>
      </c>
      <c r="AF173" s="178"/>
    </row>
    <row r="174" spans="1:32" s="91" customFormat="1" ht="13.5" customHeight="1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128">
        <f t="shared" si="8"/>
        <v>0</v>
      </c>
      <c r="AF174" s="177"/>
    </row>
    <row r="175" spans="1:32" s="93" customFormat="1">
      <c r="A175" s="126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129">
        <f t="shared" si="8"/>
        <v>0</v>
      </c>
      <c r="AF175" s="178"/>
    </row>
    <row r="176" spans="1:32" s="91" customFormat="1" ht="13.5" customHeight="1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128">
        <f t="shared" si="8"/>
        <v>0</v>
      </c>
      <c r="AF176" s="177"/>
    </row>
    <row r="177" spans="1:113" s="93" customFormat="1">
      <c r="A177" s="126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129">
        <f t="shared" si="8"/>
        <v>0</v>
      </c>
      <c r="AF177" s="178"/>
    </row>
    <row r="178" spans="1:113" s="91" customFormat="1" ht="13.5" customHeight="1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128">
        <f t="shared" si="8"/>
        <v>0</v>
      </c>
      <c r="AF178" s="177"/>
    </row>
    <row r="179" spans="1:113" s="93" customFormat="1">
      <c r="A179" s="126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129">
        <f t="shared" si="8"/>
        <v>0</v>
      </c>
      <c r="AF179" s="178"/>
    </row>
    <row r="180" spans="1:113" s="91" customFormat="1" ht="13.5" customHeight="1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128">
        <f t="shared" si="8"/>
        <v>0</v>
      </c>
      <c r="AF180" s="177"/>
    </row>
    <row r="181" spans="1:113" s="93" customFormat="1">
      <c r="A181" s="126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129">
        <f t="shared" si="8"/>
        <v>0</v>
      </c>
      <c r="AF181" s="178"/>
    </row>
    <row r="182" spans="1:113" s="91" customFormat="1" ht="13.5" customHeigh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128">
        <f t="shared" si="8"/>
        <v>0</v>
      </c>
      <c r="AF182" s="177"/>
    </row>
    <row r="183" spans="1:113" s="93" customFormat="1">
      <c r="A183" s="126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129">
        <f t="shared" si="8"/>
        <v>0</v>
      </c>
      <c r="AF183" s="178"/>
    </row>
    <row r="184" spans="1:113" s="91" customFormat="1" ht="13.5" customHeight="1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128">
        <f t="shared" si="8"/>
        <v>0</v>
      </c>
      <c r="AF184" s="177"/>
    </row>
    <row r="185" spans="1:113" s="93" customFormat="1">
      <c r="A185" s="126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129">
        <f t="shared" si="8"/>
        <v>0</v>
      </c>
      <c r="AF185" s="178"/>
    </row>
    <row r="186" spans="1:113" s="91" customFormat="1" ht="13.5" customHeight="1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128">
        <f t="shared" si="8"/>
        <v>0</v>
      </c>
      <c r="AF186" s="177"/>
    </row>
    <row r="187" spans="1:113" s="93" customFormat="1">
      <c r="A187" s="126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129">
        <f t="shared" si="8"/>
        <v>0</v>
      </c>
      <c r="AF187" s="178"/>
    </row>
    <row r="188" spans="1:113" s="93" customFormat="1">
      <c r="A188" s="92" t="s">
        <v>118</v>
      </c>
      <c r="B188" s="92">
        <f t="shared" ref="B188:U188" si="9">SUM(B160:B187)</f>
        <v>0</v>
      </c>
      <c r="C188" s="92">
        <f t="shared" si="9"/>
        <v>0</v>
      </c>
      <c r="D188" s="92">
        <f t="shared" si="9"/>
        <v>0</v>
      </c>
      <c r="E188" s="92">
        <f t="shared" si="9"/>
        <v>91</v>
      </c>
      <c r="F188" s="92">
        <f t="shared" si="9"/>
        <v>0</v>
      </c>
      <c r="G188" s="92">
        <f t="shared" si="9"/>
        <v>0</v>
      </c>
      <c r="H188" s="92">
        <f t="shared" si="9"/>
        <v>0</v>
      </c>
      <c r="I188" s="92">
        <f t="shared" si="9"/>
        <v>0</v>
      </c>
      <c r="J188" s="92">
        <f t="shared" si="9"/>
        <v>0</v>
      </c>
      <c r="K188" s="92">
        <f t="shared" si="9"/>
        <v>0</v>
      </c>
      <c r="L188" s="92">
        <f t="shared" si="9"/>
        <v>0</v>
      </c>
      <c r="M188" s="92">
        <f t="shared" si="9"/>
        <v>0</v>
      </c>
      <c r="N188" s="92">
        <f t="shared" si="9"/>
        <v>0</v>
      </c>
      <c r="O188" s="92">
        <f t="shared" si="9"/>
        <v>115</v>
      </c>
      <c r="P188" s="92">
        <f t="shared" si="9"/>
        <v>106</v>
      </c>
      <c r="Q188" s="92">
        <f t="shared" si="9"/>
        <v>0</v>
      </c>
      <c r="R188" s="92">
        <f t="shared" si="9"/>
        <v>0</v>
      </c>
      <c r="S188" s="92"/>
      <c r="T188" s="92"/>
      <c r="U188" s="92">
        <f t="shared" si="9"/>
        <v>0</v>
      </c>
      <c r="V188" s="92">
        <f t="shared" ref="V188:AD188" si="10">SUM(V160:V187)</f>
        <v>0</v>
      </c>
      <c r="W188" s="92">
        <f t="shared" si="10"/>
        <v>0</v>
      </c>
      <c r="X188" s="92">
        <f t="shared" si="10"/>
        <v>0</v>
      </c>
      <c r="Y188" s="92">
        <f t="shared" si="10"/>
        <v>0</v>
      </c>
      <c r="Z188" s="92">
        <f t="shared" si="10"/>
        <v>0</v>
      </c>
      <c r="AA188" s="92">
        <f t="shared" si="10"/>
        <v>0</v>
      </c>
      <c r="AB188" s="92">
        <f t="shared" si="10"/>
        <v>0</v>
      </c>
      <c r="AC188" s="92">
        <f t="shared" si="10"/>
        <v>0</v>
      </c>
      <c r="AD188" s="92">
        <f t="shared" si="10"/>
        <v>0</v>
      </c>
      <c r="AE188" s="129">
        <v>1051</v>
      </c>
      <c r="AF188" s="178"/>
    </row>
    <row r="189" spans="1:113">
      <c r="A189" s="63"/>
      <c r="B189" s="57"/>
      <c r="C189" s="57"/>
      <c r="D189" s="57"/>
      <c r="E189" s="57"/>
      <c r="F189" s="64"/>
      <c r="G189" s="64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3"/>
      <c r="AF189" s="53"/>
    </row>
    <row r="190" spans="1:113" ht="12.9" thickBot="1"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54"/>
      <c r="AF190" s="54"/>
    </row>
    <row r="191" spans="1:113" s="118" customFormat="1" ht="22.5" customHeight="1">
      <c r="A191" s="131" t="s">
        <v>119</v>
      </c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  <c r="AB191" s="132"/>
      <c r="AC191" s="132"/>
      <c r="AD191" s="132"/>
      <c r="AE191" s="133"/>
      <c r="AF191" s="179"/>
      <c r="AG191" s="117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7"/>
      <c r="BF191" s="117"/>
      <c r="BG191" s="117"/>
      <c r="BH191" s="117"/>
      <c r="BI191" s="117"/>
      <c r="BJ191" s="117"/>
      <c r="BK191" s="117"/>
      <c r="BL191" s="117"/>
      <c r="BM191" s="117"/>
      <c r="BN191" s="117"/>
      <c r="BO191" s="117"/>
      <c r="BP191" s="117"/>
      <c r="BQ191" s="117"/>
      <c r="BR191" s="117"/>
      <c r="BS191" s="117"/>
      <c r="BT191" s="117"/>
      <c r="BU191" s="117"/>
      <c r="BV191" s="117"/>
      <c r="BW191" s="117"/>
      <c r="BX191" s="117"/>
      <c r="BY191" s="117"/>
      <c r="BZ191" s="117"/>
      <c r="CA191" s="117"/>
      <c r="CB191" s="117"/>
      <c r="CC191" s="117"/>
      <c r="CD191" s="117"/>
      <c r="CE191" s="117"/>
      <c r="CF191" s="117"/>
      <c r="CG191" s="117"/>
      <c r="CH191" s="117"/>
      <c r="CI191" s="117"/>
      <c r="CJ191" s="117"/>
      <c r="CK191" s="117"/>
      <c r="CL191" s="117"/>
      <c r="CM191" s="117"/>
      <c r="CN191" s="117"/>
      <c r="CO191" s="117"/>
      <c r="CP191" s="117"/>
      <c r="CQ191" s="117"/>
      <c r="CR191" s="117"/>
      <c r="CS191" s="117"/>
      <c r="CT191" s="117"/>
      <c r="CU191" s="117"/>
      <c r="CV191" s="117"/>
      <c r="CW191" s="117"/>
      <c r="CX191" s="117"/>
      <c r="CY191" s="117"/>
      <c r="CZ191" s="117"/>
      <c r="DA191" s="117"/>
      <c r="DB191" s="117"/>
      <c r="DC191" s="117"/>
      <c r="DD191" s="117"/>
      <c r="DE191" s="117"/>
      <c r="DF191" s="117"/>
      <c r="DG191" s="117"/>
      <c r="DH191" s="117"/>
      <c r="DI191" s="117"/>
    </row>
    <row r="192" spans="1:113" s="118" customFormat="1" ht="4.5" customHeight="1" thickBot="1">
      <c r="A192" s="134"/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6"/>
      <c r="AF192" s="179"/>
      <c r="AG192" s="117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17"/>
      <c r="BF192" s="117"/>
      <c r="BG192" s="117"/>
      <c r="BH192" s="117"/>
      <c r="BI192" s="117"/>
      <c r="BJ192" s="117"/>
      <c r="BK192" s="117"/>
      <c r="BL192" s="117"/>
      <c r="BM192" s="117"/>
      <c r="BN192" s="117"/>
      <c r="BO192" s="117"/>
      <c r="BP192" s="117"/>
      <c r="BQ192" s="117"/>
      <c r="BR192" s="117"/>
      <c r="BS192" s="117"/>
      <c r="BT192" s="117"/>
      <c r="BU192" s="117"/>
      <c r="BV192" s="117"/>
      <c r="BW192" s="117"/>
      <c r="BX192" s="117"/>
      <c r="BY192" s="117"/>
      <c r="BZ192" s="117"/>
      <c r="CA192" s="117"/>
      <c r="CB192" s="117"/>
      <c r="CC192" s="117"/>
      <c r="CD192" s="117"/>
      <c r="CE192" s="117"/>
      <c r="CF192" s="117"/>
      <c r="CG192" s="117"/>
      <c r="CH192" s="117"/>
      <c r="CI192" s="117"/>
      <c r="CJ192" s="117"/>
      <c r="CK192" s="117"/>
      <c r="CL192" s="117"/>
      <c r="CM192" s="117"/>
      <c r="CN192" s="117"/>
      <c r="CO192" s="117"/>
      <c r="CP192" s="117"/>
      <c r="CQ192" s="117"/>
      <c r="CR192" s="117"/>
      <c r="CS192" s="117"/>
      <c r="CT192" s="117"/>
      <c r="CU192" s="117"/>
      <c r="CV192" s="117"/>
      <c r="CW192" s="117"/>
      <c r="CX192" s="117"/>
      <c r="CY192" s="117"/>
      <c r="CZ192" s="117"/>
      <c r="DA192" s="117"/>
      <c r="DB192" s="117"/>
      <c r="DC192" s="117"/>
      <c r="DD192" s="117"/>
      <c r="DE192" s="117"/>
      <c r="DF192" s="117"/>
      <c r="DG192" s="117"/>
      <c r="DH192" s="117"/>
      <c r="DI192" s="117"/>
    </row>
    <row r="193" spans="1:113">
      <c r="A193" s="58" t="s">
        <v>3</v>
      </c>
      <c r="B193" s="38" t="s">
        <v>4</v>
      </c>
      <c r="C193" s="39" t="s">
        <v>256</v>
      </c>
      <c r="D193" s="38" t="s">
        <v>231</v>
      </c>
      <c r="E193" s="38" t="s">
        <v>244</v>
      </c>
      <c r="F193" s="38" t="s">
        <v>245</v>
      </c>
      <c r="G193" s="38" t="s">
        <v>246</v>
      </c>
      <c r="H193" s="38" t="s">
        <v>247</v>
      </c>
      <c r="I193" s="38" t="s">
        <v>257</v>
      </c>
      <c r="J193" s="38" t="s">
        <v>258</v>
      </c>
      <c r="K193" s="38" t="s">
        <v>267</v>
      </c>
      <c r="L193" s="38" t="s">
        <v>268</v>
      </c>
      <c r="M193" s="47" t="s">
        <v>269</v>
      </c>
      <c r="N193" s="38" t="s">
        <v>270</v>
      </c>
      <c r="O193" s="38" t="s">
        <v>282</v>
      </c>
      <c r="P193" s="38" t="s">
        <v>283</v>
      </c>
      <c r="Q193" s="38" t="s">
        <v>284</v>
      </c>
      <c r="R193" s="38" t="s">
        <v>284</v>
      </c>
      <c r="S193" s="38" t="s">
        <v>307</v>
      </c>
      <c r="T193" s="38" t="s">
        <v>308</v>
      </c>
      <c r="U193" s="38" t="s">
        <v>309</v>
      </c>
      <c r="V193" s="38" t="s">
        <v>321</v>
      </c>
      <c r="W193" s="38" t="s">
        <v>322</v>
      </c>
      <c r="X193" s="38"/>
      <c r="Y193" s="38"/>
      <c r="Z193" s="38"/>
      <c r="AA193" s="38"/>
      <c r="AB193" s="38"/>
      <c r="AC193" s="38"/>
      <c r="AD193" s="38"/>
      <c r="AE193" s="68"/>
      <c r="AF193" s="180"/>
    </row>
    <row r="194" spans="1:113">
      <c r="A194" s="59" t="s">
        <v>5</v>
      </c>
      <c r="B194" s="41">
        <v>44653</v>
      </c>
      <c r="C194" s="41">
        <v>44702</v>
      </c>
      <c r="D194" s="41">
        <v>44709</v>
      </c>
      <c r="E194" s="41">
        <v>44723</v>
      </c>
      <c r="F194" s="41">
        <v>44737</v>
      </c>
      <c r="G194" s="41">
        <v>44737</v>
      </c>
      <c r="H194" s="41">
        <v>44737</v>
      </c>
      <c r="I194" s="41">
        <v>40740</v>
      </c>
      <c r="J194" s="41">
        <v>44759</v>
      </c>
      <c r="K194" s="41">
        <v>44781</v>
      </c>
      <c r="L194" s="41">
        <v>44780</v>
      </c>
      <c r="M194" s="41">
        <v>44793</v>
      </c>
      <c r="N194" s="41">
        <v>44794</v>
      </c>
      <c r="O194" s="41">
        <v>44769</v>
      </c>
      <c r="P194" s="41">
        <v>44770</v>
      </c>
      <c r="Q194" s="41">
        <v>44807</v>
      </c>
      <c r="R194" s="41">
        <v>44807</v>
      </c>
      <c r="S194" s="41">
        <v>44828</v>
      </c>
      <c r="T194" s="41">
        <v>44842</v>
      </c>
      <c r="U194" s="41">
        <v>44842</v>
      </c>
      <c r="V194" s="41">
        <v>44862</v>
      </c>
      <c r="W194" s="41">
        <v>44898</v>
      </c>
      <c r="X194" s="41"/>
      <c r="Y194" s="41"/>
      <c r="Z194" s="41"/>
      <c r="AA194" s="41"/>
      <c r="AB194" s="41"/>
      <c r="AC194" s="41"/>
      <c r="AD194" s="41"/>
      <c r="AE194" s="61" t="s">
        <v>6</v>
      </c>
      <c r="AF194" s="172"/>
    </row>
    <row r="195" spans="1:113" ht="12.45" customHeight="1">
      <c r="A195" s="58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8"/>
      <c r="N195" s="43"/>
      <c r="O195" s="65"/>
      <c r="P195" s="65"/>
      <c r="Q195" s="43"/>
      <c r="R195" s="43"/>
      <c r="S195" s="43"/>
      <c r="T195" s="43"/>
      <c r="U195" s="43"/>
      <c r="V195" s="43"/>
      <c r="W195" s="43"/>
      <c r="X195" s="43"/>
      <c r="Y195" s="43"/>
      <c r="Z195" s="66"/>
      <c r="AA195" s="65"/>
      <c r="AB195" s="65"/>
      <c r="AC195" s="65"/>
      <c r="AD195" s="65"/>
      <c r="AE195" s="69"/>
      <c r="AF195" s="181"/>
    </row>
    <row r="196" spans="1:113" s="120" customFormat="1">
      <c r="A196" s="119" t="s">
        <v>63</v>
      </c>
      <c r="B196" s="119">
        <v>129</v>
      </c>
      <c r="C196" s="119"/>
      <c r="D196" s="119"/>
      <c r="E196" s="119"/>
      <c r="F196" s="119"/>
      <c r="G196" s="119">
        <v>27</v>
      </c>
      <c r="H196" s="119">
        <v>83</v>
      </c>
      <c r="I196" s="119">
        <v>77</v>
      </c>
      <c r="J196" s="119"/>
      <c r="K196" s="119"/>
      <c r="L196" s="119"/>
      <c r="M196" s="119">
        <v>126</v>
      </c>
      <c r="N196" s="119">
        <v>175</v>
      </c>
      <c r="O196" s="119"/>
      <c r="P196" s="119"/>
      <c r="Q196" s="119">
        <v>67</v>
      </c>
      <c r="R196" s="119">
        <v>107</v>
      </c>
      <c r="S196" s="119"/>
      <c r="T196" s="119"/>
      <c r="U196" s="119">
        <v>83</v>
      </c>
      <c r="V196" s="119">
        <v>6</v>
      </c>
      <c r="W196" s="119"/>
      <c r="X196" s="119"/>
      <c r="Y196" s="119"/>
      <c r="Z196" s="119"/>
      <c r="AA196" s="119"/>
      <c r="AB196" s="119"/>
      <c r="AC196" s="119"/>
      <c r="AD196" s="119"/>
      <c r="AE196" s="119">
        <f t="shared" ref="AE196:AE241" si="11">SUM(B196:AD196)</f>
        <v>880</v>
      </c>
      <c r="AF196" s="182"/>
    </row>
    <row r="197" spans="1:113" s="120" customFormat="1">
      <c r="A197" s="121" t="s">
        <v>20</v>
      </c>
      <c r="B197" s="121"/>
      <c r="C197" s="121"/>
      <c r="D197" s="121"/>
      <c r="E197" s="121"/>
      <c r="F197" s="121"/>
      <c r="G197" s="121">
        <v>133</v>
      </c>
      <c r="H197" s="121">
        <v>96</v>
      </c>
      <c r="I197" s="121"/>
      <c r="J197" s="121"/>
      <c r="K197" s="121">
        <v>72</v>
      </c>
      <c r="L197" s="121"/>
      <c r="M197" s="121"/>
      <c r="N197" s="121"/>
      <c r="O197" s="121"/>
      <c r="P197" s="121">
        <v>76</v>
      </c>
      <c r="Q197" s="121">
        <v>64</v>
      </c>
      <c r="R197" s="121">
        <v>68</v>
      </c>
      <c r="S197" s="121">
        <v>246</v>
      </c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>
        <f t="shared" si="11"/>
        <v>755</v>
      </c>
      <c r="AF197" s="183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2"/>
      <c r="AT197" s="122"/>
      <c r="AU197" s="122"/>
      <c r="AV197" s="122"/>
      <c r="AW197" s="122"/>
      <c r="AX197" s="122"/>
      <c r="AY197" s="122"/>
      <c r="AZ197" s="122"/>
      <c r="BA197" s="122"/>
      <c r="BB197" s="122"/>
      <c r="BC197" s="122"/>
      <c r="BD197" s="122"/>
      <c r="BE197" s="122"/>
      <c r="BF197" s="122"/>
      <c r="BG197" s="122"/>
      <c r="BH197" s="122"/>
      <c r="BI197" s="122"/>
      <c r="BJ197" s="122"/>
      <c r="BK197" s="122"/>
      <c r="BL197" s="122"/>
      <c r="BM197" s="122"/>
      <c r="BN197" s="122"/>
      <c r="BO197" s="122"/>
      <c r="BP197" s="122"/>
      <c r="BQ197" s="122"/>
      <c r="BR197" s="122"/>
      <c r="BS197" s="122"/>
      <c r="BT197" s="122"/>
      <c r="BU197" s="122"/>
      <c r="BV197" s="122"/>
      <c r="BW197" s="122"/>
      <c r="BX197" s="122"/>
      <c r="BY197" s="122"/>
      <c r="BZ197" s="122"/>
      <c r="CA197" s="122"/>
      <c r="CB197" s="122"/>
      <c r="CC197" s="122"/>
      <c r="CD197" s="122"/>
      <c r="CE197" s="122"/>
      <c r="CF197" s="122"/>
      <c r="CG197" s="122"/>
      <c r="CH197" s="122"/>
      <c r="CI197" s="122"/>
      <c r="CJ197" s="122"/>
      <c r="CK197" s="122"/>
      <c r="CL197" s="122"/>
      <c r="CM197" s="122"/>
      <c r="CN197" s="122"/>
      <c r="CO197" s="122"/>
      <c r="CP197" s="122"/>
      <c r="CQ197" s="122"/>
      <c r="CR197" s="122"/>
      <c r="CS197" s="122"/>
      <c r="CT197" s="122"/>
      <c r="CU197" s="122"/>
      <c r="CV197" s="122"/>
      <c r="CW197" s="122"/>
      <c r="CX197" s="122"/>
      <c r="CY197" s="122"/>
      <c r="CZ197" s="122"/>
      <c r="DA197" s="122"/>
      <c r="DB197" s="122"/>
      <c r="DC197" s="122"/>
      <c r="DD197" s="122"/>
      <c r="DE197" s="122"/>
      <c r="DF197" s="122"/>
      <c r="DG197" s="122"/>
      <c r="DH197" s="122"/>
      <c r="DI197" s="122"/>
    </row>
    <row r="198" spans="1:113" s="120" customFormat="1">
      <c r="A198" s="119" t="s">
        <v>66</v>
      </c>
      <c r="B198" s="119"/>
      <c r="C198" s="119"/>
      <c r="D198" s="119"/>
      <c r="E198" s="119"/>
      <c r="F198" s="119"/>
      <c r="G198" s="119"/>
      <c r="H198" s="119"/>
      <c r="I198" s="119"/>
      <c r="J198" s="119"/>
      <c r="K198" s="119">
        <v>58</v>
      </c>
      <c r="L198" s="119">
        <v>95</v>
      </c>
      <c r="M198" s="119"/>
      <c r="N198" s="119"/>
      <c r="O198" s="119"/>
      <c r="P198" s="119"/>
      <c r="Q198" s="119"/>
      <c r="R198" s="119"/>
      <c r="S198" s="119">
        <v>306</v>
      </c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>
        <f t="shared" si="11"/>
        <v>459</v>
      </c>
      <c r="AF198" s="182"/>
    </row>
    <row r="199" spans="1:113" s="120" customFormat="1">
      <c r="A199" s="121" t="s">
        <v>16</v>
      </c>
      <c r="B199" s="121"/>
      <c r="C199" s="121"/>
      <c r="D199" s="121">
        <v>118</v>
      </c>
      <c r="E199" s="121"/>
      <c r="F199" s="121">
        <v>124</v>
      </c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>
        <v>180</v>
      </c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>
        <f t="shared" si="11"/>
        <v>422</v>
      </c>
      <c r="AF199" s="183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2"/>
      <c r="AT199" s="122"/>
      <c r="AU199" s="122"/>
      <c r="AV199" s="122"/>
      <c r="AW199" s="122"/>
      <c r="AX199" s="122"/>
      <c r="AY199" s="122"/>
      <c r="AZ199" s="122"/>
      <c r="BA199" s="122"/>
      <c r="BB199" s="122"/>
      <c r="BC199" s="122"/>
      <c r="BD199" s="122"/>
      <c r="BE199" s="122"/>
      <c r="BF199" s="122"/>
      <c r="BG199" s="122"/>
      <c r="BH199" s="122"/>
      <c r="BI199" s="122"/>
      <c r="BJ199" s="122"/>
      <c r="BK199" s="122"/>
      <c r="BL199" s="122"/>
      <c r="BM199" s="122"/>
      <c r="BN199" s="122"/>
      <c r="BO199" s="122"/>
      <c r="BP199" s="122"/>
      <c r="BQ199" s="122"/>
      <c r="BR199" s="122"/>
      <c r="BS199" s="122"/>
      <c r="BT199" s="122"/>
      <c r="BU199" s="122"/>
      <c r="BV199" s="122"/>
      <c r="BW199" s="122"/>
      <c r="BX199" s="122"/>
      <c r="BY199" s="122"/>
      <c r="BZ199" s="122"/>
      <c r="CA199" s="122"/>
      <c r="CB199" s="122"/>
      <c r="CC199" s="122"/>
      <c r="CD199" s="122"/>
      <c r="CE199" s="122"/>
      <c r="CF199" s="122"/>
      <c r="CG199" s="122"/>
      <c r="CH199" s="122"/>
      <c r="CI199" s="122"/>
      <c r="CJ199" s="122"/>
      <c r="CK199" s="122"/>
      <c r="CL199" s="122"/>
      <c r="CM199" s="122"/>
      <c r="CN199" s="122"/>
      <c r="CO199" s="122"/>
      <c r="CP199" s="122"/>
      <c r="CQ199" s="122"/>
      <c r="CR199" s="122"/>
      <c r="CS199" s="122"/>
      <c r="CT199" s="122"/>
      <c r="CU199" s="122"/>
      <c r="CV199" s="122"/>
      <c r="CW199" s="122"/>
      <c r="CX199" s="122"/>
      <c r="CY199" s="122"/>
      <c r="CZ199" s="122"/>
      <c r="DA199" s="122"/>
      <c r="DB199" s="122"/>
      <c r="DC199" s="122"/>
      <c r="DD199" s="122"/>
      <c r="DE199" s="122"/>
      <c r="DF199" s="122"/>
      <c r="DG199" s="122"/>
      <c r="DH199" s="122"/>
      <c r="DI199" s="122"/>
    </row>
    <row r="200" spans="1:113" s="120" customFormat="1">
      <c r="A200" s="119" t="s">
        <v>70</v>
      </c>
      <c r="B200" s="119"/>
      <c r="C200" s="119"/>
      <c r="D200" s="119"/>
      <c r="E200" s="119"/>
      <c r="F200" s="119"/>
      <c r="G200" s="119"/>
      <c r="H200" s="119"/>
      <c r="I200" s="119">
        <v>180</v>
      </c>
      <c r="J200" s="119">
        <v>222</v>
      </c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>
        <f t="shared" si="11"/>
        <v>402</v>
      </c>
      <c r="AF200" s="182"/>
    </row>
    <row r="201" spans="1:113" s="120" customFormat="1">
      <c r="A201" s="121" t="s">
        <v>58</v>
      </c>
      <c r="B201" s="121">
        <v>48</v>
      </c>
      <c r="C201" s="121"/>
      <c r="D201" s="121"/>
      <c r="E201" s="121"/>
      <c r="F201" s="121"/>
      <c r="G201" s="121">
        <v>20</v>
      </c>
      <c r="H201" s="121"/>
      <c r="I201" s="121"/>
      <c r="J201" s="121"/>
      <c r="K201" s="121"/>
      <c r="L201" s="121"/>
      <c r="M201" s="121"/>
      <c r="N201" s="121">
        <v>92</v>
      </c>
      <c r="O201" s="121"/>
      <c r="P201" s="121"/>
      <c r="Q201" s="121">
        <v>90</v>
      </c>
      <c r="R201" s="121"/>
      <c r="S201" s="121">
        <v>58</v>
      </c>
      <c r="T201" s="121"/>
      <c r="U201" s="121">
        <v>48</v>
      </c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>
        <f t="shared" si="11"/>
        <v>356</v>
      </c>
      <c r="AF201" s="183"/>
      <c r="AG201" s="122"/>
      <c r="AH201" s="122"/>
      <c r="AI201" s="122"/>
      <c r="AJ201" s="122"/>
      <c r="AK201" s="122"/>
      <c r="AL201" s="122"/>
      <c r="AM201" s="122"/>
      <c r="AN201" s="122"/>
      <c r="AO201" s="122"/>
      <c r="AP201" s="122"/>
      <c r="AQ201" s="122"/>
      <c r="AR201" s="122"/>
      <c r="AS201" s="122"/>
      <c r="AT201" s="122"/>
      <c r="AU201" s="122"/>
      <c r="AV201" s="122"/>
      <c r="AW201" s="122"/>
      <c r="AX201" s="122"/>
      <c r="AY201" s="122"/>
      <c r="AZ201" s="122"/>
      <c r="BA201" s="122"/>
      <c r="BB201" s="122"/>
      <c r="BC201" s="122"/>
      <c r="BD201" s="122"/>
      <c r="BE201" s="122"/>
      <c r="BF201" s="122"/>
      <c r="BG201" s="122"/>
      <c r="BH201" s="122"/>
      <c r="BI201" s="122"/>
      <c r="BJ201" s="122"/>
      <c r="BK201" s="122"/>
      <c r="BL201" s="122"/>
      <c r="BM201" s="122"/>
      <c r="BN201" s="122"/>
      <c r="BO201" s="122"/>
      <c r="BP201" s="122"/>
      <c r="BQ201" s="122"/>
      <c r="BR201" s="122"/>
      <c r="BS201" s="122"/>
      <c r="BT201" s="122"/>
      <c r="BU201" s="122"/>
      <c r="BV201" s="122"/>
      <c r="BW201" s="122"/>
      <c r="BX201" s="122"/>
      <c r="BY201" s="122"/>
      <c r="BZ201" s="122"/>
      <c r="CA201" s="122"/>
      <c r="CB201" s="122"/>
      <c r="CC201" s="122"/>
      <c r="CD201" s="122"/>
      <c r="CE201" s="122"/>
      <c r="CF201" s="122"/>
      <c r="CG201" s="122"/>
      <c r="CH201" s="122"/>
      <c r="CI201" s="122"/>
      <c r="CJ201" s="122"/>
      <c r="CK201" s="122"/>
      <c r="CL201" s="122"/>
      <c r="CM201" s="122"/>
      <c r="CN201" s="122"/>
      <c r="CO201" s="122"/>
      <c r="CP201" s="122"/>
      <c r="CQ201" s="122"/>
      <c r="CR201" s="122"/>
      <c r="CS201" s="122"/>
      <c r="CT201" s="122"/>
      <c r="CU201" s="122"/>
      <c r="CV201" s="122"/>
      <c r="CW201" s="122"/>
      <c r="CX201" s="122"/>
      <c r="CY201" s="122"/>
      <c r="CZ201" s="122"/>
      <c r="DA201" s="122"/>
      <c r="DB201" s="122"/>
      <c r="DC201" s="122"/>
      <c r="DD201" s="122"/>
      <c r="DE201" s="122"/>
      <c r="DF201" s="122"/>
      <c r="DG201" s="122"/>
      <c r="DH201" s="122"/>
      <c r="DI201" s="122"/>
    </row>
    <row r="202" spans="1:113" s="120" customFormat="1">
      <c r="A202" s="119" t="s">
        <v>89</v>
      </c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>
        <v>178</v>
      </c>
      <c r="P202" s="119">
        <v>125</v>
      </c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>
        <f t="shared" si="11"/>
        <v>303</v>
      </c>
      <c r="AF202" s="182"/>
    </row>
    <row r="203" spans="1:113" s="120" customFormat="1">
      <c r="A203" s="121" t="s">
        <v>18</v>
      </c>
      <c r="B203" s="121">
        <v>15</v>
      </c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>
        <v>116</v>
      </c>
      <c r="T203" s="121"/>
      <c r="U203" s="121">
        <v>13</v>
      </c>
      <c r="V203" s="121">
        <v>102</v>
      </c>
      <c r="W203" s="121"/>
      <c r="X203" s="121"/>
      <c r="Y203" s="121"/>
      <c r="Z203" s="121"/>
      <c r="AA203" s="121"/>
      <c r="AB203" s="121"/>
      <c r="AC203" s="121"/>
      <c r="AD203" s="121"/>
      <c r="AE203" s="121">
        <f t="shared" si="11"/>
        <v>246</v>
      </c>
      <c r="AF203" s="183"/>
      <c r="AG203" s="122"/>
      <c r="AH203" s="122"/>
      <c r="AI203" s="122"/>
      <c r="AJ203" s="122"/>
      <c r="AK203" s="122"/>
      <c r="AL203" s="122"/>
      <c r="AM203" s="122"/>
      <c r="AN203" s="122"/>
      <c r="AO203" s="122"/>
      <c r="AP203" s="122"/>
      <c r="AQ203" s="122"/>
      <c r="AR203" s="122"/>
      <c r="AS203" s="122"/>
      <c r="AT203" s="122"/>
      <c r="AU203" s="122"/>
      <c r="AV203" s="122"/>
      <c r="AW203" s="122"/>
      <c r="AX203" s="122"/>
      <c r="AY203" s="122"/>
      <c r="AZ203" s="122"/>
      <c r="BA203" s="122"/>
      <c r="BB203" s="122"/>
      <c r="BC203" s="122"/>
      <c r="BD203" s="122"/>
      <c r="BE203" s="122"/>
      <c r="BF203" s="122"/>
      <c r="BG203" s="122"/>
      <c r="BH203" s="122"/>
      <c r="BI203" s="122"/>
      <c r="BJ203" s="122"/>
      <c r="BK203" s="122"/>
      <c r="BL203" s="122"/>
      <c r="BM203" s="122"/>
      <c r="BN203" s="122"/>
      <c r="BO203" s="122"/>
      <c r="BP203" s="122"/>
      <c r="BQ203" s="122"/>
      <c r="BR203" s="122"/>
      <c r="BS203" s="122"/>
      <c r="BT203" s="122"/>
      <c r="BU203" s="122"/>
      <c r="BV203" s="122"/>
      <c r="BW203" s="122"/>
      <c r="BX203" s="122"/>
      <c r="BY203" s="122"/>
      <c r="BZ203" s="122"/>
      <c r="CA203" s="122"/>
      <c r="CB203" s="122"/>
      <c r="CC203" s="122"/>
      <c r="CD203" s="122"/>
      <c r="CE203" s="122"/>
      <c r="CF203" s="122"/>
      <c r="CG203" s="122"/>
      <c r="CH203" s="122"/>
      <c r="CI203" s="122"/>
      <c r="CJ203" s="122"/>
      <c r="CK203" s="122"/>
      <c r="CL203" s="122"/>
      <c r="CM203" s="122"/>
      <c r="CN203" s="122"/>
      <c r="CO203" s="122"/>
      <c r="CP203" s="122"/>
      <c r="CQ203" s="122"/>
      <c r="CR203" s="122"/>
      <c r="CS203" s="122"/>
      <c r="CT203" s="122"/>
      <c r="CU203" s="122"/>
      <c r="CV203" s="122"/>
      <c r="CW203" s="122"/>
      <c r="CX203" s="122"/>
      <c r="CY203" s="122"/>
      <c r="CZ203" s="122"/>
      <c r="DA203" s="122"/>
      <c r="DB203" s="122"/>
      <c r="DC203" s="122"/>
      <c r="DD203" s="122"/>
      <c r="DE203" s="122"/>
      <c r="DF203" s="122"/>
      <c r="DG203" s="122"/>
      <c r="DH203" s="122"/>
      <c r="DI203" s="122"/>
    </row>
    <row r="204" spans="1:113" s="120" customFormat="1">
      <c r="A204" s="119" t="s">
        <v>43</v>
      </c>
      <c r="B204" s="119"/>
      <c r="C204" s="119"/>
      <c r="D204" s="119"/>
      <c r="E204" s="119"/>
      <c r="F204" s="119"/>
      <c r="G204" s="119"/>
      <c r="H204" s="119"/>
      <c r="I204" s="119">
        <v>51</v>
      </c>
      <c r="J204" s="119">
        <v>85</v>
      </c>
      <c r="K204" s="119"/>
      <c r="L204" s="119"/>
      <c r="M204" s="119"/>
      <c r="N204" s="119"/>
      <c r="O204" s="119"/>
      <c r="P204" s="119">
        <v>51</v>
      </c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>
        <f t="shared" si="11"/>
        <v>187</v>
      </c>
      <c r="AF204" s="182"/>
    </row>
    <row r="205" spans="1:113" s="120" customFormat="1">
      <c r="A205" s="121" t="s">
        <v>36</v>
      </c>
      <c r="B205" s="121"/>
      <c r="C205" s="121"/>
      <c r="D205" s="121"/>
      <c r="E205" s="121"/>
      <c r="F205" s="121"/>
      <c r="G205" s="121"/>
      <c r="H205" s="121"/>
      <c r="I205" s="121">
        <v>71</v>
      </c>
      <c r="J205" s="121">
        <v>109</v>
      </c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>
        <f t="shared" si="11"/>
        <v>180</v>
      </c>
      <c r="AF205" s="183"/>
      <c r="AG205" s="122"/>
      <c r="AH205" s="122"/>
      <c r="AI205" s="122"/>
      <c r="AJ205" s="122"/>
      <c r="AK205" s="122"/>
      <c r="AL205" s="122"/>
      <c r="AM205" s="122"/>
      <c r="AN205" s="122"/>
      <c r="AO205" s="122"/>
      <c r="AP205" s="122"/>
      <c r="AQ205" s="122"/>
      <c r="AR205" s="122"/>
      <c r="AS205" s="122"/>
      <c r="AT205" s="122"/>
      <c r="AU205" s="122"/>
      <c r="AV205" s="122"/>
      <c r="AW205" s="122"/>
      <c r="AX205" s="122"/>
      <c r="AY205" s="122"/>
      <c r="AZ205" s="122"/>
      <c r="BA205" s="122"/>
      <c r="BB205" s="122"/>
      <c r="BC205" s="122"/>
      <c r="BD205" s="122"/>
      <c r="BE205" s="122"/>
      <c r="BF205" s="122"/>
      <c r="BG205" s="122"/>
      <c r="BH205" s="122"/>
      <c r="BI205" s="122"/>
      <c r="BJ205" s="122"/>
      <c r="BK205" s="122"/>
      <c r="BL205" s="122"/>
      <c r="BM205" s="122"/>
      <c r="BN205" s="122"/>
      <c r="BO205" s="122"/>
      <c r="BP205" s="122"/>
      <c r="BQ205" s="122"/>
      <c r="BR205" s="122"/>
      <c r="BS205" s="122"/>
      <c r="BT205" s="122"/>
      <c r="BU205" s="122"/>
      <c r="BV205" s="122"/>
      <c r="BW205" s="122"/>
      <c r="BX205" s="122"/>
      <c r="BY205" s="122"/>
      <c r="BZ205" s="122"/>
      <c r="CA205" s="122"/>
      <c r="CB205" s="122"/>
      <c r="CC205" s="122"/>
      <c r="CD205" s="122"/>
      <c r="CE205" s="122"/>
      <c r="CF205" s="122"/>
      <c r="CG205" s="122"/>
      <c r="CH205" s="122"/>
      <c r="CI205" s="122"/>
      <c r="CJ205" s="122"/>
      <c r="CK205" s="122"/>
      <c r="CL205" s="122"/>
      <c r="CM205" s="122"/>
      <c r="CN205" s="122"/>
      <c r="CO205" s="122"/>
      <c r="CP205" s="122"/>
      <c r="CQ205" s="122"/>
      <c r="CR205" s="122"/>
      <c r="CS205" s="122"/>
      <c r="CT205" s="122"/>
      <c r="CU205" s="122"/>
      <c r="CV205" s="122"/>
      <c r="CW205" s="122"/>
      <c r="CX205" s="122"/>
      <c r="CY205" s="122"/>
      <c r="CZ205" s="122"/>
      <c r="DA205" s="122"/>
      <c r="DB205" s="122"/>
      <c r="DC205" s="122"/>
      <c r="DD205" s="122"/>
      <c r="DE205" s="122"/>
      <c r="DF205" s="122"/>
      <c r="DG205" s="122"/>
      <c r="DH205" s="122"/>
      <c r="DI205" s="122"/>
    </row>
    <row r="206" spans="1:113" s="120" customFormat="1">
      <c r="A206" s="119" t="s">
        <v>226</v>
      </c>
      <c r="B206" s="119"/>
      <c r="C206" s="119"/>
      <c r="D206" s="119"/>
      <c r="E206" s="119"/>
      <c r="F206" s="119"/>
      <c r="G206" s="119">
        <v>39</v>
      </c>
      <c r="H206" s="119">
        <v>40</v>
      </c>
      <c r="I206" s="119">
        <v>40</v>
      </c>
      <c r="J206" s="119"/>
      <c r="K206" s="119"/>
      <c r="L206" s="119"/>
      <c r="M206" s="119">
        <v>10</v>
      </c>
      <c r="N206" s="119">
        <v>17</v>
      </c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  <c r="AC206" s="119"/>
      <c r="AD206" s="119"/>
      <c r="AE206" s="119">
        <f t="shared" si="11"/>
        <v>146</v>
      </c>
      <c r="AF206" s="182"/>
    </row>
    <row r="207" spans="1:113" s="120" customFormat="1">
      <c r="A207" s="121" t="s">
        <v>59</v>
      </c>
      <c r="B207" s="121"/>
      <c r="C207" s="121"/>
      <c r="D207" s="121"/>
      <c r="E207" s="121"/>
      <c r="F207" s="121"/>
      <c r="G207" s="121"/>
      <c r="H207" s="121"/>
      <c r="I207" s="121"/>
      <c r="J207" s="121">
        <v>39</v>
      </c>
      <c r="K207" s="121"/>
      <c r="L207" s="121"/>
      <c r="M207" s="121">
        <v>79</v>
      </c>
      <c r="N207" s="121">
        <v>18</v>
      </c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>
        <f t="shared" si="11"/>
        <v>136</v>
      </c>
      <c r="AF207" s="183"/>
      <c r="AG207" s="122"/>
      <c r="AH207" s="122"/>
      <c r="AI207" s="122"/>
      <c r="AJ207" s="122"/>
      <c r="AK207" s="122"/>
      <c r="AL207" s="122"/>
      <c r="AM207" s="122"/>
      <c r="AN207" s="122"/>
      <c r="AO207" s="122"/>
      <c r="AP207" s="122"/>
      <c r="AQ207" s="122"/>
      <c r="AR207" s="122"/>
      <c r="AS207" s="122"/>
      <c r="AT207" s="122"/>
      <c r="AU207" s="122"/>
      <c r="AV207" s="122"/>
      <c r="AW207" s="122"/>
      <c r="AX207" s="122"/>
      <c r="AY207" s="122"/>
      <c r="AZ207" s="122"/>
      <c r="BA207" s="122"/>
      <c r="BB207" s="122"/>
      <c r="BC207" s="122"/>
      <c r="BD207" s="122"/>
      <c r="BE207" s="122"/>
      <c r="BF207" s="122"/>
      <c r="BG207" s="122"/>
      <c r="BH207" s="122"/>
      <c r="BI207" s="122"/>
      <c r="BJ207" s="122"/>
      <c r="BK207" s="122"/>
      <c r="BL207" s="122"/>
      <c r="BM207" s="122"/>
      <c r="BN207" s="122"/>
      <c r="BO207" s="122"/>
      <c r="BP207" s="122"/>
      <c r="BQ207" s="122"/>
      <c r="BR207" s="122"/>
      <c r="BS207" s="122"/>
      <c r="BT207" s="122"/>
      <c r="BU207" s="122"/>
      <c r="BV207" s="122"/>
      <c r="BW207" s="122"/>
      <c r="BX207" s="122"/>
      <c r="BY207" s="122"/>
      <c r="BZ207" s="122"/>
      <c r="CA207" s="122"/>
      <c r="CB207" s="122"/>
      <c r="CC207" s="122"/>
      <c r="CD207" s="122"/>
      <c r="CE207" s="122"/>
      <c r="CF207" s="122"/>
      <c r="CG207" s="122"/>
      <c r="CH207" s="122"/>
      <c r="CI207" s="122"/>
      <c r="CJ207" s="122"/>
      <c r="CK207" s="122"/>
      <c r="CL207" s="122"/>
      <c r="CM207" s="122"/>
      <c r="CN207" s="122"/>
      <c r="CO207" s="122"/>
      <c r="CP207" s="122"/>
      <c r="CQ207" s="122"/>
      <c r="CR207" s="122"/>
      <c r="CS207" s="122"/>
      <c r="CT207" s="122"/>
      <c r="CU207" s="122"/>
      <c r="CV207" s="122"/>
      <c r="CW207" s="122"/>
      <c r="CX207" s="122"/>
      <c r="CY207" s="122"/>
      <c r="CZ207" s="122"/>
      <c r="DA207" s="122"/>
      <c r="DB207" s="122"/>
      <c r="DC207" s="122"/>
      <c r="DD207" s="122"/>
      <c r="DE207" s="122"/>
      <c r="DF207" s="122"/>
      <c r="DG207" s="122"/>
      <c r="DH207" s="122"/>
      <c r="DI207" s="122"/>
    </row>
    <row r="208" spans="1:113" s="120" customFormat="1">
      <c r="A208" s="119" t="s">
        <v>29</v>
      </c>
      <c r="B208" s="119"/>
      <c r="C208" s="119"/>
      <c r="D208" s="119">
        <v>35</v>
      </c>
      <c r="E208" s="119"/>
      <c r="F208" s="119">
        <v>10</v>
      </c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>
        <v>70</v>
      </c>
      <c r="U208" s="119"/>
      <c r="V208" s="119"/>
      <c r="W208" s="119"/>
      <c r="X208" s="119"/>
      <c r="Y208" s="119"/>
      <c r="Z208" s="119"/>
      <c r="AA208" s="119"/>
      <c r="AB208" s="119"/>
      <c r="AC208" s="119"/>
      <c r="AD208" s="119"/>
      <c r="AE208" s="119">
        <f t="shared" si="11"/>
        <v>115</v>
      </c>
      <c r="AF208" s="182"/>
    </row>
    <row r="209" spans="1:113" s="120" customFormat="1">
      <c r="A209" s="121" t="s">
        <v>9</v>
      </c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>
        <v>21</v>
      </c>
      <c r="P209" s="121">
        <v>23</v>
      </c>
      <c r="Q209" s="121"/>
      <c r="R209" s="121"/>
      <c r="S209" s="121">
        <v>64</v>
      </c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>
        <f t="shared" si="11"/>
        <v>108</v>
      </c>
      <c r="AF209" s="183"/>
      <c r="AG209" s="122"/>
      <c r="AH209" s="122"/>
      <c r="AI209" s="122"/>
      <c r="AJ209" s="122"/>
      <c r="AK209" s="122"/>
      <c r="AL209" s="122"/>
      <c r="AM209" s="122"/>
      <c r="AN209" s="122"/>
      <c r="AO209" s="122"/>
      <c r="AP209" s="122"/>
      <c r="AQ209" s="122"/>
      <c r="AR209" s="122"/>
      <c r="AS209" s="122"/>
      <c r="AT209" s="122"/>
      <c r="AU209" s="122"/>
      <c r="AV209" s="122"/>
      <c r="AW209" s="122"/>
      <c r="AX209" s="122"/>
      <c r="AY209" s="122"/>
      <c r="AZ209" s="122"/>
      <c r="BA209" s="122"/>
      <c r="BB209" s="122"/>
      <c r="BC209" s="122"/>
      <c r="BD209" s="122"/>
      <c r="BE209" s="122"/>
      <c r="BF209" s="122"/>
      <c r="BG209" s="122"/>
      <c r="BH209" s="122"/>
      <c r="BI209" s="122"/>
      <c r="BJ209" s="122"/>
      <c r="BK209" s="122"/>
      <c r="BL209" s="122"/>
      <c r="BM209" s="122"/>
      <c r="BN209" s="122"/>
      <c r="BO209" s="122"/>
      <c r="BP209" s="122"/>
      <c r="BQ209" s="122"/>
      <c r="BR209" s="122"/>
      <c r="BS209" s="122"/>
      <c r="BT209" s="122"/>
      <c r="BU209" s="122"/>
      <c r="BV209" s="122"/>
      <c r="BW209" s="122"/>
      <c r="BX209" s="122"/>
      <c r="BY209" s="122"/>
      <c r="BZ209" s="122"/>
      <c r="CA209" s="122"/>
      <c r="CB209" s="122"/>
      <c r="CC209" s="122"/>
      <c r="CD209" s="122"/>
      <c r="CE209" s="122"/>
      <c r="CF209" s="122"/>
      <c r="CG209" s="122"/>
      <c r="CH209" s="122"/>
      <c r="CI209" s="122"/>
      <c r="CJ209" s="122"/>
      <c r="CK209" s="122"/>
      <c r="CL209" s="122"/>
      <c r="CM209" s="122"/>
      <c r="CN209" s="122"/>
      <c r="CO209" s="122"/>
      <c r="CP209" s="122"/>
      <c r="CQ209" s="122"/>
      <c r="CR209" s="122"/>
      <c r="CS209" s="122"/>
      <c r="CT209" s="122"/>
      <c r="CU209" s="122"/>
      <c r="CV209" s="122"/>
      <c r="CW209" s="122"/>
      <c r="CX209" s="122"/>
      <c r="CY209" s="122"/>
      <c r="CZ209" s="122"/>
      <c r="DA209" s="122"/>
      <c r="DB209" s="122"/>
      <c r="DC209" s="122"/>
      <c r="DD209" s="122"/>
      <c r="DE209" s="122"/>
      <c r="DF209" s="122"/>
      <c r="DG209" s="122"/>
      <c r="DH209" s="122"/>
      <c r="DI209" s="122"/>
    </row>
    <row r="210" spans="1:113" s="120" customFormat="1">
      <c r="A210" s="119" t="s">
        <v>33</v>
      </c>
      <c r="B210" s="119">
        <v>19</v>
      </c>
      <c r="C210" s="119"/>
      <c r="D210" s="119"/>
      <c r="E210" s="119"/>
      <c r="F210" s="119"/>
      <c r="G210" s="119"/>
      <c r="H210" s="119"/>
      <c r="I210" s="119">
        <v>36</v>
      </c>
      <c r="J210" s="119">
        <v>40</v>
      </c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  <c r="AD210" s="119"/>
      <c r="AE210" s="119">
        <f t="shared" si="11"/>
        <v>95</v>
      </c>
      <c r="AF210" s="182"/>
    </row>
    <row r="211" spans="1:113" s="120" customFormat="1">
      <c r="A211" s="121" t="s">
        <v>24</v>
      </c>
      <c r="B211" s="121"/>
      <c r="C211" s="121"/>
      <c r="D211" s="121"/>
      <c r="E211" s="121"/>
      <c r="F211" s="121"/>
      <c r="G211" s="121">
        <v>14</v>
      </c>
      <c r="H211" s="121">
        <v>16</v>
      </c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>
        <v>41</v>
      </c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>
        <f t="shared" si="11"/>
        <v>71</v>
      </c>
      <c r="AF211" s="183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  <c r="AR211" s="122"/>
      <c r="AS211" s="122"/>
      <c r="AT211" s="122"/>
      <c r="AU211" s="122"/>
      <c r="AV211" s="122"/>
      <c r="AW211" s="122"/>
      <c r="AX211" s="122"/>
      <c r="AY211" s="122"/>
      <c r="AZ211" s="122"/>
      <c r="BA211" s="122"/>
      <c r="BB211" s="122"/>
      <c r="BC211" s="122"/>
      <c r="BD211" s="122"/>
      <c r="BE211" s="122"/>
      <c r="BF211" s="122"/>
      <c r="BG211" s="122"/>
      <c r="BH211" s="122"/>
      <c r="BI211" s="122"/>
      <c r="BJ211" s="122"/>
      <c r="BK211" s="122"/>
      <c r="BL211" s="122"/>
      <c r="BM211" s="122"/>
      <c r="BN211" s="122"/>
      <c r="BO211" s="122"/>
      <c r="BP211" s="122"/>
      <c r="BQ211" s="122"/>
      <c r="BR211" s="122"/>
      <c r="BS211" s="122"/>
      <c r="BT211" s="122"/>
      <c r="BU211" s="122"/>
      <c r="BV211" s="122"/>
      <c r="BW211" s="122"/>
      <c r="BX211" s="122"/>
      <c r="BY211" s="122"/>
      <c r="BZ211" s="122"/>
      <c r="CA211" s="122"/>
      <c r="CB211" s="122"/>
      <c r="CC211" s="122"/>
      <c r="CD211" s="122"/>
      <c r="CE211" s="122"/>
      <c r="CF211" s="122"/>
      <c r="CG211" s="122"/>
      <c r="CH211" s="122"/>
      <c r="CI211" s="122"/>
      <c r="CJ211" s="122"/>
      <c r="CK211" s="122"/>
      <c r="CL211" s="122"/>
      <c r="CM211" s="122"/>
      <c r="CN211" s="122"/>
      <c r="CO211" s="122"/>
      <c r="CP211" s="122"/>
      <c r="CQ211" s="122"/>
      <c r="CR211" s="122"/>
      <c r="CS211" s="122"/>
      <c r="CT211" s="122"/>
      <c r="CU211" s="122"/>
      <c r="CV211" s="122"/>
      <c r="CW211" s="122"/>
      <c r="CX211" s="122"/>
      <c r="CY211" s="122"/>
      <c r="CZ211" s="122"/>
      <c r="DA211" s="122"/>
      <c r="DB211" s="122"/>
      <c r="DC211" s="122"/>
      <c r="DD211" s="122"/>
      <c r="DE211" s="122"/>
      <c r="DF211" s="122"/>
      <c r="DG211" s="122"/>
      <c r="DH211" s="122"/>
      <c r="DI211" s="122"/>
    </row>
    <row r="212" spans="1:113" s="120" customFormat="1">
      <c r="A212" s="119" t="s">
        <v>61</v>
      </c>
      <c r="B212" s="119"/>
      <c r="C212" s="119"/>
      <c r="D212" s="119">
        <v>11</v>
      </c>
      <c r="E212" s="119"/>
      <c r="F212" s="119">
        <v>51</v>
      </c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C212" s="119"/>
      <c r="AD212" s="119"/>
      <c r="AE212" s="119">
        <f t="shared" si="11"/>
        <v>62</v>
      </c>
      <c r="AF212" s="182"/>
    </row>
    <row r="213" spans="1:113" s="120" customFormat="1">
      <c r="A213" s="121" t="s">
        <v>8</v>
      </c>
      <c r="B213" s="121"/>
      <c r="C213" s="121"/>
      <c r="D213" s="121">
        <v>45</v>
      </c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>
        <f t="shared" si="11"/>
        <v>45</v>
      </c>
      <c r="AF213" s="183"/>
      <c r="AG213" s="122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2"/>
      <c r="AT213" s="122"/>
      <c r="AU213" s="122"/>
      <c r="AV213" s="122"/>
      <c r="AW213" s="122"/>
      <c r="AX213" s="122"/>
      <c r="AY213" s="122"/>
      <c r="AZ213" s="122"/>
      <c r="BA213" s="122"/>
      <c r="BB213" s="122"/>
      <c r="BC213" s="122"/>
      <c r="BD213" s="122"/>
      <c r="BE213" s="122"/>
      <c r="BF213" s="122"/>
      <c r="BG213" s="122"/>
      <c r="BH213" s="122"/>
      <c r="BI213" s="122"/>
      <c r="BJ213" s="122"/>
      <c r="BK213" s="122"/>
      <c r="BL213" s="122"/>
      <c r="BM213" s="122"/>
      <c r="BN213" s="122"/>
      <c r="BO213" s="122"/>
      <c r="BP213" s="122"/>
      <c r="BQ213" s="122"/>
      <c r="BR213" s="122"/>
      <c r="BS213" s="122"/>
      <c r="BT213" s="122"/>
      <c r="BU213" s="122"/>
      <c r="BV213" s="122"/>
      <c r="BW213" s="122"/>
      <c r="BX213" s="122"/>
      <c r="BY213" s="122"/>
      <c r="BZ213" s="122"/>
      <c r="CA213" s="122"/>
      <c r="CB213" s="122"/>
      <c r="CC213" s="122"/>
      <c r="CD213" s="122"/>
      <c r="CE213" s="122"/>
      <c r="CF213" s="122"/>
      <c r="CG213" s="122"/>
      <c r="CH213" s="122"/>
      <c r="CI213" s="122"/>
      <c r="CJ213" s="122"/>
      <c r="CK213" s="122"/>
      <c r="CL213" s="122"/>
      <c r="CM213" s="122"/>
      <c r="CN213" s="122"/>
      <c r="CO213" s="122"/>
      <c r="CP213" s="122"/>
      <c r="CQ213" s="122"/>
      <c r="CR213" s="122"/>
      <c r="CS213" s="122"/>
      <c r="CT213" s="122"/>
      <c r="CU213" s="122"/>
      <c r="CV213" s="122"/>
      <c r="CW213" s="122"/>
      <c r="CX213" s="122"/>
      <c r="CY213" s="122"/>
      <c r="CZ213" s="122"/>
      <c r="DA213" s="122"/>
      <c r="DB213" s="122"/>
      <c r="DC213" s="122"/>
      <c r="DD213" s="122"/>
      <c r="DE213" s="122"/>
      <c r="DF213" s="122"/>
      <c r="DG213" s="122"/>
      <c r="DH213" s="122"/>
      <c r="DI213" s="122"/>
    </row>
    <row r="214" spans="1:113" s="120" customFormat="1">
      <c r="A214" s="119" t="s">
        <v>186</v>
      </c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>
        <v>31</v>
      </c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  <c r="AB214" s="119"/>
      <c r="AC214" s="119"/>
      <c r="AD214" s="119"/>
      <c r="AE214" s="119">
        <f t="shared" si="11"/>
        <v>31</v>
      </c>
      <c r="AF214" s="182"/>
    </row>
    <row r="215" spans="1:113" s="120" customFormat="1">
      <c r="A215" s="121" t="s">
        <v>42</v>
      </c>
      <c r="B215" s="121"/>
      <c r="C215" s="121"/>
      <c r="D215" s="121">
        <v>16</v>
      </c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>
        <v>15</v>
      </c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>
        <f t="shared" si="11"/>
        <v>31</v>
      </c>
      <c r="AF215" s="183"/>
      <c r="AG215" s="122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2"/>
      <c r="AT215" s="122"/>
      <c r="AU215" s="122"/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2"/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22"/>
      <c r="BQ215" s="122"/>
      <c r="BR215" s="122"/>
      <c r="BS215" s="122"/>
      <c r="BT215" s="122"/>
      <c r="BU215" s="122"/>
      <c r="BV215" s="122"/>
      <c r="BW215" s="122"/>
      <c r="BX215" s="122"/>
      <c r="BY215" s="122"/>
      <c r="BZ215" s="122"/>
      <c r="CA215" s="122"/>
      <c r="CB215" s="122"/>
      <c r="CC215" s="122"/>
      <c r="CD215" s="122"/>
      <c r="CE215" s="122"/>
      <c r="CF215" s="122"/>
      <c r="CG215" s="122"/>
      <c r="CH215" s="122"/>
      <c r="CI215" s="122"/>
      <c r="CJ215" s="122"/>
      <c r="CK215" s="122"/>
      <c r="CL215" s="122"/>
      <c r="CM215" s="122"/>
      <c r="CN215" s="122"/>
      <c r="CO215" s="122"/>
      <c r="CP215" s="122"/>
      <c r="CQ215" s="122"/>
      <c r="CR215" s="122"/>
      <c r="CS215" s="122"/>
      <c r="CT215" s="122"/>
      <c r="CU215" s="122"/>
      <c r="CV215" s="122"/>
      <c r="CW215" s="122"/>
      <c r="CX215" s="122"/>
      <c r="CY215" s="122"/>
      <c r="CZ215" s="122"/>
      <c r="DA215" s="122"/>
      <c r="DB215" s="122"/>
      <c r="DC215" s="122"/>
      <c r="DD215" s="122"/>
      <c r="DE215" s="122"/>
      <c r="DF215" s="122"/>
      <c r="DG215" s="122"/>
      <c r="DH215" s="122"/>
      <c r="DI215" s="122"/>
    </row>
    <row r="216" spans="1:113" s="120" customFormat="1">
      <c r="A216" s="119" t="s">
        <v>35</v>
      </c>
      <c r="B216" s="119"/>
      <c r="C216" s="119"/>
      <c r="D216" s="119"/>
      <c r="E216" s="119"/>
      <c r="F216" s="119"/>
      <c r="G216" s="119"/>
      <c r="H216" s="119"/>
      <c r="I216" s="119"/>
      <c r="J216" s="119"/>
      <c r="K216" s="119">
        <v>4</v>
      </c>
      <c r="L216" s="119">
        <v>25</v>
      </c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  <c r="AC216" s="119"/>
      <c r="AD216" s="119"/>
      <c r="AE216" s="119">
        <f t="shared" si="11"/>
        <v>29</v>
      </c>
      <c r="AF216" s="182"/>
    </row>
    <row r="217" spans="1:113" s="120" customFormat="1">
      <c r="A217" s="121" t="s">
        <v>77</v>
      </c>
      <c r="B217" s="121">
        <v>20</v>
      </c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>
        <v>7</v>
      </c>
      <c r="W217" s="121"/>
      <c r="X217" s="121"/>
      <c r="Y217" s="121"/>
      <c r="Z217" s="121"/>
      <c r="AA217" s="121"/>
      <c r="AB217" s="121"/>
      <c r="AC217" s="121"/>
      <c r="AD217" s="121"/>
      <c r="AE217" s="121">
        <f t="shared" si="11"/>
        <v>27</v>
      </c>
      <c r="AF217" s="183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2"/>
      <c r="AT217" s="122"/>
      <c r="AU217" s="122"/>
      <c r="AV217" s="122"/>
      <c r="AW217" s="122"/>
      <c r="AX217" s="122"/>
      <c r="AY217" s="122"/>
      <c r="AZ217" s="122"/>
      <c r="BA217" s="122"/>
      <c r="BB217" s="122"/>
      <c r="BC217" s="122"/>
      <c r="BD217" s="122"/>
      <c r="BE217" s="122"/>
      <c r="BF217" s="122"/>
      <c r="BG217" s="122"/>
      <c r="BH217" s="122"/>
      <c r="BI217" s="122"/>
      <c r="BJ217" s="122"/>
      <c r="BK217" s="122"/>
      <c r="BL217" s="122"/>
      <c r="BM217" s="122"/>
      <c r="BN217" s="122"/>
      <c r="BO217" s="122"/>
      <c r="BP217" s="122"/>
      <c r="BQ217" s="122"/>
      <c r="BR217" s="122"/>
      <c r="BS217" s="122"/>
      <c r="BT217" s="122"/>
      <c r="BU217" s="122"/>
      <c r="BV217" s="122"/>
      <c r="BW217" s="122"/>
      <c r="BX217" s="122"/>
      <c r="BY217" s="122"/>
      <c r="BZ217" s="122"/>
      <c r="CA217" s="122"/>
      <c r="CB217" s="122"/>
      <c r="CC217" s="122"/>
      <c r="CD217" s="122"/>
      <c r="CE217" s="122"/>
      <c r="CF217" s="122"/>
      <c r="CG217" s="122"/>
      <c r="CH217" s="122"/>
      <c r="CI217" s="122"/>
      <c r="CJ217" s="122"/>
      <c r="CK217" s="122"/>
      <c r="CL217" s="122"/>
      <c r="CM217" s="122"/>
      <c r="CN217" s="122"/>
      <c r="CO217" s="122"/>
      <c r="CP217" s="122"/>
      <c r="CQ217" s="122"/>
      <c r="CR217" s="122"/>
      <c r="CS217" s="122"/>
      <c r="CT217" s="122"/>
      <c r="CU217" s="122"/>
      <c r="CV217" s="122"/>
      <c r="CW217" s="122"/>
      <c r="CX217" s="122"/>
      <c r="CY217" s="122"/>
      <c r="CZ217" s="122"/>
      <c r="DA217" s="122"/>
      <c r="DB217" s="122"/>
      <c r="DC217" s="122"/>
      <c r="DD217" s="122"/>
      <c r="DE217" s="122"/>
      <c r="DF217" s="122"/>
      <c r="DG217" s="122"/>
      <c r="DH217" s="122"/>
      <c r="DI217" s="122"/>
    </row>
    <row r="218" spans="1:113" s="120" customFormat="1">
      <c r="A218" s="119" t="s">
        <v>123</v>
      </c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>
        <v>18</v>
      </c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  <c r="AC218" s="119"/>
      <c r="AD218" s="119"/>
      <c r="AE218" s="119">
        <f t="shared" si="11"/>
        <v>18</v>
      </c>
      <c r="AF218" s="182"/>
    </row>
    <row r="219" spans="1:113" s="120" customFormat="1">
      <c r="A219" s="121" t="s">
        <v>121</v>
      </c>
      <c r="B219" s="121"/>
      <c r="C219" s="121"/>
      <c r="D219" s="121"/>
      <c r="E219" s="121"/>
      <c r="F219" s="121"/>
      <c r="G219" s="121"/>
      <c r="H219" s="121"/>
      <c r="I219" s="121"/>
      <c r="J219" s="121"/>
      <c r="K219" s="121">
        <v>4</v>
      </c>
      <c r="L219" s="121">
        <v>13</v>
      </c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>
        <f t="shared" si="11"/>
        <v>17</v>
      </c>
      <c r="AF219" s="183"/>
      <c r="AG219" s="122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2"/>
      <c r="AT219" s="122"/>
      <c r="AU219" s="122"/>
      <c r="AV219" s="122"/>
      <c r="AW219" s="122"/>
      <c r="AX219" s="122"/>
      <c r="AY219" s="122"/>
      <c r="AZ219" s="122"/>
      <c r="BA219" s="122"/>
      <c r="BB219" s="122"/>
      <c r="BC219" s="122"/>
      <c r="BD219" s="122"/>
      <c r="BE219" s="122"/>
      <c r="BF219" s="122"/>
      <c r="BG219" s="122"/>
      <c r="BH219" s="122"/>
      <c r="BI219" s="122"/>
      <c r="BJ219" s="122"/>
      <c r="BK219" s="122"/>
      <c r="BL219" s="122"/>
      <c r="BM219" s="122"/>
      <c r="BN219" s="122"/>
      <c r="BO219" s="122"/>
      <c r="BP219" s="122"/>
      <c r="BQ219" s="122"/>
      <c r="BR219" s="122"/>
      <c r="BS219" s="122"/>
      <c r="BT219" s="122"/>
      <c r="BU219" s="122"/>
      <c r="BV219" s="122"/>
      <c r="BW219" s="122"/>
      <c r="BX219" s="122"/>
      <c r="BY219" s="122"/>
      <c r="BZ219" s="122"/>
      <c r="CA219" s="122"/>
      <c r="CB219" s="122"/>
      <c r="CC219" s="122"/>
      <c r="CD219" s="122"/>
      <c r="CE219" s="122"/>
      <c r="CF219" s="122"/>
      <c r="CG219" s="122"/>
      <c r="CH219" s="122"/>
      <c r="CI219" s="122"/>
      <c r="CJ219" s="122"/>
      <c r="CK219" s="122"/>
      <c r="CL219" s="122"/>
      <c r="CM219" s="122"/>
      <c r="CN219" s="122"/>
      <c r="CO219" s="122"/>
      <c r="CP219" s="122"/>
      <c r="CQ219" s="122"/>
      <c r="CR219" s="122"/>
      <c r="CS219" s="122"/>
      <c r="CT219" s="122"/>
      <c r="CU219" s="122"/>
      <c r="CV219" s="122"/>
      <c r="CW219" s="122"/>
      <c r="CX219" s="122"/>
      <c r="CY219" s="122"/>
      <c r="CZ219" s="122"/>
      <c r="DA219" s="122"/>
      <c r="DB219" s="122"/>
      <c r="DC219" s="122"/>
      <c r="DD219" s="122"/>
      <c r="DE219" s="122"/>
      <c r="DF219" s="122"/>
      <c r="DG219" s="122"/>
      <c r="DH219" s="122"/>
      <c r="DI219" s="122"/>
    </row>
    <row r="220" spans="1:113" s="120" customFormat="1">
      <c r="A220" s="119" t="s">
        <v>34</v>
      </c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>
        <v>17</v>
      </c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  <c r="AB220" s="119"/>
      <c r="AC220" s="119"/>
      <c r="AD220" s="119"/>
      <c r="AE220" s="119">
        <f t="shared" si="11"/>
        <v>17</v>
      </c>
      <c r="AF220" s="182"/>
    </row>
    <row r="221" spans="1:113" s="120" customFormat="1">
      <c r="A221" s="121" t="s">
        <v>289</v>
      </c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>
        <v>14</v>
      </c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>
        <f t="shared" si="11"/>
        <v>14</v>
      </c>
      <c r="AF221" s="183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2"/>
      <c r="AT221" s="122"/>
      <c r="AU221" s="122"/>
      <c r="AV221" s="122"/>
      <c r="AW221" s="122"/>
      <c r="AX221" s="122"/>
      <c r="AY221" s="122"/>
      <c r="AZ221" s="122"/>
      <c r="BA221" s="122"/>
      <c r="BB221" s="122"/>
      <c r="BC221" s="122"/>
      <c r="BD221" s="122"/>
      <c r="BE221" s="122"/>
      <c r="BF221" s="122"/>
      <c r="BG221" s="122"/>
      <c r="BH221" s="122"/>
      <c r="BI221" s="122"/>
      <c r="BJ221" s="122"/>
      <c r="BK221" s="122"/>
      <c r="BL221" s="122"/>
      <c r="BM221" s="122"/>
      <c r="BN221" s="122"/>
      <c r="BO221" s="122"/>
      <c r="BP221" s="122"/>
      <c r="BQ221" s="122"/>
      <c r="BR221" s="122"/>
      <c r="BS221" s="122"/>
      <c r="BT221" s="122"/>
      <c r="BU221" s="122"/>
      <c r="BV221" s="122"/>
      <c r="BW221" s="122"/>
      <c r="BX221" s="122"/>
      <c r="BY221" s="122"/>
      <c r="BZ221" s="122"/>
      <c r="CA221" s="122"/>
      <c r="CB221" s="122"/>
      <c r="CC221" s="122"/>
      <c r="CD221" s="122"/>
      <c r="CE221" s="122"/>
      <c r="CF221" s="122"/>
      <c r="CG221" s="122"/>
      <c r="CH221" s="122"/>
      <c r="CI221" s="122"/>
      <c r="CJ221" s="122"/>
      <c r="CK221" s="122"/>
      <c r="CL221" s="122"/>
      <c r="CM221" s="122"/>
      <c r="CN221" s="122"/>
      <c r="CO221" s="122"/>
      <c r="CP221" s="122"/>
      <c r="CQ221" s="122"/>
      <c r="CR221" s="122"/>
      <c r="CS221" s="122"/>
      <c r="CT221" s="122"/>
      <c r="CU221" s="122"/>
      <c r="CV221" s="122"/>
      <c r="CW221" s="122"/>
      <c r="CX221" s="122"/>
      <c r="CY221" s="122"/>
      <c r="CZ221" s="122"/>
      <c r="DA221" s="122"/>
      <c r="DB221" s="122"/>
      <c r="DC221" s="122"/>
      <c r="DD221" s="122"/>
      <c r="DE221" s="122"/>
      <c r="DF221" s="122"/>
      <c r="DG221" s="122"/>
      <c r="DH221" s="122"/>
      <c r="DI221" s="122"/>
    </row>
    <row r="222" spans="1:113" s="120" customFormat="1">
      <c r="A222" s="119" t="s">
        <v>13</v>
      </c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  <c r="AA222" s="119"/>
      <c r="AB222" s="119"/>
      <c r="AC222" s="119"/>
      <c r="AD222" s="119"/>
      <c r="AE222" s="119">
        <f t="shared" si="11"/>
        <v>0</v>
      </c>
      <c r="AF222" s="182"/>
    </row>
    <row r="223" spans="1:113" s="120" customFormat="1">
      <c r="A223" s="121" t="s">
        <v>37</v>
      </c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>
        <f t="shared" si="11"/>
        <v>0</v>
      </c>
      <c r="AF223" s="183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122"/>
      <c r="AU223" s="122"/>
      <c r="AV223" s="122"/>
      <c r="AW223" s="122"/>
      <c r="AX223" s="122"/>
      <c r="AY223" s="122"/>
      <c r="AZ223" s="122"/>
      <c r="BA223" s="122"/>
      <c r="BB223" s="122"/>
      <c r="BC223" s="122"/>
      <c r="BD223" s="122"/>
      <c r="BE223" s="122"/>
      <c r="BF223" s="122"/>
      <c r="BG223" s="122"/>
      <c r="BH223" s="122"/>
      <c r="BI223" s="122"/>
      <c r="BJ223" s="122"/>
      <c r="BK223" s="122"/>
      <c r="BL223" s="122"/>
      <c r="BM223" s="122"/>
      <c r="BN223" s="122"/>
      <c r="BO223" s="122"/>
      <c r="BP223" s="122"/>
      <c r="BQ223" s="122"/>
      <c r="BR223" s="122"/>
      <c r="BS223" s="122"/>
      <c r="BT223" s="122"/>
      <c r="BU223" s="122"/>
      <c r="BV223" s="122"/>
      <c r="BW223" s="122"/>
      <c r="BX223" s="122"/>
      <c r="BY223" s="122"/>
      <c r="BZ223" s="122"/>
      <c r="CA223" s="122"/>
      <c r="CB223" s="122"/>
      <c r="CC223" s="122"/>
      <c r="CD223" s="122"/>
      <c r="CE223" s="122"/>
      <c r="CF223" s="122"/>
      <c r="CG223" s="122"/>
      <c r="CH223" s="122"/>
      <c r="CI223" s="122"/>
      <c r="CJ223" s="122"/>
      <c r="CK223" s="122"/>
      <c r="CL223" s="122"/>
      <c r="CM223" s="122"/>
      <c r="CN223" s="122"/>
      <c r="CO223" s="122"/>
      <c r="CP223" s="122"/>
      <c r="CQ223" s="122"/>
      <c r="CR223" s="122"/>
      <c r="CS223" s="122"/>
      <c r="CT223" s="122"/>
      <c r="CU223" s="122"/>
      <c r="CV223" s="122"/>
      <c r="CW223" s="122"/>
      <c r="CX223" s="122"/>
      <c r="CY223" s="122"/>
      <c r="CZ223" s="122"/>
      <c r="DA223" s="122"/>
      <c r="DB223" s="122"/>
      <c r="DC223" s="122"/>
      <c r="DD223" s="122"/>
      <c r="DE223" s="122"/>
      <c r="DF223" s="122"/>
      <c r="DG223" s="122"/>
      <c r="DH223" s="122"/>
      <c r="DI223" s="122"/>
    </row>
    <row r="224" spans="1:113" s="120" customFormat="1">
      <c r="A224" s="119" t="s">
        <v>120</v>
      </c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  <c r="AA224" s="119"/>
      <c r="AB224" s="119"/>
      <c r="AC224" s="119"/>
      <c r="AD224" s="119"/>
      <c r="AE224" s="119">
        <f t="shared" si="11"/>
        <v>0</v>
      </c>
      <c r="AF224" s="182"/>
    </row>
    <row r="225" spans="1:113" s="120" customFormat="1">
      <c r="A225" s="121" t="s">
        <v>102</v>
      </c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>
        <f t="shared" si="11"/>
        <v>0</v>
      </c>
      <c r="AF225" s="183"/>
      <c r="AG225" s="122"/>
      <c r="AH225" s="122"/>
      <c r="AI225" s="122"/>
      <c r="AJ225" s="122"/>
      <c r="AK225" s="122"/>
      <c r="AL225" s="122"/>
      <c r="AM225" s="122"/>
      <c r="AN225" s="122"/>
      <c r="AO225" s="122"/>
      <c r="AP225" s="122"/>
      <c r="AQ225" s="122"/>
      <c r="AR225" s="122"/>
      <c r="AS225" s="122"/>
      <c r="AT225" s="122"/>
      <c r="AU225" s="122"/>
      <c r="AV225" s="122"/>
      <c r="AW225" s="122"/>
      <c r="AX225" s="122"/>
      <c r="AY225" s="122"/>
      <c r="AZ225" s="122"/>
      <c r="BA225" s="122"/>
      <c r="BB225" s="122"/>
      <c r="BC225" s="122"/>
      <c r="BD225" s="122"/>
      <c r="BE225" s="122"/>
      <c r="BF225" s="122"/>
      <c r="BG225" s="122"/>
      <c r="BH225" s="122"/>
      <c r="BI225" s="122"/>
      <c r="BJ225" s="122"/>
      <c r="BK225" s="122"/>
      <c r="BL225" s="122"/>
      <c r="BM225" s="122"/>
      <c r="BN225" s="122"/>
      <c r="BO225" s="122"/>
      <c r="BP225" s="122"/>
      <c r="BQ225" s="122"/>
      <c r="BR225" s="122"/>
      <c r="BS225" s="122"/>
      <c r="BT225" s="122"/>
      <c r="BU225" s="122"/>
      <c r="BV225" s="122"/>
      <c r="BW225" s="122"/>
      <c r="BX225" s="122"/>
      <c r="BY225" s="122"/>
      <c r="BZ225" s="122"/>
      <c r="CA225" s="122"/>
      <c r="CB225" s="122"/>
      <c r="CC225" s="122"/>
      <c r="CD225" s="122"/>
      <c r="CE225" s="122"/>
      <c r="CF225" s="122"/>
      <c r="CG225" s="122"/>
      <c r="CH225" s="122"/>
      <c r="CI225" s="122"/>
      <c r="CJ225" s="122"/>
      <c r="CK225" s="122"/>
      <c r="CL225" s="122"/>
      <c r="CM225" s="122"/>
      <c r="CN225" s="122"/>
      <c r="CO225" s="122"/>
      <c r="CP225" s="122"/>
      <c r="CQ225" s="122"/>
      <c r="CR225" s="122"/>
      <c r="CS225" s="122"/>
      <c r="CT225" s="122"/>
      <c r="CU225" s="122"/>
      <c r="CV225" s="122"/>
      <c r="CW225" s="122"/>
      <c r="CX225" s="122"/>
      <c r="CY225" s="122"/>
      <c r="CZ225" s="122"/>
      <c r="DA225" s="122"/>
      <c r="DB225" s="122"/>
      <c r="DC225" s="122"/>
      <c r="DD225" s="122"/>
      <c r="DE225" s="122"/>
      <c r="DF225" s="122"/>
      <c r="DG225" s="122"/>
      <c r="DH225" s="122"/>
      <c r="DI225" s="122"/>
    </row>
    <row r="226" spans="1:113" s="120" customFormat="1">
      <c r="A226" s="119" t="s">
        <v>69</v>
      </c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  <c r="AA226" s="119"/>
      <c r="AB226" s="119"/>
      <c r="AC226" s="119"/>
      <c r="AD226" s="119"/>
      <c r="AE226" s="119">
        <f t="shared" si="11"/>
        <v>0</v>
      </c>
      <c r="AF226" s="182"/>
    </row>
    <row r="227" spans="1:113" s="120" customFormat="1">
      <c r="A227" s="121" t="s">
        <v>122</v>
      </c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>
        <f t="shared" si="11"/>
        <v>0</v>
      </c>
      <c r="AF227" s="183"/>
      <c r="AG227" s="122"/>
      <c r="AH227" s="122"/>
      <c r="AI227" s="122"/>
      <c r="AJ227" s="122"/>
      <c r="AK227" s="122"/>
      <c r="AL227" s="122"/>
      <c r="AM227" s="122"/>
      <c r="AN227" s="122"/>
      <c r="AO227" s="122"/>
      <c r="AP227" s="122"/>
      <c r="AQ227" s="122"/>
      <c r="AR227" s="122"/>
      <c r="AS227" s="122"/>
      <c r="AT227" s="122"/>
      <c r="AU227" s="122"/>
      <c r="AV227" s="122"/>
      <c r="AW227" s="122"/>
      <c r="AX227" s="122"/>
      <c r="AY227" s="122"/>
      <c r="AZ227" s="122"/>
      <c r="BA227" s="122"/>
      <c r="BB227" s="122"/>
      <c r="BC227" s="122"/>
      <c r="BD227" s="122"/>
      <c r="BE227" s="122"/>
      <c r="BF227" s="122"/>
      <c r="BG227" s="122"/>
      <c r="BH227" s="122"/>
      <c r="BI227" s="122"/>
      <c r="BJ227" s="122"/>
      <c r="BK227" s="122"/>
      <c r="BL227" s="122"/>
      <c r="BM227" s="122"/>
      <c r="BN227" s="122"/>
      <c r="BO227" s="122"/>
      <c r="BP227" s="122"/>
      <c r="BQ227" s="122"/>
      <c r="BR227" s="122"/>
      <c r="BS227" s="122"/>
      <c r="BT227" s="122"/>
      <c r="BU227" s="122"/>
      <c r="BV227" s="122"/>
      <c r="BW227" s="122"/>
      <c r="BX227" s="122"/>
      <c r="BY227" s="122"/>
      <c r="BZ227" s="122"/>
      <c r="CA227" s="122"/>
      <c r="CB227" s="122"/>
      <c r="CC227" s="122"/>
      <c r="CD227" s="122"/>
      <c r="CE227" s="122"/>
      <c r="CF227" s="122"/>
      <c r="CG227" s="122"/>
      <c r="CH227" s="122"/>
      <c r="CI227" s="122"/>
      <c r="CJ227" s="122"/>
      <c r="CK227" s="122"/>
      <c r="CL227" s="122"/>
      <c r="CM227" s="122"/>
      <c r="CN227" s="122"/>
      <c r="CO227" s="122"/>
      <c r="CP227" s="122"/>
      <c r="CQ227" s="122"/>
      <c r="CR227" s="122"/>
      <c r="CS227" s="122"/>
      <c r="CT227" s="122"/>
      <c r="CU227" s="122"/>
      <c r="CV227" s="122"/>
      <c r="CW227" s="122"/>
      <c r="CX227" s="122"/>
      <c r="CY227" s="122"/>
      <c r="CZ227" s="122"/>
      <c r="DA227" s="122"/>
      <c r="DB227" s="122"/>
      <c r="DC227" s="122"/>
      <c r="DD227" s="122"/>
      <c r="DE227" s="122"/>
      <c r="DF227" s="122"/>
      <c r="DG227" s="122"/>
      <c r="DH227" s="122"/>
      <c r="DI227" s="122"/>
    </row>
    <row r="228" spans="1:113" s="120" customFormat="1">
      <c r="A228" s="119" t="s">
        <v>32</v>
      </c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  <c r="AA228" s="119"/>
      <c r="AB228" s="119"/>
      <c r="AC228" s="119"/>
      <c r="AD228" s="119"/>
      <c r="AE228" s="119">
        <f t="shared" si="11"/>
        <v>0</v>
      </c>
      <c r="AF228" s="182"/>
    </row>
    <row r="229" spans="1:113" s="120" customFormat="1">
      <c r="A229" s="121" t="s">
        <v>10</v>
      </c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>
        <f t="shared" si="11"/>
        <v>0</v>
      </c>
      <c r="AF229" s="183"/>
      <c r="AG229" s="122"/>
      <c r="AH229" s="122"/>
      <c r="AI229" s="122"/>
      <c r="AJ229" s="122"/>
      <c r="AK229" s="122"/>
      <c r="AL229" s="122"/>
      <c r="AM229" s="122"/>
      <c r="AN229" s="122"/>
      <c r="AO229" s="122"/>
      <c r="AP229" s="122"/>
      <c r="AQ229" s="122"/>
      <c r="AR229" s="122"/>
      <c r="AS229" s="122"/>
      <c r="AT229" s="122"/>
      <c r="AU229" s="122"/>
      <c r="AV229" s="122"/>
      <c r="AW229" s="122"/>
      <c r="AX229" s="122"/>
      <c r="AY229" s="122"/>
      <c r="AZ229" s="122"/>
      <c r="BA229" s="122"/>
      <c r="BB229" s="122"/>
      <c r="BC229" s="122"/>
      <c r="BD229" s="122"/>
      <c r="BE229" s="122"/>
      <c r="BF229" s="122"/>
      <c r="BG229" s="122"/>
      <c r="BH229" s="122"/>
      <c r="BI229" s="122"/>
      <c r="BJ229" s="122"/>
      <c r="BK229" s="122"/>
      <c r="BL229" s="122"/>
      <c r="BM229" s="122"/>
      <c r="BN229" s="122"/>
      <c r="BO229" s="122"/>
      <c r="BP229" s="122"/>
      <c r="BQ229" s="122"/>
      <c r="BR229" s="122"/>
      <c r="BS229" s="122"/>
      <c r="BT229" s="122"/>
      <c r="BU229" s="122"/>
      <c r="BV229" s="122"/>
      <c r="BW229" s="122"/>
      <c r="BX229" s="122"/>
      <c r="BY229" s="122"/>
      <c r="BZ229" s="122"/>
      <c r="CA229" s="122"/>
      <c r="CB229" s="122"/>
      <c r="CC229" s="122"/>
      <c r="CD229" s="122"/>
      <c r="CE229" s="122"/>
      <c r="CF229" s="122"/>
      <c r="CG229" s="122"/>
      <c r="CH229" s="122"/>
      <c r="CI229" s="122"/>
      <c r="CJ229" s="122"/>
      <c r="CK229" s="122"/>
      <c r="CL229" s="122"/>
      <c r="CM229" s="122"/>
      <c r="CN229" s="122"/>
      <c r="CO229" s="122"/>
      <c r="CP229" s="122"/>
      <c r="CQ229" s="122"/>
      <c r="CR229" s="122"/>
      <c r="CS229" s="122"/>
      <c r="CT229" s="122"/>
      <c r="CU229" s="122"/>
      <c r="CV229" s="122"/>
      <c r="CW229" s="122"/>
      <c r="CX229" s="122"/>
      <c r="CY229" s="122"/>
      <c r="CZ229" s="122"/>
      <c r="DA229" s="122"/>
      <c r="DB229" s="122"/>
      <c r="DC229" s="122"/>
      <c r="DD229" s="122"/>
      <c r="DE229" s="122"/>
      <c r="DF229" s="122"/>
      <c r="DG229" s="122"/>
      <c r="DH229" s="122"/>
      <c r="DI229" s="122"/>
    </row>
    <row r="230" spans="1:113" s="120" customFormat="1">
      <c r="A230" s="119" t="s">
        <v>44</v>
      </c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  <c r="AA230" s="119"/>
      <c r="AB230" s="119"/>
      <c r="AC230" s="119"/>
      <c r="AD230" s="119"/>
      <c r="AE230" s="119">
        <f t="shared" si="11"/>
        <v>0</v>
      </c>
      <c r="AF230" s="182"/>
    </row>
    <row r="231" spans="1:113" s="120" customFormat="1">
      <c r="A231" s="121" t="s">
        <v>23</v>
      </c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>
        <f t="shared" si="11"/>
        <v>0</v>
      </c>
      <c r="AF231" s="183"/>
      <c r="AG231" s="122"/>
      <c r="AH231" s="122"/>
      <c r="AI231" s="122"/>
      <c r="AJ231" s="122"/>
      <c r="AK231" s="122"/>
      <c r="AL231" s="122"/>
      <c r="AM231" s="122"/>
      <c r="AN231" s="122"/>
      <c r="AO231" s="122"/>
      <c r="AP231" s="122"/>
      <c r="AQ231" s="122"/>
      <c r="AR231" s="122"/>
      <c r="AS231" s="122"/>
      <c r="AT231" s="122"/>
      <c r="AU231" s="122"/>
      <c r="AV231" s="122"/>
      <c r="AW231" s="122"/>
      <c r="AX231" s="122"/>
      <c r="AY231" s="122"/>
      <c r="AZ231" s="122"/>
      <c r="BA231" s="122"/>
      <c r="BB231" s="122"/>
      <c r="BC231" s="122"/>
      <c r="BD231" s="122"/>
      <c r="BE231" s="122"/>
      <c r="BF231" s="122"/>
      <c r="BG231" s="122"/>
      <c r="BH231" s="122"/>
      <c r="BI231" s="122"/>
      <c r="BJ231" s="122"/>
      <c r="BK231" s="122"/>
      <c r="BL231" s="122"/>
      <c r="BM231" s="122"/>
      <c r="BN231" s="122"/>
      <c r="BO231" s="122"/>
      <c r="BP231" s="122"/>
      <c r="BQ231" s="122"/>
      <c r="BR231" s="122"/>
      <c r="BS231" s="122"/>
      <c r="BT231" s="122"/>
      <c r="BU231" s="122"/>
      <c r="BV231" s="122"/>
      <c r="BW231" s="122"/>
      <c r="BX231" s="122"/>
      <c r="BY231" s="122"/>
      <c r="BZ231" s="122"/>
      <c r="CA231" s="122"/>
      <c r="CB231" s="122"/>
      <c r="CC231" s="122"/>
      <c r="CD231" s="122"/>
      <c r="CE231" s="122"/>
      <c r="CF231" s="122"/>
      <c r="CG231" s="122"/>
      <c r="CH231" s="122"/>
      <c r="CI231" s="122"/>
      <c r="CJ231" s="122"/>
      <c r="CK231" s="122"/>
      <c r="CL231" s="122"/>
      <c r="CM231" s="122"/>
      <c r="CN231" s="122"/>
      <c r="CO231" s="122"/>
      <c r="CP231" s="122"/>
      <c r="CQ231" s="122"/>
      <c r="CR231" s="122"/>
      <c r="CS231" s="122"/>
      <c r="CT231" s="122"/>
      <c r="CU231" s="122"/>
      <c r="CV231" s="122"/>
      <c r="CW231" s="122"/>
      <c r="CX231" s="122"/>
      <c r="CY231" s="122"/>
      <c r="CZ231" s="122"/>
      <c r="DA231" s="122"/>
      <c r="DB231" s="122"/>
      <c r="DC231" s="122"/>
      <c r="DD231" s="122"/>
      <c r="DE231" s="122"/>
      <c r="DF231" s="122"/>
      <c r="DG231" s="122"/>
      <c r="DH231" s="122"/>
      <c r="DI231" s="122"/>
    </row>
    <row r="232" spans="1:113" s="120" customFormat="1">
      <c r="A232" s="119" t="s">
        <v>73</v>
      </c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  <c r="AA232" s="119"/>
      <c r="AB232" s="119"/>
      <c r="AC232" s="119"/>
      <c r="AD232" s="119"/>
      <c r="AE232" s="119">
        <f t="shared" si="11"/>
        <v>0</v>
      </c>
      <c r="AF232" s="182"/>
    </row>
    <row r="233" spans="1:113" s="120" customFormat="1">
      <c r="A233" s="121" t="s">
        <v>30</v>
      </c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>
        <f t="shared" si="11"/>
        <v>0</v>
      </c>
      <c r="AF233" s="183"/>
      <c r="AG233" s="122"/>
      <c r="AH233" s="122"/>
      <c r="AI233" s="122"/>
      <c r="AJ233" s="122"/>
      <c r="AK233" s="122"/>
      <c r="AL233" s="122"/>
      <c r="AM233" s="122"/>
      <c r="AN233" s="122"/>
      <c r="AO233" s="122"/>
      <c r="AP233" s="122"/>
      <c r="AQ233" s="122"/>
      <c r="AR233" s="122"/>
      <c r="AS233" s="122"/>
      <c r="AT233" s="122"/>
      <c r="AU233" s="122"/>
      <c r="AV233" s="122"/>
      <c r="AW233" s="122"/>
      <c r="AX233" s="122"/>
      <c r="AY233" s="122"/>
      <c r="AZ233" s="122"/>
      <c r="BA233" s="122"/>
      <c r="BB233" s="122"/>
      <c r="BC233" s="122"/>
      <c r="BD233" s="122"/>
      <c r="BE233" s="122"/>
      <c r="BF233" s="122"/>
      <c r="BG233" s="122"/>
      <c r="BH233" s="122"/>
      <c r="BI233" s="122"/>
      <c r="BJ233" s="122"/>
      <c r="BK233" s="122"/>
      <c r="BL233" s="122"/>
      <c r="BM233" s="122"/>
      <c r="BN233" s="122"/>
      <c r="BO233" s="122"/>
      <c r="BP233" s="122"/>
      <c r="BQ233" s="122"/>
      <c r="BR233" s="122"/>
      <c r="BS233" s="122"/>
      <c r="BT233" s="122"/>
      <c r="BU233" s="122"/>
      <c r="BV233" s="122"/>
      <c r="BW233" s="122"/>
      <c r="BX233" s="122"/>
      <c r="BY233" s="122"/>
      <c r="BZ233" s="122"/>
      <c r="CA233" s="122"/>
      <c r="CB233" s="122"/>
      <c r="CC233" s="122"/>
      <c r="CD233" s="122"/>
      <c r="CE233" s="122"/>
      <c r="CF233" s="122"/>
      <c r="CG233" s="122"/>
      <c r="CH233" s="122"/>
      <c r="CI233" s="122"/>
      <c r="CJ233" s="122"/>
      <c r="CK233" s="122"/>
      <c r="CL233" s="122"/>
      <c r="CM233" s="122"/>
      <c r="CN233" s="122"/>
      <c r="CO233" s="122"/>
      <c r="CP233" s="122"/>
      <c r="CQ233" s="122"/>
      <c r="CR233" s="122"/>
      <c r="CS233" s="122"/>
      <c r="CT233" s="122"/>
      <c r="CU233" s="122"/>
      <c r="CV233" s="122"/>
      <c r="CW233" s="122"/>
      <c r="CX233" s="122"/>
      <c r="CY233" s="122"/>
      <c r="CZ233" s="122"/>
      <c r="DA233" s="122"/>
      <c r="DB233" s="122"/>
      <c r="DC233" s="122"/>
      <c r="DD233" s="122"/>
      <c r="DE233" s="122"/>
      <c r="DF233" s="122"/>
      <c r="DG233" s="122"/>
      <c r="DH233" s="122"/>
      <c r="DI233" s="122"/>
    </row>
    <row r="234" spans="1:113" s="120" customFormat="1">
      <c r="A234" s="119" t="s">
        <v>54</v>
      </c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  <c r="AA234" s="119"/>
      <c r="AB234" s="119"/>
      <c r="AC234" s="119"/>
      <c r="AD234" s="119"/>
      <c r="AE234" s="119">
        <f t="shared" si="11"/>
        <v>0</v>
      </c>
      <c r="AF234" s="182"/>
    </row>
    <row r="235" spans="1:113" s="120" customFormat="1">
      <c r="A235" s="121" t="s">
        <v>99</v>
      </c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>
        <f t="shared" si="11"/>
        <v>0</v>
      </c>
      <c r="AF235" s="183"/>
      <c r="AG235" s="122"/>
      <c r="AH235" s="122"/>
      <c r="AI235" s="122"/>
      <c r="AJ235" s="122"/>
      <c r="AK235" s="122"/>
      <c r="AL235" s="122"/>
      <c r="AM235" s="122"/>
      <c r="AN235" s="122"/>
      <c r="AO235" s="122"/>
      <c r="AP235" s="122"/>
      <c r="AQ235" s="122"/>
      <c r="AR235" s="122"/>
      <c r="AS235" s="122"/>
      <c r="AT235" s="122"/>
      <c r="AU235" s="122"/>
      <c r="AV235" s="122"/>
      <c r="AW235" s="122"/>
      <c r="AX235" s="122"/>
      <c r="AY235" s="122"/>
      <c r="AZ235" s="122"/>
      <c r="BA235" s="122"/>
      <c r="BB235" s="122"/>
      <c r="BC235" s="122"/>
      <c r="BD235" s="122"/>
      <c r="BE235" s="122"/>
      <c r="BF235" s="122"/>
      <c r="BG235" s="122"/>
      <c r="BH235" s="122"/>
      <c r="BI235" s="122"/>
      <c r="BJ235" s="122"/>
      <c r="BK235" s="122"/>
      <c r="BL235" s="122"/>
      <c r="BM235" s="122"/>
      <c r="BN235" s="122"/>
      <c r="BO235" s="122"/>
      <c r="BP235" s="122"/>
      <c r="BQ235" s="122"/>
      <c r="BR235" s="122"/>
      <c r="BS235" s="122"/>
      <c r="BT235" s="122"/>
      <c r="BU235" s="122"/>
      <c r="BV235" s="122"/>
      <c r="BW235" s="122"/>
      <c r="BX235" s="122"/>
      <c r="BY235" s="122"/>
      <c r="BZ235" s="122"/>
      <c r="CA235" s="122"/>
      <c r="CB235" s="122"/>
      <c r="CC235" s="122"/>
      <c r="CD235" s="122"/>
      <c r="CE235" s="122"/>
      <c r="CF235" s="122"/>
      <c r="CG235" s="122"/>
      <c r="CH235" s="122"/>
      <c r="CI235" s="122"/>
      <c r="CJ235" s="122"/>
      <c r="CK235" s="122"/>
      <c r="CL235" s="122"/>
      <c r="CM235" s="122"/>
      <c r="CN235" s="122"/>
      <c r="CO235" s="122"/>
      <c r="CP235" s="122"/>
      <c r="CQ235" s="122"/>
      <c r="CR235" s="122"/>
      <c r="CS235" s="122"/>
      <c r="CT235" s="122"/>
      <c r="CU235" s="122"/>
      <c r="CV235" s="122"/>
      <c r="CW235" s="122"/>
      <c r="CX235" s="122"/>
      <c r="CY235" s="122"/>
      <c r="CZ235" s="122"/>
      <c r="DA235" s="122"/>
      <c r="DB235" s="122"/>
      <c r="DC235" s="122"/>
      <c r="DD235" s="122"/>
      <c r="DE235" s="122"/>
      <c r="DF235" s="122"/>
      <c r="DG235" s="122"/>
      <c r="DH235" s="122"/>
      <c r="DI235" s="122"/>
    </row>
    <row r="236" spans="1:113" s="120" customFormat="1">
      <c r="A236" s="119" t="s">
        <v>124</v>
      </c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  <c r="AA236" s="119"/>
      <c r="AB236" s="119"/>
      <c r="AC236" s="119"/>
      <c r="AD236" s="119"/>
      <c r="AE236" s="119">
        <f t="shared" si="11"/>
        <v>0</v>
      </c>
      <c r="AF236" s="182"/>
    </row>
    <row r="237" spans="1:113" s="120" customFormat="1">
      <c r="A237" s="121" t="s">
        <v>125</v>
      </c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>
        <f t="shared" si="11"/>
        <v>0</v>
      </c>
      <c r="AF237" s="183"/>
      <c r="AG237" s="122"/>
      <c r="AH237" s="122"/>
      <c r="AI237" s="122"/>
      <c r="AJ237" s="122"/>
      <c r="AK237" s="122"/>
      <c r="AL237" s="122"/>
      <c r="AM237" s="122"/>
      <c r="AN237" s="122"/>
      <c r="AO237" s="122"/>
      <c r="AP237" s="122"/>
      <c r="AQ237" s="122"/>
      <c r="AR237" s="122"/>
      <c r="AS237" s="122"/>
      <c r="AT237" s="122"/>
      <c r="AU237" s="122"/>
      <c r="AV237" s="122"/>
      <c r="AW237" s="122"/>
      <c r="AX237" s="122"/>
      <c r="AY237" s="122"/>
      <c r="AZ237" s="122"/>
      <c r="BA237" s="122"/>
      <c r="BB237" s="122"/>
      <c r="BC237" s="122"/>
      <c r="BD237" s="122"/>
      <c r="BE237" s="122"/>
      <c r="BF237" s="122"/>
      <c r="BG237" s="122"/>
      <c r="BH237" s="122"/>
      <c r="BI237" s="122"/>
      <c r="BJ237" s="122"/>
      <c r="BK237" s="122"/>
      <c r="BL237" s="122"/>
      <c r="BM237" s="122"/>
      <c r="BN237" s="122"/>
      <c r="BO237" s="122"/>
      <c r="BP237" s="122"/>
      <c r="BQ237" s="122"/>
      <c r="BR237" s="122"/>
      <c r="BS237" s="122"/>
      <c r="BT237" s="122"/>
      <c r="BU237" s="122"/>
      <c r="BV237" s="122"/>
      <c r="BW237" s="122"/>
      <c r="BX237" s="122"/>
      <c r="BY237" s="122"/>
      <c r="BZ237" s="122"/>
      <c r="CA237" s="122"/>
      <c r="CB237" s="122"/>
      <c r="CC237" s="122"/>
      <c r="CD237" s="122"/>
      <c r="CE237" s="122"/>
      <c r="CF237" s="122"/>
      <c r="CG237" s="122"/>
      <c r="CH237" s="122"/>
      <c r="CI237" s="122"/>
      <c r="CJ237" s="122"/>
      <c r="CK237" s="122"/>
      <c r="CL237" s="122"/>
      <c r="CM237" s="122"/>
      <c r="CN237" s="122"/>
      <c r="CO237" s="122"/>
      <c r="CP237" s="122"/>
      <c r="CQ237" s="122"/>
      <c r="CR237" s="122"/>
      <c r="CS237" s="122"/>
      <c r="CT237" s="122"/>
      <c r="CU237" s="122"/>
      <c r="CV237" s="122"/>
      <c r="CW237" s="122"/>
      <c r="CX237" s="122"/>
      <c r="CY237" s="122"/>
      <c r="CZ237" s="122"/>
      <c r="DA237" s="122"/>
      <c r="DB237" s="122"/>
      <c r="DC237" s="122"/>
      <c r="DD237" s="122"/>
      <c r="DE237" s="122"/>
      <c r="DF237" s="122"/>
      <c r="DG237" s="122"/>
      <c r="DH237" s="122"/>
      <c r="DI237" s="122"/>
    </row>
    <row r="238" spans="1:113" s="120" customFormat="1">
      <c r="A238" s="119" t="s">
        <v>31</v>
      </c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  <c r="AA238" s="119"/>
      <c r="AB238" s="119"/>
      <c r="AC238" s="119"/>
      <c r="AD238" s="119"/>
      <c r="AE238" s="119">
        <f t="shared" si="11"/>
        <v>0</v>
      </c>
      <c r="AF238" s="182"/>
    </row>
    <row r="239" spans="1:113" s="120" customFormat="1">
      <c r="A239" s="121" t="s">
        <v>57</v>
      </c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>
        <f t="shared" si="11"/>
        <v>0</v>
      </c>
      <c r="AF239" s="183"/>
      <c r="AG239" s="122"/>
      <c r="AH239" s="122"/>
      <c r="AI239" s="122"/>
      <c r="AJ239" s="122"/>
      <c r="AK239" s="122"/>
      <c r="AL239" s="122"/>
      <c r="AM239" s="122"/>
      <c r="AN239" s="122"/>
      <c r="AO239" s="122"/>
      <c r="AP239" s="122"/>
      <c r="AQ239" s="122"/>
      <c r="AR239" s="122"/>
      <c r="AS239" s="122"/>
      <c r="AT239" s="122"/>
      <c r="AU239" s="122"/>
      <c r="AV239" s="122"/>
      <c r="AW239" s="122"/>
      <c r="AX239" s="122"/>
      <c r="AY239" s="122"/>
      <c r="AZ239" s="122"/>
      <c r="BA239" s="122"/>
      <c r="BB239" s="122"/>
      <c r="BC239" s="122"/>
      <c r="BD239" s="122"/>
      <c r="BE239" s="122"/>
      <c r="BF239" s="122"/>
      <c r="BG239" s="122"/>
      <c r="BH239" s="122"/>
      <c r="BI239" s="122"/>
      <c r="BJ239" s="122"/>
      <c r="BK239" s="122"/>
      <c r="BL239" s="122"/>
      <c r="BM239" s="122"/>
      <c r="BN239" s="122"/>
      <c r="BO239" s="122"/>
      <c r="BP239" s="122"/>
      <c r="BQ239" s="122"/>
      <c r="BR239" s="122"/>
      <c r="BS239" s="122"/>
      <c r="BT239" s="122"/>
      <c r="BU239" s="122"/>
      <c r="BV239" s="122"/>
      <c r="BW239" s="122"/>
      <c r="BX239" s="122"/>
      <c r="BY239" s="122"/>
      <c r="BZ239" s="122"/>
      <c r="CA239" s="122"/>
      <c r="CB239" s="122"/>
      <c r="CC239" s="122"/>
      <c r="CD239" s="122"/>
      <c r="CE239" s="122"/>
      <c r="CF239" s="122"/>
      <c r="CG239" s="122"/>
      <c r="CH239" s="122"/>
      <c r="CI239" s="122"/>
      <c r="CJ239" s="122"/>
      <c r="CK239" s="122"/>
      <c r="CL239" s="122"/>
      <c r="CM239" s="122"/>
      <c r="CN239" s="122"/>
      <c r="CO239" s="122"/>
      <c r="CP239" s="122"/>
      <c r="CQ239" s="122"/>
      <c r="CR239" s="122"/>
      <c r="CS239" s="122"/>
      <c r="CT239" s="122"/>
      <c r="CU239" s="122"/>
      <c r="CV239" s="122"/>
      <c r="CW239" s="122"/>
      <c r="CX239" s="122"/>
      <c r="CY239" s="122"/>
      <c r="CZ239" s="122"/>
      <c r="DA239" s="122"/>
      <c r="DB239" s="122"/>
      <c r="DC239" s="122"/>
      <c r="DD239" s="122"/>
      <c r="DE239" s="122"/>
      <c r="DF239" s="122"/>
      <c r="DG239" s="122"/>
      <c r="DH239" s="122"/>
      <c r="DI239" s="122"/>
    </row>
    <row r="240" spans="1:113" s="120" customFormat="1">
      <c r="A240" s="119" t="s">
        <v>12</v>
      </c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  <c r="AA240" s="119"/>
      <c r="AB240" s="119"/>
      <c r="AC240" s="119"/>
      <c r="AD240" s="119"/>
      <c r="AE240" s="119">
        <f t="shared" si="11"/>
        <v>0</v>
      </c>
      <c r="AF240" s="182"/>
    </row>
    <row r="241" spans="1:113" s="120" customFormat="1">
      <c r="A241" s="121" t="s">
        <v>74</v>
      </c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>
        <f t="shared" si="11"/>
        <v>0</v>
      </c>
      <c r="AF241" s="183"/>
      <c r="AG241" s="122"/>
      <c r="AH241" s="122"/>
      <c r="AI241" s="122"/>
      <c r="AJ241" s="122"/>
      <c r="AK241" s="122"/>
      <c r="AL241" s="122"/>
      <c r="AM241" s="122"/>
      <c r="AN241" s="122"/>
      <c r="AO241" s="122"/>
      <c r="AP241" s="122"/>
      <c r="AQ241" s="122"/>
      <c r="AR241" s="122"/>
      <c r="AS241" s="122"/>
      <c r="AT241" s="122"/>
      <c r="AU241" s="122"/>
      <c r="AV241" s="122"/>
      <c r="AW241" s="122"/>
      <c r="AX241" s="122"/>
      <c r="AY241" s="122"/>
      <c r="AZ241" s="122"/>
      <c r="BA241" s="122"/>
      <c r="BB241" s="122"/>
      <c r="BC241" s="122"/>
      <c r="BD241" s="122"/>
      <c r="BE241" s="122"/>
      <c r="BF241" s="122"/>
      <c r="BG241" s="122"/>
      <c r="BH241" s="122"/>
      <c r="BI241" s="122"/>
      <c r="BJ241" s="122"/>
      <c r="BK241" s="122"/>
      <c r="BL241" s="122"/>
      <c r="BM241" s="122"/>
      <c r="BN241" s="122"/>
      <c r="BO241" s="122"/>
      <c r="BP241" s="122"/>
      <c r="BQ241" s="122"/>
      <c r="BR241" s="122"/>
      <c r="BS241" s="122"/>
      <c r="BT241" s="122"/>
      <c r="BU241" s="122"/>
      <c r="BV241" s="122"/>
      <c r="BW241" s="122"/>
      <c r="BX241" s="122"/>
      <c r="BY241" s="122"/>
      <c r="BZ241" s="122"/>
      <c r="CA241" s="122"/>
      <c r="CB241" s="122"/>
      <c r="CC241" s="122"/>
      <c r="CD241" s="122"/>
      <c r="CE241" s="122"/>
      <c r="CF241" s="122"/>
      <c r="CG241" s="122"/>
      <c r="CH241" s="122"/>
      <c r="CI241" s="122"/>
      <c r="CJ241" s="122"/>
      <c r="CK241" s="122"/>
      <c r="CL241" s="122"/>
      <c r="CM241" s="122"/>
      <c r="CN241" s="122"/>
      <c r="CO241" s="122"/>
      <c r="CP241" s="122"/>
      <c r="CQ241" s="122"/>
      <c r="CR241" s="122"/>
      <c r="CS241" s="122"/>
      <c r="CT241" s="122"/>
      <c r="CU241" s="122"/>
      <c r="CV241" s="122"/>
      <c r="CW241" s="122"/>
      <c r="CX241" s="122"/>
      <c r="CY241" s="122"/>
      <c r="CZ241" s="122"/>
      <c r="DA241" s="122"/>
      <c r="DB241" s="122"/>
      <c r="DC241" s="122"/>
      <c r="DD241" s="122"/>
      <c r="DE241" s="122"/>
      <c r="DF241" s="122"/>
      <c r="DG241" s="122"/>
      <c r="DH241" s="122"/>
      <c r="DI241" s="122"/>
    </row>
    <row r="242" spans="1:113" s="120" customFormat="1">
      <c r="A242" s="119"/>
      <c r="B242" s="119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  <c r="AA242" s="119"/>
      <c r="AB242" s="119"/>
      <c r="AC242" s="119"/>
      <c r="AD242" s="119"/>
      <c r="AE242" s="119"/>
      <c r="AF242" s="182"/>
    </row>
    <row r="243" spans="1:113" s="120" customFormat="1">
      <c r="A243" s="121" t="s">
        <v>126</v>
      </c>
      <c r="B243" s="121">
        <f t="shared" ref="B243:R243" si="12">SUM(B196:B237)</f>
        <v>231</v>
      </c>
      <c r="C243" s="121">
        <f t="shared" si="12"/>
        <v>0</v>
      </c>
      <c r="D243" s="121">
        <f t="shared" si="12"/>
        <v>225</v>
      </c>
      <c r="E243" s="121">
        <f t="shared" si="12"/>
        <v>0</v>
      </c>
      <c r="F243" s="121">
        <f t="shared" si="12"/>
        <v>185</v>
      </c>
      <c r="G243" s="121">
        <f t="shared" si="12"/>
        <v>233</v>
      </c>
      <c r="H243" s="121">
        <f t="shared" si="12"/>
        <v>235</v>
      </c>
      <c r="I243" s="121">
        <f t="shared" si="12"/>
        <v>455</v>
      </c>
      <c r="J243" s="121">
        <f t="shared" si="12"/>
        <v>495</v>
      </c>
      <c r="K243" s="121">
        <f t="shared" si="12"/>
        <v>138</v>
      </c>
      <c r="L243" s="121">
        <f t="shared" si="12"/>
        <v>133</v>
      </c>
      <c r="M243" s="121">
        <f t="shared" si="12"/>
        <v>215</v>
      </c>
      <c r="N243" s="121">
        <f t="shared" si="12"/>
        <v>302</v>
      </c>
      <c r="O243" s="121">
        <f t="shared" si="12"/>
        <v>265</v>
      </c>
      <c r="P243" s="121">
        <f t="shared" si="12"/>
        <v>275</v>
      </c>
      <c r="Q243" s="121">
        <f t="shared" si="12"/>
        <v>235</v>
      </c>
      <c r="R243" s="121">
        <f t="shared" si="12"/>
        <v>175</v>
      </c>
      <c r="S243" s="121"/>
      <c r="T243" s="121"/>
      <c r="U243" s="121">
        <f t="shared" ref="U243:AE243" si="13">SUM(U196:U237)</f>
        <v>185</v>
      </c>
      <c r="V243" s="121">
        <f t="shared" si="13"/>
        <v>115</v>
      </c>
      <c r="W243" s="121">
        <f t="shared" si="13"/>
        <v>0</v>
      </c>
      <c r="X243" s="121">
        <f t="shared" si="13"/>
        <v>0</v>
      </c>
      <c r="Y243" s="121">
        <f t="shared" si="13"/>
        <v>0</v>
      </c>
      <c r="Z243" s="121">
        <f t="shared" si="13"/>
        <v>0</v>
      </c>
      <c r="AA243" s="121">
        <f t="shared" si="13"/>
        <v>0</v>
      </c>
      <c r="AB243" s="121">
        <f t="shared" si="13"/>
        <v>0</v>
      </c>
      <c r="AC243" s="121">
        <f t="shared" si="13"/>
        <v>0</v>
      </c>
      <c r="AD243" s="121">
        <f t="shared" si="13"/>
        <v>0</v>
      </c>
      <c r="AE243" s="121">
        <f t="shared" si="13"/>
        <v>5152</v>
      </c>
      <c r="AF243" s="183"/>
      <c r="AG243" s="122"/>
      <c r="AH243" s="122"/>
      <c r="AI243" s="122"/>
      <c r="AJ243" s="122"/>
      <c r="AK243" s="122"/>
      <c r="AL243" s="122"/>
      <c r="AM243" s="122"/>
      <c r="AN243" s="122"/>
      <c r="AO243" s="122"/>
      <c r="AP243" s="122"/>
      <c r="AQ243" s="122"/>
      <c r="AR243" s="122"/>
      <c r="AS243" s="122"/>
      <c r="AT243" s="122"/>
      <c r="AU243" s="122"/>
      <c r="AV243" s="122"/>
      <c r="AW243" s="122"/>
      <c r="AX243" s="122"/>
      <c r="AY243" s="122"/>
      <c r="AZ243" s="122"/>
      <c r="BA243" s="122"/>
      <c r="BB243" s="122"/>
      <c r="BC243" s="122"/>
      <c r="BD243" s="122"/>
      <c r="BE243" s="122"/>
      <c r="BF243" s="122"/>
      <c r="BG243" s="122"/>
      <c r="BH243" s="122"/>
      <c r="BI243" s="122"/>
      <c r="BJ243" s="122"/>
      <c r="BK243" s="122"/>
      <c r="BL243" s="122"/>
      <c r="BM243" s="122"/>
      <c r="BN243" s="122"/>
      <c r="BO243" s="122"/>
      <c r="BP243" s="122"/>
      <c r="BQ243" s="122"/>
      <c r="BR243" s="122"/>
      <c r="BS243" s="122"/>
      <c r="BT243" s="122"/>
      <c r="BU243" s="122"/>
      <c r="BV243" s="122"/>
      <c r="BW243" s="122"/>
      <c r="BX243" s="122"/>
      <c r="BY243" s="122"/>
      <c r="BZ243" s="122"/>
      <c r="CA243" s="122"/>
      <c r="CB243" s="122"/>
      <c r="CC243" s="122"/>
      <c r="CD243" s="122"/>
      <c r="CE243" s="122"/>
      <c r="CF243" s="122"/>
      <c r="CG243" s="122"/>
      <c r="CH243" s="122"/>
      <c r="CI243" s="122"/>
      <c r="CJ243" s="122"/>
      <c r="CK243" s="122"/>
      <c r="CL243" s="122"/>
      <c r="CM243" s="122"/>
      <c r="CN243" s="122"/>
      <c r="CO243" s="122"/>
      <c r="CP243" s="122"/>
      <c r="CQ243" s="122"/>
      <c r="CR243" s="122"/>
      <c r="CS243" s="122"/>
      <c r="CT243" s="122"/>
      <c r="CU243" s="122"/>
      <c r="CV243" s="122"/>
      <c r="CW243" s="122"/>
      <c r="CX243" s="122"/>
      <c r="CY243" s="122"/>
      <c r="CZ243" s="122"/>
      <c r="DA243" s="122"/>
      <c r="DB243" s="122"/>
      <c r="DC243" s="122"/>
      <c r="DD243" s="122"/>
      <c r="DE243" s="122"/>
      <c r="DF243" s="122"/>
      <c r="DG243" s="122"/>
      <c r="DH243" s="122"/>
      <c r="DI243" s="122"/>
    </row>
    <row r="244" spans="1:113">
      <c r="A244" s="70"/>
      <c r="B244" s="57"/>
      <c r="C244" s="57"/>
      <c r="D244" s="57"/>
      <c r="E244" s="57"/>
      <c r="V244" s="65"/>
    </row>
    <row r="245" spans="1:113">
      <c r="V245" s="65"/>
    </row>
  </sheetData>
  <sortState xmlns:xlrd2="http://schemas.microsoft.com/office/spreadsheetml/2017/richdata2" ref="A196:DI242">
    <sortCondition descending="1" ref="AE196:AE242"/>
  </sortState>
  <phoneticPr fontId="18" type="noConversion"/>
  <printOptions gridLines="1"/>
  <pageMargins left="0.75" right="0.75" top="1" bottom="1" header="0.5" footer="0.5"/>
  <pageSetup scale="82" orientation="landscape" r:id="rId1"/>
  <headerFooter alignWithMargins="0"/>
  <rowBreaks count="4" manualBreakCount="4">
    <brk id="63" max="16383" man="1"/>
    <brk id="106" max="27" man="1"/>
    <brk id="153" max="16383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28"/>
  <sheetViews>
    <sheetView zoomScale="125" zoomScaleNormal="125" workbookViewId="0">
      <pane xSplit="1" ySplit="2" topLeftCell="B3" activePane="bottomRight" state="frozen"/>
      <selection pane="topRight"/>
      <selection pane="bottomLeft"/>
      <selection pane="bottomRight" activeCell="A36" sqref="A36:XFD127"/>
    </sheetView>
  </sheetViews>
  <sheetFormatPr defaultColWidth="9" defaultRowHeight="12.45"/>
  <cols>
    <col min="4" max="4" width="8.3828125" customWidth="1"/>
    <col min="5" max="5" width="8.15234375" customWidth="1"/>
    <col min="6" max="6" width="8.3046875" customWidth="1"/>
    <col min="9" max="9" width="9.15234375" customWidth="1"/>
    <col min="10" max="11" width="9" customWidth="1"/>
    <col min="12" max="13" width="9.15234375" customWidth="1"/>
    <col min="14" max="14" width="10.84375" customWidth="1"/>
    <col min="15" max="15" width="11" customWidth="1"/>
    <col min="16" max="16" width="8.84375" customWidth="1"/>
    <col min="17" max="17" width="9.84375" customWidth="1"/>
    <col min="18" max="18" width="9.53515625" customWidth="1"/>
    <col min="19" max="19" width="8.84375" customWidth="1"/>
    <col min="22" max="22" width="9.53515625" customWidth="1"/>
    <col min="27" max="27" width="10.3046875" bestFit="1" customWidth="1"/>
    <col min="29" max="29" width="9.3046875" customWidth="1"/>
    <col min="34" max="34" width="9.3828125" customWidth="1"/>
    <col min="36" max="36" width="9.3828125" customWidth="1"/>
    <col min="38" max="38" width="9.84375" customWidth="1"/>
  </cols>
  <sheetData>
    <row r="1" spans="1:39" ht="14.6">
      <c r="A1" s="1"/>
      <c r="B1" s="2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  <c r="V1" s="7">
        <v>21</v>
      </c>
      <c r="W1" s="7">
        <v>22</v>
      </c>
      <c r="X1" s="7">
        <v>23</v>
      </c>
      <c r="Y1" s="7">
        <v>24</v>
      </c>
      <c r="Z1" s="7">
        <v>25</v>
      </c>
      <c r="AA1" s="7">
        <v>26</v>
      </c>
      <c r="AB1" s="7">
        <v>27</v>
      </c>
      <c r="AC1" s="7">
        <v>28</v>
      </c>
      <c r="AD1" s="7">
        <v>29</v>
      </c>
      <c r="AE1" s="7">
        <v>30</v>
      </c>
      <c r="AF1" s="7">
        <v>31</v>
      </c>
      <c r="AG1" s="7">
        <v>32</v>
      </c>
      <c r="AH1" s="7">
        <v>33</v>
      </c>
      <c r="AI1" s="7">
        <v>34</v>
      </c>
      <c r="AJ1" s="7">
        <v>35</v>
      </c>
      <c r="AK1" s="7">
        <v>36</v>
      </c>
      <c r="AL1" s="7">
        <v>37</v>
      </c>
      <c r="AM1" s="30">
        <v>38</v>
      </c>
    </row>
    <row r="2" spans="1:39" ht="20.6">
      <c r="A2" s="1"/>
      <c r="B2" s="3" t="s">
        <v>127</v>
      </c>
      <c r="C2" s="8" t="s">
        <v>128</v>
      </c>
      <c r="D2" s="8" t="s">
        <v>129</v>
      </c>
      <c r="E2" s="8" t="s">
        <v>130</v>
      </c>
      <c r="F2" s="8" t="s">
        <v>131</v>
      </c>
      <c r="G2" s="8" t="s">
        <v>132</v>
      </c>
      <c r="H2" s="8" t="s">
        <v>133</v>
      </c>
      <c r="I2" s="8" t="s">
        <v>134</v>
      </c>
      <c r="J2" s="8" t="s">
        <v>135</v>
      </c>
      <c r="K2" s="8" t="s">
        <v>136</v>
      </c>
      <c r="L2" s="8" t="s">
        <v>137</v>
      </c>
      <c r="M2" s="8" t="s">
        <v>138</v>
      </c>
      <c r="N2" s="8" t="s">
        <v>139</v>
      </c>
      <c r="O2" s="8" t="s">
        <v>140</v>
      </c>
      <c r="P2" s="8" t="s">
        <v>141</v>
      </c>
      <c r="Q2" s="8" t="s">
        <v>142</v>
      </c>
      <c r="R2" s="8" t="s">
        <v>143</v>
      </c>
      <c r="S2" s="8" t="s">
        <v>144</v>
      </c>
      <c r="T2" s="8" t="s">
        <v>145</v>
      </c>
      <c r="U2" s="8" t="s">
        <v>146</v>
      </c>
      <c r="V2" s="8" t="s">
        <v>147</v>
      </c>
      <c r="W2" s="8" t="s">
        <v>148</v>
      </c>
      <c r="X2" s="8" t="s">
        <v>149</v>
      </c>
      <c r="Y2" s="8" t="s">
        <v>228</v>
      </c>
      <c r="Z2" s="8" t="s">
        <v>229</v>
      </c>
      <c r="AA2" s="8" t="s">
        <v>152</v>
      </c>
      <c r="AB2" s="8" t="s">
        <v>153</v>
      </c>
      <c r="AC2" s="8" t="s">
        <v>154</v>
      </c>
      <c r="AD2" s="8" t="s">
        <v>155</v>
      </c>
      <c r="AE2" s="8" t="s">
        <v>156</v>
      </c>
      <c r="AF2" s="8" t="s">
        <v>157</v>
      </c>
      <c r="AG2" s="8" t="s">
        <v>158</v>
      </c>
      <c r="AH2" s="8" t="s">
        <v>159</v>
      </c>
      <c r="AI2" s="8" t="s">
        <v>160</v>
      </c>
      <c r="AJ2" s="8" t="s">
        <v>161</v>
      </c>
      <c r="AK2" s="8" t="s">
        <v>162</v>
      </c>
      <c r="AL2" s="8" t="s">
        <v>163</v>
      </c>
      <c r="AM2" s="31" t="s">
        <v>164</v>
      </c>
    </row>
    <row r="3" spans="1:39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s="4" customFormat="1" ht="21.45">
      <c r="A4" s="11" t="s">
        <v>4</v>
      </c>
      <c r="B4" s="12" t="s">
        <v>167</v>
      </c>
      <c r="C4" s="12" t="s">
        <v>171</v>
      </c>
      <c r="D4" s="123" t="s">
        <v>166</v>
      </c>
      <c r="E4" s="12" t="s">
        <v>167</v>
      </c>
      <c r="F4" s="12" t="s">
        <v>171</v>
      </c>
      <c r="G4" s="12" t="s">
        <v>171</v>
      </c>
      <c r="H4" s="13" t="s">
        <v>227</v>
      </c>
      <c r="I4" s="13" t="s">
        <v>169</v>
      </c>
      <c r="J4" s="13" t="s">
        <v>170</v>
      </c>
      <c r="K4" s="123" t="s">
        <v>169</v>
      </c>
      <c r="L4" s="123" t="s">
        <v>169</v>
      </c>
      <c r="M4" s="13" t="s">
        <v>169</v>
      </c>
      <c r="N4" s="13" t="s">
        <v>165</v>
      </c>
      <c r="O4" s="13" t="s">
        <v>173</v>
      </c>
      <c r="P4" s="12" t="s">
        <v>167</v>
      </c>
      <c r="Q4" s="12" t="s">
        <v>167</v>
      </c>
      <c r="R4" s="13" t="s">
        <v>170</v>
      </c>
      <c r="S4" s="13" t="s">
        <v>169</v>
      </c>
      <c r="T4" s="13" t="s">
        <v>168</v>
      </c>
      <c r="U4" s="13" t="s">
        <v>169</v>
      </c>
      <c r="V4" s="13" t="s">
        <v>169</v>
      </c>
      <c r="W4" s="123" t="s">
        <v>172</v>
      </c>
      <c r="X4" s="26" t="s">
        <v>169</v>
      </c>
      <c r="Y4" s="13" t="s">
        <v>166</v>
      </c>
      <c r="Z4" s="12" t="s">
        <v>167</v>
      </c>
      <c r="AA4" s="13" t="s">
        <v>165</v>
      </c>
      <c r="AB4" s="13" t="s">
        <v>169</v>
      </c>
      <c r="AC4" s="12" t="s">
        <v>167</v>
      </c>
      <c r="AD4" s="13" t="s">
        <v>169</v>
      </c>
      <c r="AE4" s="13" t="s">
        <v>169</v>
      </c>
      <c r="AF4" s="13" t="s">
        <v>169</v>
      </c>
      <c r="AG4" s="12" t="s">
        <v>172</v>
      </c>
      <c r="AH4" s="12" t="s">
        <v>167</v>
      </c>
      <c r="AI4" s="13" t="s">
        <v>230</v>
      </c>
      <c r="AJ4" s="26" t="s">
        <v>169</v>
      </c>
      <c r="AK4" s="13" t="s">
        <v>174</v>
      </c>
      <c r="AL4" s="12" t="s">
        <v>167</v>
      </c>
      <c r="AM4" s="26" t="s">
        <v>170</v>
      </c>
    </row>
    <row r="5" spans="1:39" s="4" customFormat="1" ht="21.45">
      <c r="A5" s="11" t="s">
        <v>231</v>
      </c>
      <c r="B5" s="12" t="s">
        <v>234</v>
      </c>
      <c r="C5" s="12" t="s">
        <v>235</v>
      </c>
      <c r="D5" s="12" t="s">
        <v>236</v>
      </c>
      <c r="E5" s="12" t="s">
        <v>235</v>
      </c>
      <c r="F5" s="12" t="s">
        <v>236</v>
      </c>
      <c r="G5" s="12" t="s">
        <v>237</v>
      </c>
      <c r="H5" s="12" t="s">
        <v>239</v>
      </c>
      <c r="I5" s="12" t="s">
        <v>235</v>
      </c>
      <c r="J5" s="125" t="s">
        <v>234</v>
      </c>
      <c r="K5" s="13" t="s">
        <v>240</v>
      </c>
      <c r="L5" s="12" t="s">
        <v>169</v>
      </c>
      <c r="M5" s="13" t="s">
        <v>234</v>
      </c>
      <c r="N5" s="13" t="s">
        <v>169</v>
      </c>
      <c r="O5" s="12" t="s">
        <v>234</v>
      </c>
      <c r="P5" s="13" t="s">
        <v>169</v>
      </c>
      <c r="Q5" s="13" t="s">
        <v>234</v>
      </c>
      <c r="R5" s="12" t="s">
        <v>236</v>
      </c>
      <c r="S5" s="13" t="s">
        <v>234</v>
      </c>
      <c r="T5" s="12" t="s">
        <v>241</v>
      </c>
      <c r="U5" s="13" t="s">
        <v>236</v>
      </c>
      <c r="V5" s="13" t="s">
        <v>169</v>
      </c>
      <c r="W5" s="12" t="s">
        <v>235</v>
      </c>
      <c r="X5" s="26" t="s">
        <v>169</v>
      </c>
      <c r="Y5" s="26" t="s">
        <v>169</v>
      </c>
      <c r="Z5" s="12" t="s">
        <v>236</v>
      </c>
      <c r="AA5" s="26" t="s">
        <v>234</v>
      </c>
      <c r="AB5" s="26" t="s">
        <v>169</v>
      </c>
      <c r="AC5" s="13" t="s">
        <v>242</v>
      </c>
      <c r="AD5" s="13" t="s">
        <v>234</v>
      </c>
      <c r="AE5" s="13" t="s">
        <v>234</v>
      </c>
      <c r="AF5" s="13" t="s">
        <v>234</v>
      </c>
      <c r="AG5" s="26" t="s">
        <v>169</v>
      </c>
      <c r="AH5" s="13" t="s">
        <v>243</v>
      </c>
      <c r="AI5" s="13" t="s">
        <v>169</v>
      </c>
      <c r="AJ5" s="26" t="s">
        <v>169</v>
      </c>
      <c r="AK5" s="26" t="s">
        <v>169</v>
      </c>
      <c r="AL5" s="26" t="s">
        <v>169</v>
      </c>
      <c r="AM5" s="26" t="s">
        <v>169</v>
      </c>
    </row>
    <row r="6" spans="1:39" s="5" customFormat="1" ht="21.45">
      <c r="A6" s="14" t="s">
        <v>245</v>
      </c>
      <c r="B6" s="12" t="s">
        <v>236</v>
      </c>
      <c r="C6" s="12" t="s">
        <v>235</v>
      </c>
      <c r="D6" s="12" t="s">
        <v>234</v>
      </c>
      <c r="E6" s="13" t="s">
        <v>235</v>
      </c>
      <c r="F6" s="12" t="s">
        <v>236</v>
      </c>
      <c r="G6" s="12" t="s">
        <v>243</v>
      </c>
      <c r="H6" s="12" t="s">
        <v>169</v>
      </c>
      <c r="I6" s="13" t="s">
        <v>235</v>
      </c>
      <c r="J6" s="13" t="s">
        <v>234</v>
      </c>
      <c r="K6" s="13" t="s">
        <v>250</v>
      </c>
      <c r="L6" s="12" t="s">
        <v>237</v>
      </c>
      <c r="M6" s="13" t="s">
        <v>250</v>
      </c>
      <c r="N6" s="12" t="s">
        <v>169</v>
      </c>
      <c r="O6" s="13" t="s">
        <v>234</v>
      </c>
      <c r="P6" s="13" t="s">
        <v>169</v>
      </c>
      <c r="Q6" s="13" t="s">
        <v>234</v>
      </c>
      <c r="R6" s="12" t="s">
        <v>236</v>
      </c>
      <c r="S6" s="13" t="s">
        <v>234</v>
      </c>
      <c r="T6" s="13" t="s">
        <v>236</v>
      </c>
      <c r="U6" s="13" t="s">
        <v>236</v>
      </c>
      <c r="V6" s="13" t="s">
        <v>236</v>
      </c>
      <c r="W6" s="13" t="s">
        <v>243</v>
      </c>
      <c r="X6" s="13" t="s">
        <v>169</v>
      </c>
      <c r="Y6" s="13" t="s">
        <v>169</v>
      </c>
      <c r="Z6" s="12" t="s">
        <v>249</v>
      </c>
      <c r="AA6" s="12" t="s">
        <v>234</v>
      </c>
      <c r="AB6" s="13" t="s">
        <v>169</v>
      </c>
      <c r="AC6" s="12" t="s">
        <v>234</v>
      </c>
      <c r="AD6" s="13" t="s">
        <v>234</v>
      </c>
      <c r="AE6" s="12" t="s">
        <v>234</v>
      </c>
      <c r="AF6" s="13" t="s">
        <v>234</v>
      </c>
      <c r="AG6" s="13" t="s">
        <v>169</v>
      </c>
      <c r="AH6" s="12" t="s">
        <v>249</v>
      </c>
      <c r="AI6" s="26" t="s">
        <v>169</v>
      </c>
      <c r="AJ6" s="26" t="s">
        <v>169</v>
      </c>
      <c r="AK6" s="12" t="s">
        <v>169</v>
      </c>
      <c r="AL6" s="13" t="s">
        <v>234</v>
      </c>
      <c r="AM6" s="13" t="s">
        <v>169</v>
      </c>
    </row>
    <row r="7" spans="1:39" s="5" customFormat="1" ht="21.45">
      <c r="A7" s="14" t="s">
        <v>246</v>
      </c>
      <c r="B7" s="12" t="s">
        <v>251</v>
      </c>
      <c r="C7" s="13" t="s">
        <v>230</v>
      </c>
      <c r="D7" s="13" t="s">
        <v>252</v>
      </c>
      <c r="E7" s="12" t="s">
        <v>167</v>
      </c>
      <c r="F7" s="12" t="s">
        <v>167</v>
      </c>
      <c r="G7" s="12" t="s">
        <v>171</v>
      </c>
      <c r="H7" s="13" t="s">
        <v>169</v>
      </c>
      <c r="I7" s="12" t="s">
        <v>171</v>
      </c>
      <c r="J7" s="13" t="s">
        <v>252</v>
      </c>
      <c r="K7" s="13" t="s">
        <v>171</v>
      </c>
      <c r="L7" s="26" t="s">
        <v>169</v>
      </c>
      <c r="M7" s="12" t="s">
        <v>169</v>
      </c>
      <c r="N7" s="13" t="s">
        <v>167</v>
      </c>
      <c r="O7" s="13" t="s">
        <v>170</v>
      </c>
      <c r="P7" s="13" t="s">
        <v>252</v>
      </c>
      <c r="Q7" s="12" t="s">
        <v>168</v>
      </c>
      <c r="R7" s="13" t="s">
        <v>251</v>
      </c>
      <c r="S7" s="13" t="s">
        <v>171</v>
      </c>
      <c r="T7" s="13" t="s">
        <v>171</v>
      </c>
      <c r="U7" s="13" t="s">
        <v>169</v>
      </c>
      <c r="V7" s="13" t="s">
        <v>169</v>
      </c>
      <c r="W7" s="13" t="s">
        <v>251</v>
      </c>
      <c r="X7" s="13" t="s">
        <v>169</v>
      </c>
      <c r="Y7" s="13" t="s">
        <v>170</v>
      </c>
      <c r="Z7" s="12" t="s">
        <v>169</v>
      </c>
      <c r="AA7" s="12" t="s">
        <v>169</v>
      </c>
      <c r="AB7" s="13" t="s">
        <v>251</v>
      </c>
      <c r="AC7" s="12" t="s">
        <v>251</v>
      </c>
      <c r="AD7" s="12" t="s">
        <v>169</v>
      </c>
      <c r="AE7" s="12" t="s">
        <v>169</v>
      </c>
      <c r="AF7" s="12" t="s">
        <v>169</v>
      </c>
      <c r="AG7" s="12" t="s">
        <v>169</v>
      </c>
      <c r="AH7" s="13" t="s">
        <v>230</v>
      </c>
      <c r="AI7" s="26" t="s">
        <v>169</v>
      </c>
      <c r="AJ7" s="12" t="s">
        <v>169</v>
      </c>
      <c r="AK7" s="13" t="s">
        <v>251</v>
      </c>
      <c r="AL7" s="13" t="s">
        <v>167</v>
      </c>
      <c r="AM7" s="13" t="s">
        <v>167</v>
      </c>
    </row>
    <row r="8" spans="1:39" s="5" customFormat="1" ht="21.45">
      <c r="A8" s="14" t="s">
        <v>247</v>
      </c>
      <c r="B8" s="12" t="s">
        <v>251</v>
      </c>
      <c r="C8" s="13" t="s">
        <v>230</v>
      </c>
      <c r="D8" s="13" t="s">
        <v>252</v>
      </c>
      <c r="E8" s="13" t="s">
        <v>167</v>
      </c>
      <c r="F8" s="13" t="s">
        <v>173</v>
      </c>
      <c r="G8" s="12" t="s">
        <v>171</v>
      </c>
      <c r="H8" s="13" t="s">
        <v>169</v>
      </c>
      <c r="I8" s="13" t="s">
        <v>171</v>
      </c>
      <c r="J8" s="13" t="s">
        <v>252</v>
      </c>
      <c r="K8" s="13" t="s">
        <v>171</v>
      </c>
      <c r="L8" s="26" t="s">
        <v>169</v>
      </c>
      <c r="M8" s="26" t="s">
        <v>169</v>
      </c>
      <c r="N8" s="13" t="s">
        <v>167</v>
      </c>
      <c r="O8" s="13" t="s">
        <v>253</v>
      </c>
      <c r="P8" s="13" t="s">
        <v>252</v>
      </c>
      <c r="Q8" s="13" t="s">
        <v>168</v>
      </c>
      <c r="R8" s="13" t="s">
        <v>251</v>
      </c>
      <c r="S8" s="13" t="s">
        <v>171</v>
      </c>
      <c r="T8" s="13" t="s">
        <v>171</v>
      </c>
      <c r="U8" s="13" t="s">
        <v>169</v>
      </c>
      <c r="V8" s="13" t="s">
        <v>169</v>
      </c>
      <c r="W8" s="13" t="s">
        <v>254</v>
      </c>
      <c r="X8" s="13" t="s">
        <v>169</v>
      </c>
      <c r="Y8" s="12" t="s">
        <v>167</v>
      </c>
      <c r="Z8" s="12" t="s">
        <v>167</v>
      </c>
      <c r="AA8" s="26" t="s">
        <v>169</v>
      </c>
      <c r="AB8" s="13" t="s">
        <v>251</v>
      </c>
      <c r="AC8" s="12" t="s">
        <v>167</v>
      </c>
      <c r="AD8" s="26" t="s">
        <v>169</v>
      </c>
      <c r="AE8" s="26" t="s">
        <v>169</v>
      </c>
      <c r="AF8" s="26" t="s">
        <v>169</v>
      </c>
      <c r="AG8" s="26" t="s">
        <v>169</v>
      </c>
      <c r="AH8" s="13" t="s">
        <v>230</v>
      </c>
      <c r="AI8" s="26" t="s">
        <v>169</v>
      </c>
      <c r="AJ8" s="12" t="s">
        <v>169</v>
      </c>
      <c r="AK8" s="13" t="s">
        <v>251</v>
      </c>
      <c r="AL8" s="13" t="s">
        <v>252</v>
      </c>
      <c r="AM8" s="13" t="s">
        <v>167</v>
      </c>
    </row>
    <row r="9" spans="1:39" s="5" customFormat="1" ht="21.45">
      <c r="A9" s="14" t="s">
        <v>257</v>
      </c>
      <c r="B9" s="12" t="s">
        <v>251</v>
      </c>
      <c r="C9" s="13" t="s">
        <v>230</v>
      </c>
      <c r="D9" s="13" t="s">
        <v>252</v>
      </c>
      <c r="E9" s="13" t="s">
        <v>266</v>
      </c>
      <c r="F9" s="13" t="s">
        <v>266</v>
      </c>
      <c r="G9" s="13" t="s">
        <v>266</v>
      </c>
      <c r="H9" s="13" t="s">
        <v>259</v>
      </c>
      <c r="I9" s="13" t="s">
        <v>260</v>
      </c>
      <c r="J9" s="13" t="s">
        <v>252</v>
      </c>
      <c r="K9" s="12" t="s">
        <v>252</v>
      </c>
      <c r="L9" s="13" t="s">
        <v>261</v>
      </c>
      <c r="M9" s="12" t="s">
        <v>169</v>
      </c>
      <c r="N9" s="13" t="s">
        <v>165</v>
      </c>
      <c r="O9" s="13" t="s">
        <v>253</v>
      </c>
      <c r="P9" s="13" t="s">
        <v>252</v>
      </c>
      <c r="Q9" s="13" t="s">
        <v>167</v>
      </c>
      <c r="R9" s="13" t="s">
        <v>251</v>
      </c>
      <c r="S9" s="13" t="s">
        <v>166</v>
      </c>
      <c r="T9" s="13" t="s">
        <v>169</v>
      </c>
      <c r="U9" s="13" t="s">
        <v>169</v>
      </c>
      <c r="V9" s="13" t="s">
        <v>169</v>
      </c>
      <c r="W9" s="12" t="s">
        <v>166</v>
      </c>
      <c r="X9" s="26" t="s">
        <v>169</v>
      </c>
      <c r="Y9" s="12" t="s">
        <v>262</v>
      </c>
      <c r="Z9" s="13" t="s">
        <v>260</v>
      </c>
      <c r="AA9" s="13" t="s">
        <v>251</v>
      </c>
      <c r="AB9" s="13" t="s">
        <v>251</v>
      </c>
      <c r="AC9" s="12" t="s">
        <v>260</v>
      </c>
      <c r="AD9" s="13" t="s">
        <v>169</v>
      </c>
      <c r="AE9" s="13" t="s">
        <v>169</v>
      </c>
      <c r="AF9" s="26" t="s">
        <v>169</v>
      </c>
      <c r="AG9" s="13" t="s">
        <v>169</v>
      </c>
      <c r="AH9" s="12" t="s">
        <v>230</v>
      </c>
      <c r="AI9" s="12" t="s">
        <v>169</v>
      </c>
      <c r="AJ9" s="12" t="s">
        <v>169</v>
      </c>
      <c r="AK9" s="13" t="s">
        <v>169</v>
      </c>
      <c r="AL9" s="13" t="s">
        <v>167</v>
      </c>
      <c r="AM9" s="13" t="s">
        <v>263</v>
      </c>
    </row>
    <row r="10" spans="1:39" s="5" customFormat="1" ht="21.45">
      <c r="A10" s="14" t="s">
        <v>258</v>
      </c>
      <c r="B10" s="12" t="s">
        <v>264</v>
      </c>
      <c r="C10" s="12" t="s">
        <v>264</v>
      </c>
      <c r="D10" s="13" t="s">
        <v>266</v>
      </c>
      <c r="E10" s="13" t="s">
        <v>260</v>
      </c>
      <c r="F10" s="13" t="s">
        <v>254</v>
      </c>
      <c r="G10" s="13" t="s">
        <v>266</v>
      </c>
      <c r="H10" s="13" t="s">
        <v>259</v>
      </c>
      <c r="I10" s="13" t="s">
        <v>170</v>
      </c>
      <c r="J10" s="13" t="s">
        <v>170</v>
      </c>
      <c r="K10" s="13" t="s">
        <v>264</v>
      </c>
      <c r="L10" s="13" t="s">
        <v>261</v>
      </c>
      <c r="M10" s="26" t="s">
        <v>169</v>
      </c>
      <c r="N10" s="26" t="s">
        <v>165</v>
      </c>
      <c r="O10" s="13" t="s">
        <v>264</v>
      </c>
      <c r="P10" s="12" t="s">
        <v>264</v>
      </c>
      <c r="Q10" s="12" t="s">
        <v>167</v>
      </c>
      <c r="R10" s="13" t="s">
        <v>264</v>
      </c>
      <c r="S10" s="13" t="s">
        <v>166</v>
      </c>
      <c r="T10" s="13" t="s">
        <v>169</v>
      </c>
      <c r="U10" s="13" t="s">
        <v>170</v>
      </c>
      <c r="V10" s="26" t="s">
        <v>169</v>
      </c>
      <c r="W10" s="13" t="s">
        <v>166</v>
      </c>
      <c r="X10" s="26" t="s">
        <v>169</v>
      </c>
      <c r="Y10" s="26" t="s">
        <v>262</v>
      </c>
      <c r="Z10" s="13" t="s">
        <v>260</v>
      </c>
      <c r="AA10" s="13" t="s">
        <v>251</v>
      </c>
      <c r="AB10" s="13" t="s">
        <v>260</v>
      </c>
      <c r="AC10" s="26" t="s">
        <v>265</v>
      </c>
      <c r="AD10" s="12" t="s">
        <v>166</v>
      </c>
      <c r="AE10" s="13" t="s">
        <v>165</v>
      </c>
      <c r="AF10" s="13" t="s">
        <v>169</v>
      </c>
      <c r="AG10" s="13" t="s">
        <v>169</v>
      </c>
      <c r="AH10" s="13" t="s">
        <v>263</v>
      </c>
      <c r="AI10" s="12" t="s">
        <v>169</v>
      </c>
      <c r="AJ10" s="12" t="s">
        <v>169</v>
      </c>
      <c r="AK10" s="13" t="s">
        <v>169</v>
      </c>
      <c r="AL10" s="13" t="s">
        <v>167</v>
      </c>
      <c r="AM10" s="13" t="s">
        <v>260</v>
      </c>
    </row>
    <row r="11" spans="1:39" s="5" customFormat="1" ht="21.45">
      <c r="A11" s="14" t="s">
        <v>267</v>
      </c>
      <c r="B11" s="13" t="s">
        <v>272</v>
      </c>
      <c r="C11" s="12" t="s">
        <v>223</v>
      </c>
      <c r="D11" s="13" t="s">
        <v>272</v>
      </c>
      <c r="E11" s="13" t="s">
        <v>273</v>
      </c>
      <c r="F11" s="13" t="s">
        <v>273</v>
      </c>
      <c r="G11" s="13" t="s">
        <v>273</v>
      </c>
      <c r="H11" s="12" t="s">
        <v>169</v>
      </c>
      <c r="I11" s="13" t="s">
        <v>273</v>
      </c>
      <c r="J11" s="13" t="s">
        <v>273</v>
      </c>
      <c r="K11" s="13" t="s">
        <v>273</v>
      </c>
      <c r="L11" s="13" t="s">
        <v>169</v>
      </c>
      <c r="M11" s="13" t="s">
        <v>272</v>
      </c>
      <c r="N11" s="13" t="s">
        <v>169</v>
      </c>
      <c r="O11" s="13" t="s">
        <v>274</v>
      </c>
      <c r="P11" s="13" t="s">
        <v>169</v>
      </c>
      <c r="Q11" s="13" t="s">
        <v>275</v>
      </c>
      <c r="R11" s="13" t="s">
        <v>275</v>
      </c>
      <c r="S11" s="13" t="s">
        <v>169</v>
      </c>
      <c r="T11" s="13" t="s">
        <v>273</v>
      </c>
      <c r="U11" s="13" t="s">
        <v>169</v>
      </c>
      <c r="V11" s="26" t="s">
        <v>169</v>
      </c>
      <c r="W11" s="13" t="s">
        <v>272</v>
      </c>
      <c r="X11" s="13" t="s">
        <v>169</v>
      </c>
      <c r="Y11" s="13" t="s">
        <v>169</v>
      </c>
      <c r="Z11" s="13" t="s">
        <v>169</v>
      </c>
      <c r="AA11" s="13" t="s">
        <v>276</v>
      </c>
      <c r="AB11" s="13" t="s">
        <v>275</v>
      </c>
      <c r="AC11" s="12" t="s">
        <v>169</v>
      </c>
      <c r="AD11" s="13" t="s">
        <v>276</v>
      </c>
      <c r="AE11" s="13" t="s">
        <v>169</v>
      </c>
      <c r="AF11" s="26" t="s">
        <v>169</v>
      </c>
      <c r="AG11" s="26" t="s">
        <v>169</v>
      </c>
      <c r="AH11" s="13" t="s">
        <v>272</v>
      </c>
      <c r="AI11" s="13" t="s">
        <v>169</v>
      </c>
      <c r="AJ11" s="26" t="s">
        <v>169</v>
      </c>
      <c r="AK11" s="13" t="s">
        <v>169</v>
      </c>
      <c r="AL11" s="13" t="s">
        <v>169</v>
      </c>
      <c r="AM11" s="13" t="s">
        <v>169</v>
      </c>
    </row>
    <row r="12" spans="1:39" s="5" customFormat="1" ht="21.45">
      <c r="A12" s="14" t="s">
        <v>268</v>
      </c>
      <c r="B12" s="13" t="s">
        <v>251</v>
      </c>
      <c r="C12" s="13" t="s">
        <v>169</v>
      </c>
      <c r="D12" s="13" t="s">
        <v>277</v>
      </c>
      <c r="E12" s="13" t="s">
        <v>273</v>
      </c>
      <c r="F12" s="12" t="s">
        <v>273</v>
      </c>
      <c r="G12" s="12" t="s">
        <v>273</v>
      </c>
      <c r="H12" s="12" t="s">
        <v>169</v>
      </c>
      <c r="I12" s="13" t="s">
        <v>272</v>
      </c>
      <c r="J12" s="13" t="s">
        <v>273</v>
      </c>
      <c r="K12" s="13" t="s">
        <v>273</v>
      </c>
      <c r="L12" s="13" t="s">
        <v>169</v>
      </c>
      <c r="M12" s="13" t="s">
        <v>169</v>
      </c>
      <c r="N12" s="13" t="s">
        <v>169</v>
      </c>
      <c r="O12" s="13" t="s">
        <v>273</v>
      </c>
      <c r="P12" s="13" t="s">
        <v>169</v>
      </c>
      <c r="Q12" s="13" t="s">
        <v>275</v>
      </c>
      <c r="R12" s="13" t="s">
        <v>275</v>
      </c>
      <c r="S12" s="13" t="s">
        <v>169</v>
      </c>
      <c r="T12" s="12" t="s">
        <v>169</v>
      </c>
      <c r="U12" s="13" t="s">
        <v>169</v>
      </c>
      <c r="V12" s="13" t="s">
        <v>169</v>
      </c>
      <c r="W12" s="13" t="s">
        <v>272</v>
      </c>
      <c r="X12" s="13" t="s">
        <v>169</v>
      </c>
      <c r="Y12" s="13" t="s">
        <v>251</v>
      </c>
      <c r="Z12" s="13" t="s">
        <v>276</v>
      </c>
      <c r="AA12" s="13" t="s">
        <v>169</v>
      </c>
      <c r="AB12" s="13" t="s">
        <v>251</v>
      </c>
      <c r="AC12" s="12" t="s">
        <v>169</v>
      </c>
      <c r="AD12" s="13" t="s">
        <v>251</v>
      </c>
      <c r="AE12" s="13" t="s">
        <v>169</v>
      </c>
      <c r="AF12" s="13" t="s">
        <v>169</v>
      </c>
      <c r="AG12" s="26" t="s">
        <v>169</v>
      </c>
      <c r="AH12" s="12" t="s">
        <v>272</v>
      </c>
      <c r="AI12" s="13" t="s">
        <v>169</v>
      </c>
      <c r="AJ12" s="26" t="s">
        <v>169</v>
      </c>
      <c r="AK12" s="13" t="s">
        <v>251</v>
      </c>
      <c r="AL12" s="13" t="s">
        <v>169</v>
      </c>
      <c r="AM12" s="13" t="s">
        <v>169</v>
      </c>
    </row>
    <row r="13" spans="1:39" s="57" customFormat="1" ht="21.45">
      <c r="A13" s="15" t="s">
        <v>278</v>
      </c>
      <c r="B13" s="13" t="s">
        <v>167</v>
      </c>
      <c r="C13" s="13" t="s">
        <v>280</v>
      </c>
      <c r="D13" s="16" t="s">
        <v>252</v>
      </c>
      <c r="E13" s="16" t="s">
        <v>252</v>
      </c>
      <c r="F13" s="16" t="s">
        <v>252</v>
      </c>
      <c r="G13" s="16" t="s">
        <v>252</v>
      </c>
      <c r="H13" s="13" t="s">
        <v>169</v>
      </c>
      <c r="I13" s="13" t="s">
        <v>169</v>
      </c>
      <c r="J13" s="13" t="s">
        <v>252</v>
      </c>
      <c r="K13" s="13" t="s">
        <v>252</v>
      </c>
      <c r="L13" s="13" t="s">
        <v>169</v>
      </c>
      <c r="M13" s="27" t="s">
        <v>169</v>
      </c>
      <c r="N13" s="13" t="s">
        <v>169</v>
      </c>
      <c r="O13" s="13" t="s">
        <v>165</v>
      </c>
      <c r="P13" s="13" t="s">
        <v>252</v>
      </c>
      <c r="Q13" s="13" t="s">
        <v>167</v>
      </c>
      <c r="R13" s="13" t="s">
        <v>230</v>
      </c>
      <c r="S13" s="13" t="s">
        <v>280</v>
      </c>
      <c r="T13" s="13" t="s">
        <v>169</v>
      </c>
      <c r="U13" s="13" t="s">
        <v>169</v>
      </c>
      <c r="V13" s="13" t="s">
        <v>169</v>
      </c>
      <c r="W13" s="13" t="s">
        <v>281</v>
      </c>
      <c r="X13" s="13" t="s">
        <v>169</v>
      </c>
      <c r="Y13" s="13" t="s">
        <v>167</v>
      </c>
      <c r="Z13" s="13" t="s">
        <v>167</v>
      </c>
      <c r="AA13" s="13" t="s">
        <v>165</v>
      </c>
      <c r="AB13" s="13" t="s">
        <v>169</v>
      </c>
      <c r="AC13" s="13" t="s">
        <v>167</v>
      </c>
      <c r="AD13" s="13" t="s">
        <v>169</v>
      </c>
      <c r="AE13" s="13" t="s">
        <v>169</v>
      </c>
      <c r="AF13" s="13" t="s">
        <v>169</v>
      </c>
      <c r="AG13" s="13" t="s">
        <v>169</v>
      </c>
      <c r="AH13" s="13" t="s">
        <v>165</v>
      </c>
      <c r="AI13" s="13" t="s">
        <v>169</v>
      </c>
      <c r="AJ13" s="13" t="s">
        <v>169</v>
      </c>
      <c r="AK13" s="13" t="s">
        <v>169</v>
      </c>
      <c r="AL13" s="13" t="s">
        <v>167</v>
      </c>
      <c r="AM13" s="13" t="s">
        <v>167</v>
      </c>
    </row>
    <row r="14" spans="1:39" s="57" customFormat="1" ht="21.45">
      <c r="A14" s="15" t="s">
        <v>279</v>
      </c>
      <c r="B14" s="17" t="s">
        <v>167</v>
      </c>
      <c r="C14" s="16" t="s">
        <v>230</v>
      </c>
      <c r="D14" s="16" t="s">
        <v>167</v>
      </c>
      <c r="E14" s="16" t="s">
        <v>167</v>
      </c>
      <c r="F14" s="16" t="s">
        <v>171</v>
      </c>
      <c r="G14" s="16" t="s">
        <v>252</v>
      </c>
      <c r="H14" s="16" t="s">
        <v>169</v>
      </c>
      <c r="I14" s="16" t="s">
        <v>169</v>
      </c>
      <c r="J14" s="16" t="s">
        <v>252</v>
      </c>
      <c r="K14" s="16" t="s">
        <v>252</v>
      </c>
      <c r="L14" s="16" t="s">
        <v>169</v>
      </c>
      <c r="M14" s="16" t="s">
        <v>280</v>
      </c>
      <c r="N14" s="13" t="s">
        <v>167</v>
      </c>
      <c r="O14" s="16" t="s">
        <v>170</v>
      </c>
      <c r="P14" s="16" t="s">
        <v>167</v>
      </c>
      <c r="Q14" s="16" t="s">
        <v>167</v>
      </c>
      <c r="R14" s="16" t="s">
        <v>167</v>
      </c>
      <c r="S14" s="17" t="s">
        <v>171</v>
      </c>
      <c r="T14" s="17" t="s">
        <v>171</v>
      </c>
      <c r="U14" s="27" t="s">
        <v>169</v>
      </c>
      <c r="V14" s="27" t="s">
        <v>169</v>
      </c>
      <c r="W14" s="16" t="s">
        <v>171</v>
      </c>
      <c r="X14" s="16" t="s">
        <v>169</v>
      </c>
      <c r="Y14" s="16" t="s">
        <v>170</v>
      </c>
      <c r="Z14" s="16" t="s">
        <v>170</v>
      </c>
      <c r="AA14" s="16" t="s">
        <v>170</v>
      </c>
      <c r="AB14" s="16" t="s">
        <v>169</v>
      </c>
      <c r="AC14" s="16" t="s">
        <v>167</v>
      </c>
      <c r="AD14" s="16" t="s">
        <v>169</v>
      </c>
      <c r="AE14" s="16" t="s">
        <v>169</v>
      </c>
      <c r="AF14" s="16" t="s">
        <v>169</v>
      </c>
      <c r="AG14" s="16" t="s">
        <v>169</v>
      </c>
      <c r="AH14" s="16" t="s">
        <v>165</v>
      </c>
      <c r="AI14" s="16" t="s">
        <v>169</v>
      </c>
      <c r="AJ14" s="16" t="s">
        <v>169</v>
      </c>
      <c r="AK14" s="16" t="s">
        <v>169</v>
      </c>
      <c r="AL14" s="16" t="s">
        <v>167</v>
      </c>
      <c r="AM14" s="16" t="s">
        <v>167</v>
      </c>
    </row>
    <row r="15" spans="1:39" ht="22.75" customHeight="1">
      <c r="A15" s="15" t="s">
        <v>282</v>
      </c>
      <c r="B15" s="17" t="s">
        <v>254</v>
      </c>
      <c r="C15" s="16" t="s">
        <v>290</v>
      </c>
      <c r="D15" s="16" t="s">
        <v>292</v>
      </c>
      <c r="E15" s="16" t="s">
        <v>293</v>
      </c>
      <c r="F15" s="16" t="s">
        <v>294</v>
      </c>
      <c r="G15" s="16" t="s">
        <v>296</v>
      </c>
      <c r="H15" s="16" t="s">
        <v>254</v>
      </c>
      <c r="I15" s="16" t="s">
        <v>297</v>
      </c>
      <c r="J15" s="16" t="s">
        <v>292</v>
      </c>
      <c r="K15" s="16" t="s">
        <v>299</v>
      </c>
      <c r="L15" s="16" t="s">
        <v>292</v>
      </c>
      <c r="M15" s="16" t="s">
        <v>266</v>
      </c>
      <c r="N15" s="16" t="s">
        <v>297</v>
      </c>
      <c r="O15" s="16" t="s">
        <v>298</v>
      </c>
      <c r="P15" s="16" t="s">
        <v>169</v>
      </c>
      <c r="Q15" s="16" t="s">
        <v>292</v>
      </c>
      <c r="R15" s="16" t="s">
        <v>296</v>
      </c>
      <c r="S15" s="16" t="s">
        <v>292</v>
      </c>
      <c r="T15" s="16" t="s">
        <v>297</v>
      </c>
      <c r="U15" s="17" t="s">
        <v>298</v>
      </c>
      <c r="V15" s="17" t="s">
        <v>169</v>
      </c>
      <c r="W15" s="16" t="s">
        <v>299</v>
      </c>
      <c r="X15" s="16" t="s">
        <v>169</v>
      </c>
      <c r="Y15" s="16" t="s">
        <v>169</v>
      </c>
      <c r="Z15" s="16" t="s">
        <v>169</v>
      </c>
      <c r="AA15" s="16" t="s">
        <v>293</v>
      </c>
      <c r="AB15" s="16" t="s">
        <v>169</v>
      </c>
      <c r="AC15" s="16" t="s">
        <v>292</v>
      </c>
      <c r="AD15" s="16" t="s">
        <v>169</v>
      </c>
      <c r="AE15" s="16" t="s">
        <v>293</v>
      </c>
      <c r="AF15" s="16" t="s">
        <v>169</v>
      </c>
      <c r="AG15" s="16" t="s">
        <v>169</v>
      </c>
      <c r="AH15" s="16" t="s">
        <v>300</v>
      </c>
      <c r="AI15" s="16" t="s">
        <v>301</v>
      </c>
      <c r="AJ15" s="16" t="s">
        <v>169</v>
      </c>
      <c r="AK15" s="16" t="s">
        <v>169</v>
      </c>
      <c r="AL15" s="16" t="s">
        <v>293</v>
      </c>
      <c r="AM15" s="16" t="s">
        <v>169</v>
      </c>
    </row>
    <row r="16" spans="1:39" ht="21.45">
      <c r="A16" s="15" t="s">
        <v>283</v>
      </c>
      <c r="B16" s="17" t="s">
        <v>293</v>
      </c>
      <c r="C16" s="13" t="s">
        <v>290</v>
      </c>
      <c r="D16" s="13" t="s">
        <v>293</v>
      </c>
      <c r="E16" s="16" t="s">
        <v>293</v>
      </c>
      <c r="F16" s="13" t="s">
        <v>294</v>
      </c>
      <c r="G16" s="16" t="s">
        <v>296</v>
      </c>
      <c r="H16" s="16" t="s">
        <v>254</v>
      </c>
      <c r="I16" s="16" t="s">
        <v>169</v>
      </c>
      <c r="J16" s="16" t="s">
        <v>254</v>
      </c>
      <c r="K16" s="16" t="s">
        <v>254</v>
      </c>
      <c r="L16" s="16" t="s">
        <v>292</v>
      </c>
      <c r="M16" s="16" t="s">
        <v>266</v>
      </c>
      <c r="N16" s="13" t="s">
        <v>169</v>
      </c>
      <c r="O16" s="16" t="s">
        <v>302</v>
      </c>
      <c r="P16" s="16" t="s">
        <v>169</v>
      </c>
      <c r="Q16" s="16" t="s">
        <v>292</v>
      </c>
      <c r="R16" s="17" t="s">
        <v>296</v>
      </c>
      <c r="S16" s="16" t="s">
        <v>292</v>
      </c>
      <c r="T16" s="16" t="s">
        <v>303</v>
      </c>
      <c r="U16" s="16" t="s">
        <v>298</v>
      </c>
      <c r="V16" s="17" t="s">
        <v>169</v>
      </c>
      <c r="W16" s="16" t="s">
        <v>254</v>
      </c>
      <c r="X16" s="16" t="s">
        <v>169</v>
      </c>
      <c r="Y16" s="16" t="s">
        <v>169</v>
      </c>
      <c r="Z16" s="16" t="s">
        <v>169</v>
      </c>
      <c r="AA16" s="16" t="s">
        <v>251</v>
      </c>
      <c r="AB16" s="16" t="s">
        <v>169</v>
      </c>
      <c r="AC16" s="16" t="s">
        <v>292</v>
      </c>
      <c r="AD16" s="16" t="s">
        <v>169</v>
      </c>
      <c r="AE16" s="16" t="s">
        <v>293</v>
      </c>
      <c r="AF16" s="16" t="s">
        <v>169</v>
      </c>
      <c r="AG16" s="16" t="s">
        <v>169</v>
      </c>
      <c r="AH16" s="16" t="s">
        <v>251</v>
      </c>
      <c r="AI16" s="16" t="s">
        <v>301</v>
      </c>
      <c r="AJ16" s="16" t="s">
        <v>169</v>
      </c>
      <c r="AK16" s="16" t="s">
        <v>251</v>
      </c>
      <c r="AL16" s="16" t="s">
        <v>293</v>
      </c>
      <c r="AM16" s="16" t="s">
        <v>263</v>
      </c>
    </row>
    <row r="17" spans="1:39" ht="21.45">
      <c r="A17" s="15" t="s">
        <v>304</v>
      </c>
      <c r="B17" s="17" t="s">
        <v>251</v>
      </c>
      <c r="C17" s="16" t="s">
        <v>230</v>
      </c>
      <c r="D17" s="17" t="s">
        <v>167</v>
      </c>
      <c r="E17" s="16" t="s">
        <v>167</v>
      </c>
      <c r="F17" s="16" t="s">
        <v>252</v>
      </c>
      <c r="G17" s="16" t="s">
        <v>171</v>
      </c>
      <c r="H17" s="16" t="s">
        <v>259</v>
      </c>
      <c r="I17" s="16" t="s">
        <v>170</v>
      </c>
      <c r="J17" s="17" t="s">
        <v>171</v>
      </c>
      <c r="K17" s="17" t="s">
        <v>171</v>
      </c>
      <c r="L17" s="16" t="s">
        <v>169</v>
      </c>
      <c r="M17" s="16" t="s">
        <v>169</v>
      </c>
      <c r="N17" s="16" t="s">
        <v>169</v>
      </c>
      <c r="O17" s="16" t="s">
        <v>173</v>
      </c>
      <c r="P17" s="16" t="s">
        <v>167</v>
      </c>
      <c r="Q17" s="16" t="s">
        <v>167</v>
      </c>
      <c r="R17" s="16" t="s">
        <v>251</v>
      </c>
      <c r="S17" s="16" t="s">
        <v>169</v>
      </c>
      <c r="T17" s="16" t="s">
        <v>169</v>
      </c>
      <c r="U17" s="16" t="s">
        <v>169</v>
      </c>
      <c r="V17" s="16" t="s">
        <v>169</v>
      </c>
      <c r="W17" s="16" t="s">
        <v>281</v>
      </c>
      <c r="X17" s="16" t="s">
        <v>169</v>
      </c>
      <c r="Y17" s="16" t="s">
        <v>251</v>
      </c>
      <c r="Z17" s="16" t="s">
        <v>170</v>
      </c>
      <c r="AA17" s="16" t="s">
        <v>170</v>
      </c>
      <c r="AB17" s="16" t="s">
        <v>169</v>
      </c>
      <c r="AC17" s="16" t="s">
        <v>167</v>
      </c>
      <c r="AD17" s="16" t="s">
        <v>169</v>
      </c>
      <c r="AE17" s="16" t="s">
        <v>251</v>
      </c>
      <c r="AF17" s="16" t="s">
        <v>169</v>
      </c>
      <c r="AG17" s="16" t="s">
        <v>169</v>
      </c>
      <c r="AH17" s="16" t="s">
        <v>169</v>
      </c>
      <c r="AI17" s="16" t="s">
        <v>169</v>
      </c>
      <c r="AJ17" s="16" t="s">
        <v>169</v>
      </c>
      <c r="AK17" s="16" t="s">
        <v>251</v>
      </c>
      <c r="AL17" s="16" t="s">
        <v>167</v>
      </c>
      <c r="AM17" s="16" t="s">
        <v>167</v>
      </c>
    </row>
    <row r="18" spans="1:39" ht="21.45">
      <c r="A18" s="15" t="s">
        <v>305</v>
      </c>
      <c r="B18" s="13" t="s">
        <v>264</v>
      </c>
      <c r="C18" s="17" t="s">
        <v>264</v>
      </c>
      <c r="D18" s="17" t="s">
        <v>169</v>
      </c>
      <c r="E18" s="13" t="s">
        <v>167</v>
      </c>
      <c r="F18" s="17" t="s">
        <v>252</v>
      </c>
      <c r="G18" s="17" t="s">
        <v>252</v>
      </c>
      <c r="H18" s="16" t="s">
        <v>173</v>
      </c>
      <c r="I18" s="16" t="s">
        <v>169</v>
      </c>
      <c r="J18" s="16" t="s">
        <v>306</v>
      </c>
      <c r="K18" s="17" t="s">
        <v>264</v>
      </c>
      <c r="L18" s="16" t="s">
        <v>264</v>
      </c>
      <c r="M18" s="16" t="s">
        <v>264</v>
      </c>
      <c r="N18" s="27" t="s">
        <v>169</v>
      </c>
      <c r="O18" s="17" t="s">
        <v>264</v>
      </c>
      <c r="P18" s="17" t="s">
        <v>264</v>
      </c>
      <c r="Q18" s="16" t="s">
        <v>167</v>
      </c>
      <c r="R18" s="16" t="s">
        <v>251</v>
      </c>
      <c r="S18" s="16" t="s">
        <v>169</v>
      </c>
      <c r="T18" s="16" t="s">
        <v>169</v>
      </c>
      <c r="U18" s="16" t="s">
        <v>169</v>
      </c>
      <c r="V18" s="16" t="s">
        <v>169</v>
      </c>
      <c r="W18" s="16" t="s">
        <v>281</v>
      </c>
      <c r="X18" s="16" t="s">
        <v>169</v>
      </c>
      <c r="Y18" s="16" t="s">
        <v>251</v>
      </c>
      <c r="Z18" s="16" t="s">
        <v>169</v>
      </c>
      <c r="AA18" s="16" t="s">
        <v>169</v>
      </c>
      <c r="AB18" s="16" t="s">
        <v>169</v>
      </c>
      <c r="AC18" s="16" t="s">
        <v>167</v>
      </c>
      <c r="AD18" s="16" t="s">
        <v>169</v>
      </c>
      <c r="AE18" s="16" t="s">
        <v>251</v>
      </c>
      <c r="AF18" s="16" t="s">
        <v>169</v>
      </c>
      <c r="AG18" s="16" t="s">
        <v>169</v>
      </c>
      <c r="AH18" s="27" t="s">
        <v>169</v>
      </c>
      <c r="AI18" s="16" t="s">
        <v>169</v>
      </c>
      <c r="AJ18" s="16" t="s">
        <v>169</v>
      </c>
      <c r="AK18" s="16" t="s">
        <v>251</v>
      </c>
      <c r="AL18" s="16" t="s">
        <v>167</v>
      </c>
      <c r="AM18" s="16" t="s">
        <v>167</v>
      </c>
    </row>
    <row r="19" spans="1:39" ht="21.45">
      <c r="A19" s="15" t="s">
        <v>314</v>
      </c>
      <c r="B19" s="13" t="s">
        <v>292</v>
      </c>
      <c r="C19" s="17" t="s">
        <v>264</v>
      </c>
      <c r="D19" s="17" t="s">
        <v>276</v>
      </c>
      <c r="E19" s="13" t="s">
        <v>315</v>
      </c>
      <c r="F19" s="17" t="s">
        <v>274</v>
      </c>
      <c r="G19" s="17" t="s">
        <v>315</v>
      </c>
      <c r="H19" s="16" t="s">
        <v>169</v>
      </c>
      <c r="I19" s="16" t="s">
        <v>170</v>
      </c>
      <c r="J19" s="16" t="s">
        <v>274</v>
      </c>
      <c r="K19" s="17" t="s">
        <v>264</v>
      </c>
      <c r="L19" s="16" t="s">
        <v>272</v>
      </c>
      <c r="M19" s="16" t="s">
        <v>264</v>
      </c>
      <c r="N19" s="27" t="s">
        <v>272</v>
      </c>
      <c r="O19" s="17" t="s">
        <v>315</v>
      </c>
      <c r="P19" s="17" t="s">
        <v>264</v>
      </c>
      <c r="Q19" s="16" t="s">
        <v>275</v>
      </c>
      <c r="R19" s="16" t="s">
        <v>315</v>
      </c>
      <c r="S19" s="16" t="s">
        <v>315</v>
      </c>
      <c r="T19" s="16" t="s">
        <v>171</v>
      </c>
      <c r="U19" s="16" t="s">
        <v>169</v>
      </c>
      <c r="V19" s="16" t="s">
        <v>169</v>
      </c>
      <c r="W19" s="16" t="s">
        <v>275</v>
      </c>
      <c r="X19" s="16" t="s">
        <v>169</v>
      </c>
      <c r="Y19" s="16" t="s">
        <v>251</v>
      </c>
      <c r="Z19" s="16" t="s">
        <v>169</v>
      </c>
      <c r="AA19" s="16" t="s">
        <v>170</v>
      </c>
      <c r="AB19" s="16" t="s">
        <v>169</v>
      </c>
      <c r="AC19" s="16" t="s">
        <v>292</v>
      </c>
      <c r="AD19" s="16" t="s">
        <v>166</v>
      </c>
      <c r="AE19" s="16" t="s">
        <v>251</v>
      </c>
      <c r="AF19" s="16" t="s">
        <v>316</v>
      </c>
      <c r="AG19" s="16" t="s">
        <v>172</v>
      </c>
      <c r="AH19" s="16" t="s">
        <v>272</v>
      </c>
      <c r="AI19" s="16" t="s">
        <v>169</v>
      </c>
      <c r="AJ19" s="16" t="s">
        <v>169</v>
      </c>
      <c r="AK19" s="16" t="s">
        <v>251</v>
      </c>
      <c r="AL19" s="16" t="s">
        <v>172</v>
      </c>
      <c r="AM19" s="16" t="s">
        <v>169</v>
      </c>
    </row>
    <row r="20" spans="1:39" ht="21.45">
      <c r="A20" s="15" t="s">
        <v>308</v>
      </c>
      <c r="B20" s="13" t="s">
        <v>234</v>
      </c>
      <c r="C20" s="17" t="s">
        <v>235</v>
      </c>
      <c r="D20" s="17" t="s">
        <v>318</v>
      </c>
      <c r="E20" s="13" t="s">
        <v>235</v>
      </c>
      <c r="F20" s="17" t="s">
        <v>236</v>
      </c>
      <c r="G20" s="17" t="s">
        <v>243</v>
      </c>
      <c r="H20" s="16" t="s">
        <v>169</v>
      </c>
      <c r="I20" s="16" t="s">
        <v>169</v>
      </c>
      <c r="J20" s="16" t="s">
        <v>243</v>
      </c>
      <c r="K20" s="17" t="s">
        <v>242</v>
      </c>
      <c r="L20" s="16" t="s">
        <v>319</v>
      </c>
      <c r="M20" s="16" t="s">
        <v>250</v>
      </c>
      <c r="N20" s="27" t="s">
        <v>169</v>
      </c>
      <c r="O20" s="17" t="s">
        <v>249</v>
      </c>
      <c r="P20" s="17" t="s">
        <v>169</v>
      </c>
      <c r="Q20" s="16" t="s">
        <v>234</v>
      </c>
      <c r="R20" s="16" t="s">
        <v>318</v>
      </c>
      <c r="S20" s="16" t="s">
        <v>234</v>
      </c>
      <c r="T20" s="16" t="s">
        <v>235</v>
      </c>
      <c r="U20" s="16" t="s">
        <v>243</v>
      </c>
      <c r="V20" s="16" t="s">
        <v>236</v>
      </c>
      <c r="W20" s="16" t="s">
        <v>250</v>
      </c>
      <c r="X20" s="16" t="s">
        <v>169</v>
      </c>
      <c r="Y20" s="16" t="s">
        <v>169</v>
      </c>
      <c r="Z20" s="16" t="s">
        <v>169</v>
      </c>
      <c r="AA20" s="16" t="s">
        <v>234</v>
      </c>
      <c r="AB20" s="16" t="s">
        <v>169</v>
      </c>
      <c r="AC20" s="16" t="s">
        <v>234</v>
      </c>
      <c r="AD20" s="16" t="s">
        <v>234</v>
      </c>
      <c r="AE20" s="16" t="s">
        <v>234</v>
      </c>
      <c r="AF20" s="16" t="s">
        <v>234</v>
      </c>
      <c r="AG20" s="16" t="s">
        <v>169</v>
      </c>
      <c r="AH20" s="27" t="s">
        <v>243</v>
      </c>
      <c r="AI20" s="16" t="s">
        <v>169</v>
      </c>
      <c r="AJ20" s="16" t="s">
        <v>169</v>
      </c>
      <c r="AK20" s="16" t="s">
        <v>169</v>
      </c>
      <c r="AL20" s="16" t="s">
        <v>320</v>
      </c>
      <c r="AM20" s="16" t="s">
        <v>169</v>
      </c>
    </row>
    <row r="21" spans="1:39" ht="21.45">
      <c r="A21" s="15" t="s">
        <v>309</v>
      </c>
      <c r="B21" s="18" t="s">
        <v>171</v>
      </c>
      <c r="C21" s="18" t="s">
        <v>169</v>
      </c>
      <c r="D21" s="18" t="s">
        <v>167</v>
      </c>
      <c r="E21" s="18" t="s">
        <v>167</v>
      </c>
      <c r="F21" s="18" t="s">
        <v>252</v>
      </c>
      <c r="G21" s="18" t="s">
        <v>171</v>
      </c>
      <c r="H21" s="18" t="s">
        <v>173</v>
      </c>
      <c r="I21" s="18" t="s">
        <v>169</v>
      </c>
      <c r="J21" s="18" t="s">
        <v>252</v>
      </c>
      <c r="K21" s="18" t="s">
        <v>171</v>
      </c>
      <c r="L21" s="28" t="s">
        <v>169</v>
      </c>
      <c r="M21" s="18" t="s">
        <v>169</v>
      </c>
      <c r="N21" s="19" t="s">
        <v>169</v>
      </c>
      <c r="O21" s="18" t="s">
        <v>170</v>
      </c>
      <c r="P21" s="28" t="s">
        <v>252</v>
      </c>
      <c r="Q21" s="16" t="s">
        <v>167</v>
      </c>
      <c r="R21" s="18" t="s">
        <v>169</v>
      </c>
      <c r="S21" s="18" t="s">
        <v>169</v>
      </c>
      <c r="T21" s="18" t="s">
        <v>169</v>
      </c>
      <c r="U21" s="16" t="s">
        <v>169</v>
      </c>
      <c r="V21" s="16" t="s">
        <v>169</v>
      </c>
      <c r="W21" s="16" t="s">
        <v>169</v>
      </c>
      <c r="X21" s="16" t="s">
        <v>169</v>
      </c>
      <c r="Y21" s="16" t="s">
        <v>167</v>
      </c>
      <c r="Z21" s="16" t="s">
        <v>170</v>
      </c>
      <c r="AA21" s="16" t="s">
        <v>170</v>
      </c>
      <c r="AB21" s="16" t="s">
        <v>169</v>
      </c>
      <c r="AC21" s="16" t="s">
        <v>169</v>
      </c>
      <c r="AD21" s="16" t="s">
        <v>169</v>
      </c>
      <c r="AE21" s="16" t="s">
        <v>169</v>
      </c>
      <c r="AF21" s="16" t="s">
        <v>169</v>
      </c>
      <c r="AG21" s="16" t="s">
        <v>172</v>
      </c>
      <c r="AH21" s="16" t="s">
        <v>167</v>
      </c>
      <c r="AI21" s="16" t="s">
        <v>169</v>
      </c>
      <c r="AJ21" s="16" t="s">
        <v>169</v>
      </c>
      <c r="AK21" s="16" t="s">
        <v>169</v>
      </c>
      <c r="AL21" s="16" t="s">
        <v>252</v>
      </c>
      <c r="AM21" s="18" t="s">
        <v>167</v>
      </c>
    </row>
    <row r="22" spans="1:39" ht="21.45">
      <c r="A22" s="15" t="s">
        <v>321</v>
      </c>
      <c r="B22" s="10" t="s">
        <v>173</v>
      </c>
      <c r="C22" s="19" t="s">
        <v>169</v>
      </c>
      <c r="D22" s="18" t="s">
        <v>252</v>
      </c>
      <c r="E22" s="18" t="s">
        <v>280</v>
      </c>
      <c r="F22" s="18" t="s">
        <v>252</v>
      </c>
      <c r="G22" s="18" t="s">
        <v>252</v>
      </c>
      <c r="H22" s="18" t="s">
        <v>169</v>
      </c>
      <c r="I22" s="18" t="s">
        <v>280</v>
      </c>
      <c r="J22" s="18" t="s">
        <v>252</v>
      </c>
      <c r="K22" s="18" t="s">
        <v>252</v>
      </c>
      <c r="L22" s="28" t="s">
        <v>169</v>
      </c>
      <c r="M22" s="18" t="s">
        <v>169</v>
      </c>
      <c r="N22" s="18" t="s">
        <v>169</v>
      </c>
      <c r="O22" s="18" t="s">
        <v>169</v>
      </c>
      <c r="P22" s="10" t="s">
        <v>252</v>
      </c>
      <c r="Q22" s="18" t="s">
        <v>167</v>
      </c>
      <c r="R22" s="18" t="s">
        <v>169</v>
      </c>
      <c r="S22" s="18" t="s">
        <v>169</v>
      </c>
      <c r="T22" s="18" t="s">
        <v>169</v>
      </c>
      <c r="U22" s="18" t="s">
        <v>169</v>
      </c>
      <c r="V22" s="18" t="s">
        <v>169</v>
      </c>
      <c r="W22" s="18" t="s">
        <v>169</v>
      </c>
      <c r="X22" s="18" t="s">
        <v>169</v>
      </c>
      <c r="Y22" s="18" t="s">
        <v>169</v>
      </c>
      <c r="Z22" s="18" t="s">
        <v>169</v>
      </c>
      <c r="AA22" s="18" t="s">
        <v>169</v>
      </c>
      <c r="AB22" s="18" t="s">
        <v>169</v>
      </c>
      <c r="AC22" s="18" t="s">
        <v>172</v>
      </c>
      <c r="AD22" s="18" t="s">
        <v>169</v>
      </c>
      <c r="AE22" s="18" t="s">
        <v>169</v>
      </c>
      <c r="AF22" s="18" t="s">
        <v>167</v>
      </c>
      <c r="AG22" s="18" t="s">
        <v>172</v>
      </c>
      <c r="AH22" s="18" t="s">
        <v>169</v>
      </c>
      <c r="AI22" s="18" t="s">
        <v>169</v>
      </c>
      <c r="AJ22" s="18" t="s">
        <v>169</v>
      </c>
      <c r="AK22" s="18" t="s">
        <v>174</v>
      </c>
      <c r="AL22" s="18" t="s">
        <v>172</v>
      </c>
      <c r="AM22" s="18" t="s">
        <v>167</v>
      </c>
    </row>
    <row r="23" spans="1:39">
      <c r="A23" s="15"/>
      <c r="B23" s="10"/>
      <c r="C23" s="10"/>
      <c r="D23" s="18"/>
      <c r="E23" s="18"/>
      <c r="F23" s="18"/>
      <c r="G23" s="18"/>
      <c r="H23" s="18"/>
      <c r="I23" s="18"/>
      <c r="J23" s="10"/>
      <c r="K23" s="10"/>
      <c r="L23" s="18"/>
      <c r="M23" s="19"/>
      <c r="N23" s="18"/>
      <c r="O23" s="18"/>
      <c r="P23" s="28"/>
      <c r="Q23" s="18"/>
      <c r="R23" s="10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0"/>
      <c r="AF23" s="18"/>
      <c r="AG23" s="18"/>
      <c r="AH23" s="18"/>
      <c r="AI23" s="18"/>
      <c r="AJ23" s="10"/>
      <c r="AK23" s="18"/>
      <c r="AL23" s="18"/>
      <c r="AM23" s="18"/>
    </row>
    <row r="24" spans="1:39">
      <c r="A24" s="15"/>
      <c r="B24" s="10"/>
      <c r="C24" s="18"/>
      <c r="D24" s="18"/>
      <c r="E24" s="10"/>
      <c r="F24" s="18"/>
      <c r="G24" s="18"/>
      <c r="H24" s="19"/>
      <c r="I24" s="18"/>
      <c r="J24" s="18"/>
      <c r="K24" s="18"/>
      <c r="L24" s="28"/>
      <c r="M24" s="28"/>
      <c r="N24" s="10"/>
      <c r="O24" s="18"/>
      <c r="P24" s="18"/>
      <c r="Q24" s="18"/>
      <c r="R24" s="18"/>
      <c r="S24" s="18"/>
      <c r="T24" s="18"/>
      <c r="U24" s="18"/>
      <c r="V24" s="10"/>
      <c r="W24" s="10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spans="1:39">
      <c r="A25" s="15"/>
      <c r="B25" s="10"/>
      <c r="C25" s="18"/>
      <c r="D25" s="18"/>
      <c r="E25" s="18"/>
      <c r="F25" s="18"/>
      <c r="G25" s="18"/>
      <c r="H25" s="18"/>
      <c r="I25" s="18"/>
      <c r="J25" s="18"/>
      <c r="K25" s="18"/>
      <c r="L25" s="28"/>
      <c r="M25" s="18"/>
      <c r="N25" s="10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21"/>
      <c r="AI25" s="18"/>
      <c r="AJ25" s="18"/>
      <c r="AK25" s="18"/>
      <c r="AL25" s="18"/>
      <c r="AM25" s="18"/>
    </row>
    <row r="26" spans="1:39">
      <c r="A26" s="15"/>
      <c r="B26" s="1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1"/>
      <c r="O26" s="18"/>
      <c r="P26" s="18"/>
      <c r="Q26" s="18"/>
      <c r="R26" s="18"/>
      <c r="S26" s="21"/>
      <c r="T26" s="18"/>
      <c r="U26" s="18"/>
      <c r="V26" s="21"/>
      <c r="W26" s="2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21"/>
      <c r="AI26" s="18"/>
      <c r="AJ26" s="18"/>
      <c r="AK26" s="18"/>
      <c r="AL26" s="18"/>
      <c r="AM26" s="18"/>
    </row>
    <row r="27" spans="1:39">
      <c r="A27" s="15"/>
      <c r="B27" s="10"/>
      <c r="C27" s="20"/>
      <c r="D27" s="18"/>
      <c r="E27" s="18"/>
      <c r="F27" s="18"/>
      <c r="G27" s="18"/>
      <c r="H27" s="21"/>
      <c r="I27" s="18"/>
      <c r="J27" s="18"/>
      <c r="K27" s="18"/>
      <c r="L27" s="21"/>
      <c r="M27" s="18"/>
      <c r="N27" s="21"/>
      <c r="O27" s="18"/>
      <c r="P27" s="21"/>
      <c r="Q27" s="18"/>
      <c r="R27" s="21"/>
      <c r="S27" s="21"/>
      <c r="T27" s="18"/>
      <c r="U27" s="18"/>
      <c r="V27" s="21"/>
      <c r="W27" s="18"/>
      <c r="X27" s="21"/>
      <c r="Y27" s="18"/>
      <c r="Z27" s="20"/>
      <c r="AA27" s="18"/>
      <c r="AB27" s="21"/>
      <c r="AC27" s="21"/>
      <c r="AD27" s="18"/>
      <c r="AE27" s="18"/>
      <c r="AF27" s="18"/>
      <c r="AG27" s="21"/>
      <c r="AH27" s="18"/>
      <c r="AI27" s="21"/>
      <c r="AJ27" s="21"/>
      <c r="AK27" s="21"/>
      <c r="AL27" s="21"/>
      <c r="AM27" s="21"/>
    </row>
    <row r="28" spans="1:39">
      <c r="A28" s="15"/>
      <c r="B28" s="1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1"/>
      <c r="W28" s="18"/>
      <c r="X28" s="21"/>
      <c r="Y28" s="18"/>
      <c r="Z28" s="21"/>
      <c r="AA28" s="18"/>
      <c r="AB28" s="29"/>
      <c r="AC28" s="18"/>
      <c r="AD28" s="18"/>
      <c r="AE28" s="18"/>
      <c r="AF28" s="21"/>
      <c r="AG28" s="18"/>
      <c r="AH28" s="21"/>
      <c r="AI28" s="21"/>
      <c r="AJ28" s="21"/>
      <c r="AK28" s="18"/>
      <c r="AL28" s="18"/>
      <c r="AM28" s="18"/>
    </row>
    <row r="29" spans="1:39">
      <c r="A29" s="22"/>
      <c r="B29" s="10"/>
      <c r="C29" s="20"/>
      <c r="D29" s="18"/>
      <c r="E29" s="19"/>
      <c r="F29" s="18"/>
      <c r="G29" s="18"/>
      <c r="H29" s="19"/>
      <c r="I29" s="18"/>
      <c r="J29" s="18"/>
      <c r="K29" s="18"/>
      <c r="L29" s="21"/>
      <c r="M29" s="19"/>
      <c r="N29" s="19"/>
      <c r="O29" s="18"/>
      <c r="P29" s="21"/>
      <c r="Q29" s="18"/>
      <c r="R29" s="18"/>
      <c r="S29" s="18"/>
      <c r="T29" s="18"/>
      <c r="U29" s="21"/>
      <c r="V29" s="21"/>
      <c r="W29" s="19"/>
      <c r="X29" s="21"/>
      <c r="Y29" s="18"/>
      <c r="Z29" s="21"/>
      <c r="AA29" s="21"/>
      <c r="AB29" s="21"/>
      <c r="AC29" s="21"/>
      <c r="AD29" s="21"/>
      <c r="AE29" s="21"/>
      <c r="AF29" s="21"/>
      <c r="AG29" s="18"/>
      <c r="AH29" s="21"/>
      <c r="AI29" s="21"/>
      <c r="AJ29" s="21"/>
      <c r="AK29" s="21"/>
      <c r="AL29" s="18"/>
      <c r="AM29" s="18"/>
    </row>
    <row r="30" spans="1:39" s="6" customFormat="1">
      <c r="A30"/>
    </row>
    <row r="31" spans="1:39">
      <c r="B31" s="23"/>
    </row>
    <row r="32" spans="1:39" ht="14.6">
      <c r="B32" s="24"/>
    </row>
    <row r="34" spans="1:39">
      <c r="A34" s="25">
        <f>COUNTIF($3:$29,"Sharon Robichaud")</f>
        <v>61</v>
      </c>
      <c r="B34" s="25" t="s">
        <v>63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1:39">
      <c r="A35">
        <f>COUNTIF($3:$29,"Maureen Broderick")</f>
        <v>35</v>
      </c>
      <c r="B35" t="s">
        <v>20</v>
      </c>
    </row>
    <row r="36" spans="1:39">
      <c r="A36" s="25">
        <f>COUNTIF($3:$29,"Julie Willis")</f>
        <v>34</v>
      </c>
      <c r="B36" s="25" t="s">
        <v>24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>
      <c r="A37">
        <f>COUNTIF($3:$29,"Mick McCown")</f>
        <v>29</v>
      </c>
      <c r="B37" t="s">
        <v>16</v>
      </c>
    </row>
    <row r="38" spans="1:39">
      <c r="A38" s="25">
        <f>COUNTIF($3:$29,"Josh Anthony")</f>
        <v>24</v>
      </c>
      <c r="B38" s="25" t="s">
        <v>11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>
      <c r="A39">
        <f>COUNTIF($3:$29,"Chad Babin")</f>
        <v>20</v>
      </c>
      <c r="B39" t="s">
        <v>58</v>
      </c>
    </row>
    <row r="40" spans="1:39">
      <c r="A40" s="25">
        <f>COUNTIF($3:$29,"Robert Marshall")</f>
        <v>17</v>
      </c>
      <c r="B40" s="25" t="s">
        <v>22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>
      <c r="A41">
        <f>COUNTIF($3:$29,"Henry Timmes")</f>
        <v>13</v>
      </c>
      <c r="B41" t="s">
        <v>23</v>
      </c>
    </row>
    <row r="42" spans="1:39">
      <c r="A42" s="25">
        <f>COUNTIF($3:$29,"Ray Heltzel")</f>
        <v>13</v>
      </c>
      <c r="B42" s="25" t="s">
        <v>8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spans="1:39">
      <c r="A43">
        <f>COUNTIF($3:$29,"Bob Vargo")</f>
        <v>12</v>
      </c>
      <c r="B43" t="s">
        <v>9</v>
      </c>
    </row>
    <row r="44" spans="1:39">
      <c r="A44" s="25">
        <f>COUNTIF($3:$29,"Eduardo Rodes")</f>
        <v>11</v>
      </c>
      <c r="B44" s="25" t="s">
        <v>66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</row>
    <row r="45" spans="1:39">
      <c r="A45">
        <f>COUNTIF($3:$29,"Bill Mitton")</f>
        <v>10</v>
      </c>
      <c r="B45" t="s">
        <v>37</v>
      </c>
    </row>
    <row r="46" spans="1:39">
      <c r="A46" s="25">
        <f>COUNTIF($3:$29,"relda yeoman")</f>
        <v>10</v>
      </c>
      <c r="B46" s="25" t="s">
        <v>226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</row>
    <row r="47" spans="1:39">
      <c r="A47">
        <f>COUNTIF($3:$29,"Jimmy Strong")</f>
        <v>9</v>
      </c>
      <c r="B47" t="s">
        <v>59</v>
      </c>
    </row>
    <row r="48" spans="1:39">
      <c r="A48" s="25">
        <f>COUNTIF($3:$29,"Nancy Gingrich")</f>
        <v>9</v>
      </c>
      <c r="B48" s="25" t="s">
        <v>89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</row>
    <row r="49" spans="1:39">
      <c r="A49">
        <f>COUNTIF($3:$29,"Dewayne Weldon")</f>
        <v>8</v>
      </c>
      <c r="B49" t="s">
        <v>18</v>
      </c>
    </row>
    <row r="50" spans="1:39">
      <c r="A50" s="25">
        <f>COUNTIF($3:$29,"Mark Gray")</f>
        <v>8</v>
      </c>
      <c r="B50" s="25" t="s">
        <v>33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</row>
    <row r="51" spans="1:39">
      <c r="A51">
        <f>COUNTIF($3:$29,"Mike Abbate")</f>
        <v>8</v>
      </c>
      <c r="B51" t="s">
        <v>57</v>
      </c>
    </row>
    <row r="52" spans="1:39">
      <c r="A52" s="25">
        <f>COUNTIF($3:$29,"Danny Sisson")</f>
        <v>7</v>
      </c>
      <c r="B52" s="25" t="s">
        <v>70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</row>
    <row r="53" spans="1:39">
      <c r="A53">
        <f>COUNTIF($3:$29,"Dawn Sandve")</f>
        <v>7</v>
      </c>
      <c r="B53" t="s">
        <v>121</v>
      </c>
    </row>
    <row r="54" spans="1:39">
      <c r="A54" s="25">
        <f>COUNTIF($3:$29,"Debbie Cole")</f>
        <v>7</v>
      </c>
      <c r="B54" s="25" t="s">
        <v>29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</row>
    <row r="55" spans="1:39">
      <c r="A55">
        <f>COUNTIF($3:$29,"Rich Werner")</f>
        <v>7</v>
      </c>
      <c r="B55" t="s">
        <v>217</v>
      </c>
    </row>
    <row r="56" spans="1:39">
      <c r="A56" s="25">
        <f>COUNTIF($3:$29,"Al Horton")</f>
        <v>6</v>
      </c>
      <c r="B56" s="25" t="s">
        <v>38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</row>
    <row r="57" spans="1:39">
      <c r="A57">
        <f>COUNTIF($3:$29,"Randy Thomas")</f>
        <v>5</v>
      </c>
      <c r="B57" t="s">
        <v>72</v>
      </c>
    </row>
    <row r="58" spans="1:39">
      <c r="A58" s="25">
        <f>COUNTIF($3:$29,"Stuart Sacks")</f>
        <v>5</v>
      </c>
      <c r="B58" s="25" t="s">
        <v>7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</row>
    <row r="59" spans="1:39">
      <c r="A59">
        <f>COUNTIF($3:$29,"David Eberst")</f>
        <v>4</v>
      </c>
      <c r="B59" t="s">
        <v>35</v>
      </c>
    </row>
    <row r="60" spans="1:39">
      <c r="A60" s="25">
        <f>COUNTIF($3:$29,"Jackie Lippe")</f>
        <v>4</v>
      </c>
      <c r="B60" s="25" t="s">
        <v>255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</row>
    <row r="61" spans="1:39">
      <c r="A61">
        <f>COUNTIF($3:$29,"Joe Smith")</f>
        <v>4</v>
      </c>
      <c r="B61" t="s">
        <v>65</v>
      </c>
    </row>
    <row r="62" spans="1:39">
      <c r="A62" s="25">
        <f>COUNTIF($3:$29,"Barbara Waterman")</f>
        <v>3</v>
      </c>
      <c r="B62" s="25" t="s">
        <v>43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</row>
    <row r="63" spans="1:39">
      <c r="A63">
        <f>COUNTIF($3:$29,"Drew Angus")</f>
        <v>3</v>
      </c>
      <c r="B63" t="s">
        <v>87</v>
      </c>
    </row>
    <row r="64" spans="1:39">
      <c r="A64" s="25">
        <f>COUNTIF($3:$29,"Jessica Pidgeon")</f>
        <v>3</v>
      </c>
      <c r="B64" s="25" t="s">
        <v>92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</row>
    <row r="65" spans="1:39">
      <c r="A65">
        <f>COUNTIF($3:$29,"Joe Downs")</f>
        <v>3</v>
      </c>
      <c r="B65" t="s">
        <v>61</v>
      </c>
    </row>
    <row r="66" spans="1:39">
      <c r="A66" s="25">
        <f>COUNTIF($3:$29,"Pauline Domenge")</f>
        <v>3</v>
      </c>
      <c r="B66" s="25" t="s">
        <v>40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</row>
    <row r="67" spans="1:39">
      <c r="A67">
        <f>COUNTIF($3:$29,"Richard Schmidt")</f>
        <v>3</v>
      </c>
      <c r="B67" t="s">
        <v>21</v>
      </c>
    </row>
    <row r="68" spans="1:39">
      <c r="A68" s="25">
        <f>COUNTIF($3:$29,"Robert Moraru")</f>
        <v>3</v>
      </c>
      <c r="B68" s="25" t="s">
        <v>286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</row>
    <row r="69" spans="1:39">
      <c r="A69">
        <f>COUNTIF($3:$29,"Terry McLean")</f>
        <v>3</v>
      </c>
      <c r="B69" t="s">
        <v>88</v>
      </c>
    </row>
    <row r="70" spans="1:39">
      <c r="A70" s="25">
        <f>COUNTIF($3:$29,"Debbie Lownsdale")</f>
        <v>2</v>
      </c>
      <c r="B70" s="25" t="s">
        <v>32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</row>
    <row r="71" spans="1:39">
      <c r="A71">
        <f>COUNTIF($3:$29,"Frankie Rivera")</f>
        <v>2</v>
      </c>
      <c r="B71" t="s">
        <v>68</v>
      </c>
    </row>
    <row r="72" spans="1:39">
      <c r="A72" s="25">
        <f>COUNTIF($3:$29,"Gabe Estrela")</f>
        <v>2</v>
      </c>
      <c r="B72" s="25" t="s">
        <v>295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</row>
    <row r="73" spans="1:39">
      <c r="A73">
        <f>COUNTIF($3:$29,"Geoffrey Kaye")</f>
        <v>2</v>
      </c>
      <c r="B73" t="s">
        <v>93</v>
      </c>
    </row>
    <row r="74" spans="1:39">
      <c r="A74" s="25">
        <f>COUNTIF($3:$29,"Greg Lovell")</f>
        <v>2</v>
      </c>
      <c r="B74" s="25" t="s">
        <v>19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</row>
    <row r="75" spans="1:39">
      <c r="A75">
        <f>COUNTIF($3:$29,"Joseph Correia")</f>
        <v>2</v>
      </c>
      <c r="B75" t="s">
        <v>291</v>
      </c>
    </row>
    <row r="76" spans="1:39">
      <c r="A76" s="25">
        <f>COUNTIF($3:$29,"Kevin Smith")</f>
        <v>2</v>
      </c>
      <c r="B76" s="25" t="s">
        <v>60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</row>
    <row r="77" spans="1:39">
      <c r="A77">
        <f>COUNTIF($3:$29,"S&amp;M Shcherbakov")</f>
        <v>2</v>
      </c>
      <c r="B77" t="s">
        <v>223</v>
      </c>
    </row>
    <row r="78" spans="1:39">
      <c r="A78" s="25">
        <f>COUNTIF($3:$29,"Steve Higgins")</f>
        <v>2</v>
      </c>
      <c r="B78" s="25" t="s">
        <v>77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</row>
    <row r="79" spans="1:39">
      <c r="A79">
        <f>COUNTIF($3:$29,"The Joyners")</f>
        <v>2</v>
      </c>
      <c r="B79" t="s">
        <v>42</v>
      </c>
    </row>
    <row r="80" spans="1:39">
      <c r="A80" s="25">
        <f>COUNTIF($3:$29,"Alina Rivera")</f>
        <v>1</v>
      </c>
      <c r="B80" s="25" t="s">
        <v>115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</row>
    <row r="81" spans="1:39">
      <c r="A81">
        <f>COUNTIF($3:$29,"April Bird-Stieglitz")</f>
        <v>1</v>
      </c>
      <c r="B81" t="s">
        <v>44</v>
      </c>
    </row>
    <row r="82" spans="1:39">
      <c r="A82" s="25">
        <f>COUNTIF($3:$29,"Bob Jensen")</f>
        <v>1</v>
      </c>
      <c r="B82" s="25" t="s">
        <v>36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</row>
    <row r="83" spans="1:39">
      <c r="A83">
        <f>COUNTIF($3:$29,"Cesar Avitia")</f>
        <v>1</v>
      </c>
      <c r="B83" t="s">
        <v>224</v>
      </c>
    </row>
    <row r="84" spans="1:39">
      <c r="A84" s="25">
        <f>COUNTIF($3:$29,"Jose Mendoza")</f>
        <v>1</v>
      </c>
      <c r="B84" s="25" t="s">
        <v>317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</row>
    <row r="85" spans="1:39">
      <c r="A85">
        <f>COUNTIF($3:$29,"Paul Stallone")</f>
        <v>1</v>
      </c>
      <c r="B85" t="s">
        <v>233</v>
      </c>
    </row>
    <row r="86" spans="1:39">
      <c r="A86" s="25">
        <f>COUNTIF($3:$29,"R&amp;M Silva")</f>
        <v>1</v>
      </c>
      <c r="B86" s="25" t="s">
        <v>238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</row>
    <row r="87" spans="1:39">
      <c r="A87">
        <f>COUNTIF($3:$29,"Tyler Strong")</f>
        <v>1</v>
      </c>
      <c r="B87" t="s">
        <v>116</v>
      </c>
    </row>
    <row r="88" spans="1:39">
      <c r="A88" s="25">
        <f>COUNTIF($3:$29,"Bernice O'Steen")</f>
        <v>0</v>
      </c>
      <c r="B88" s="25" t="s">
        <v>74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</row>
    <row r="89" spans="1:39">
      <c r="A89">
        <f>COUNTIF($3:$29,"Bill McLean Jr.")</f>
        <v>0</v>
      </c>
      <c r="B89" t="s">
        <v>64</v>
      </c>
    </row>
    <row r="90" spans="1:39">
      <c r="A90" s="25">
        <f>COUNTIF($3:$29,"Bill McLean Sr.")</f>
        <v>0</v>
      </c>
      <c r="B90" s="25" t="s">
        <v>97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39">
      <c r="A91">
        <f>COUNTIF($3:$29,"Bob &amp; Kathy Thornber")</f>
        <v>0</v>
      </c>
      <c r="B91" t="s">
        <v>41</v>
      </c>
    </row>
    <row r="92" spans="1:39">
      <c r="A92" s="25">
        <f>COUNTIF($3:$29,"Bob McBride")</f>
        <v>0</v>
      </c>
      <c r="B92" s="25" t="s">
        <v>75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</row>
    <row r="93" spans="1:39">
      <c r="A93">
        <f>COUNTIF($3:$29,"Brian Draxler")</f>
        <v>0</v>
      </c>
      <c r="B93" t="s">
        <v>73</v>
      </c>
    </row>
    <row r="94" spans="1:39">
      <c r="A94" s="25">
        <f>COUNTIF($3:$29,"Catherine Langham")</f>
        <v>0</v>
      </c>
      <c r="B94" s="25" t="s">
        <v>102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</row>
    <row r="95" spans="1:39">
      <c r="A95">
        <f>COUNTIF($3:$29,"CBH Aviary")</f>
        <v>0</v>
      </c>
      <c r="B95" t="s">
        <v>180</v>
      </c>
    </row>
    <row r="96" spans="1:39">
      <c r="A96" s="25">
        <f>COUNTIF($3:$29,"Chris Pidgeon")</f>
        <v>0</v>
      </c>
      <c r="B96" s="25" t="s">
        <v>101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</row>
    <row r="97" spans="1:39">
      <c r="A97">
        <f>COUNTIF($3:$29,"Chuck Romano")</f>
        <v>0</v>
      </c>
      <c r="B97" t="s">
        <v>17</v>
      </c>
    </row>
    <row r="98" spans="1:39">
      <c r="A98" s="25">
        <f>COUNTIF($3:$29,"Connie Lovell")</f>
        <v>0</v>
      </c>
      <c r="B98" s="25" t="s">
        <v>69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</row>
    <row r="99" spans="1:39">
      <c r="A99">
        <f>COUNTIF($3:$29,"D &amp; S Floyd")</f>
        <v>0</v>
      </c>
      <c r="B99" t="s">
        <v>176</v>
      </c>
    </row>
    <row r="100" spans="1:39">
      <c r="A100" s="25">
        <f>COUNTIF($3:$29,"Duane Walton")</f>
        <v>0</v>
      </c>
      <c r="B100" s="25" t="s">
        <v>26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</row>
    <row r="101" spans="1:39">
      <c r="A101">
        <f>COUNTIF($3:$29,"Eliana Floyd")</f>
        <v>0</v>
      </c>
      <c r="B101" t="s">
        <v>99</v>
      </c>
    </row>
    <row r="102" spans="1:39">
      <c r="A102" s="25">
        <f>COUNTIF($3:$29,"Frank DeGaetano")</f>
        <v>0</v>
      </c>
      <c r="B102" s="25" t="s">
        <v>112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</row>
    <row r="103" spans="1:39">
      <c r="A103">
        <f>COUNTIF($3:$29,"Frank Swider")</f>
        <v>0</v>
      </c>
      <c r="B103" t="s">
        <v>31</v>
      </c>
    </row>
    <row r="104" spans="1:39">
      <c r="A104" s="25">
        <f>COUNTIF($3:$29,"Henry Lopez")</f>
        <v>0</v>
      </c>
      <c r="B104" s="25" t="s">
        <v>183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</row>
    <row r="105" spans="1:39">
      <c r="A105">
        <f>COUNTIF($3:$29,"Herb Doucet")</f>
        <v>0</v>
      </c>
      <c r="B105" t="s">
        <v>47</v>
      </c>
    </row>
    <row r="106" spans="1:39">
      <c r="A106" s="25">
        <f>COUNTIF($3:$29,"Jackie Werner")</f>
        <v>0</v>
      </c>
      <c r="B106" s="25" t="s">
        <v>185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</row>
    <row r="107" spans="1:39">
      <c r="A107">
        <f>COUNTIF($3:$29,"Joe Riley")</f>
        <v>0</v>
      </c>
      <c r="B107" t="s">
        <v>39</v>
      </c>
    </row>
    <row r="108" spans="1:39">
      <c r="A108" s="25">
        <f>COUNTIF($3:$29,"Joel &amp; Jackie Lippe")</f>
        <v>0</v>
      </c>
      <c r="B108" s="25" t="s">
        <v>90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</row>
    <row r="109" spans="1:39">
      <c r="A109">
        <f>COUNTIF($3:$29,"jOEY kRUEGER")</f>
        <v>0</v>
      </c>
      <c r="B109" t="s">
        <v>76</v>
      </c>
    </row>
    <row r="110" spans="1:39">
      <c r="A110" s="25">
        <f>COUNTIF($3:$29,"Jorge Rivero")</f>
        <v>0</v>
      </c>
      <c r="B110" s="25" t="s">
        <v>105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</row>
    <row r="111" spans="1:39">
      <c r="A111">
        <f>COUNTIF($3:$29,"Kathy Abdis")</f>
        <v>0</v>
      </c>
      <c r="B111" t="s">
        <v>81</v>
      </c>
    </row>
    <row r="112" spans="1:39">
      <c r="A112" s="25">
        <f>COUNTIF($3:$29,"Ken Simons")</f>
        <v>0</v>
      </c>
      <c r="B112" s="25" t="s">
        <v>187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</row>
    <row r="113" spans="1:39">
      <c r="A113">
        <f>COUNTIF($3:$29,"Len Bourgeois")</f>
        <v>0</v>
      </c>
      <c r="B113" t="s">
        <v>67</v>
      </c>
    </row>
    <row r="114" spans="1:39">
      <c r="A114" s="25">
        <f>COUNTIF($3:$29,"Leon Saad")</f>
        <v>0</v>
      </c>
      <c r="B114" s="25" t="s">
        <v>14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</row>
    <row r="115" spans="1:39">
      <c r="A115">
        <f>COUNTIF($3:$29,"Marcia Halbert")</f>
        <v>0</v>
      </c>
      <c r="B115" t="s">
        <v>124</v>
      </c>
    </row>
    <row r="116" spans="1:39">
      <c r="A116" s="25">
        <f>COUNTIF($3:$29,"Mary Simons")</f>
        <v>0</v>
      </c>
      <c r="B116" s="25" t="s">
        <v>80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</row>
    <row r="117" spans="1:39">
      <c r="A117">
        <f>COUNTIF($3:$29,"Mike Romano")</f>
        <v>0</v>
      </c>
      <c r="B117" t="s">
        <v>188</v>
      </c>
    </row>
    <row r="118" spans="1:39">
      <c r="A118" s="25">
        <f>COUNTIF($3:$29,"Nelson Carpentier")</f>
        <v>0</v>
      </c>
      <c r="B118" s="25" t="s">
        <v>27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</row>
    <row r="119" spans="1:39">
      <c r="A119">
        <f>COUNTIF($3:$29,"Pablo Ortiz")</f>
        <v>0</v>
      </c>
      <c r="B119" t="s">
        <v>54</v>
      </c>
    </row>
    <row r="120" spans="1:39">
      <c r="A120" s="25">
        <f>COUNTIF($3:$29,"Robert Hofstetter")</f>
        <v>0</v>
      </c>
      <c r="B120" s="25" t="s">
        <v>45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</row>
    <row r="121" spans="1:39">
      <c r="A121">
        <f>COUNTIF($3:$29,"Ronnie Ray")</f>
        <v>0</v>
      </c>
      <c r="B121" t="s">
        <v>111</v>
      </c>
    </row>
    <row r="122" spans="1:39">
      <c r="A122" s="25">
        <f>COUNTIF($3:$29,"Stephen Fowler")</f>
        <v>0</v>
      </c>
      <c r="B122" s="25" t="s">
        <v>13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</row>
    <row r="123" spans="1:39">
      <c r="A123">
        <f>COUNTIF($3:$29,"Tony League")</f>
        <v>0</v>
      </c>
      <c r="B123" t="s">
        <v>78</v>
      </c>
    </row>
    <row r="124" spans="1:39">
      <c r="A124" s="25">
        <f>COUNTIF($3:$29,"Tracy Carter")</f>
        <v>0</v>
      </c>
      <c r="B124" s="25" t="s">
        <v>98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</row>
    <row r="125" spans="1:39">
      <c r="A125">
        <f>COUNTIF($3:$29,"Vic Lassalle")</f>
        <v>0</v>
      </c>
      <c r="B125" t="s">
        <v>12</v>
      </c>
    </row>
    <row r="126" spans="1:39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</row>
    <row r="128" spans="1:39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</row>
  </sheetData>
  <sortState xmlns:xlrd2="http://schemas.microsoft.com/office/spreadsheetml/2017/richdata2" ref="A34:AM126">
    <sortCondition descending="1" ref="A34:A126"/>
    <sortCondition ref="B34:B1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5"/>
  <sheetViews>
    <sheetView zoomScale="120" zoomScaleNormal="120" workbookViewId="0">
      <pane xSplit="1" ySplit="2" topLeftCell="B3" activePane="bottomRight" state="frozen"/>
      <selection pane="topRight"/>
      <selection pane="bottomLeft"/>
      <selection pane="bottomRight" activeCell="P94" sqref="P94:Y96"/>
    </sheetView>
  </sheetViews>
  <sheetFormatPr defaultColWidth="9" defaultRowHeight="12.45"/>
  <cols>
    <col min="1" max="1" width="19.3046875" customWidth="1"/>
  </cols>
  <sheetData>
    <row r="1" spans="1:39" ht="14.6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</row>
    <row r="2" spans="1:39" ht="20.6">
      <c r="A2" s="1"/>
      <c r="B2" s="3" t="s">
        <v>127</v>
      </c>
      <c r="C2" s="3" t="s">
        <v>128</v>
      </c>
      <c r="D2" s="3" t="s">
        <v>129</v>
      </c>
      <c r="E2" s="3" t="s">
        <v>130</v>
      </c>
      <c r="F2" s="3" t="s">
        <v>131</v>
      </c>
      <c r="G2" s="3" t="s">
        <v>132</v>
      </c>
      <c r="H2" s="3" t="s">
        <v>192</v>
      </c>
      <c r="I2" s="3" t="s">
        <v>193</v>
      </c>
      <c r="J2" s="3" t="s">
        <v>194</v>
      </c>
      <c r="K2" s="3" t="s">
        <v>195</v>
      </c>
      <c r="L2" s="3" t="s">
        <v>196</v>
      </c>
      <c r="M2" s="3" t="s">
        <v>138</v>
      </c>
      <c r="N2" s="3" t="s">
        <v>139</v>
      </c>
      <c r="O2" s="3" t="s">
        <v>140</v>
      </c>
      <c r="P2" s="3" t="s">
        <v>141</v>
      </c>
      <c r="Q2" s="3" t="s">
        <v>197</v>
      </c>
      <c r="R2" s="3" t="s">
        <v>143</v>
      </c>
      <c r="S2" s="3" t="s">
        <v>198</v>
      </c>
      <c r="T2" s="3" t="s">
        <v>145</v>
      </c>
      <c r="U2" s="3" t="s">
        <v>146</v>
      </c>
      <c r="V2" s="3" t="s">
        <v>147</v>
      </c>
      <c r="W2" s="3" t="s">
        <v>148</v>
      </c>
      <c r="X2" s="3" t="s">
        <v>149</v>
      </c>
      <c r="Y2" s="3" t="s">
        <v>150</v>
      </c>
      <c r="Z2" s="3" t="s">
        <v>151</v>
      </c>
      <c r="AA2" s="3" t="s">
        <v>152</v>
      </c>
      <c r="AB2" s="3" t="s">
        <v>153</v>
      </c>
      <c r="AC2" s="3" t="s">
        <v>154</v>
      </c>
      <c r="AD2" s="3" t="s">
        <v>155</v>
      </c>
      <c r="AE2" s="3" t="s">
        <v>156</v>
      </c>
      <c r="AF2" s="3" t="s">
        <v>157</v>
      </c>
      <c r="AG2" s="3" t="s">
        <v>158</v>
      </c>
      <c r="AH2" s="3" t="s">
        <v>199</v>
      </c>
      <c r="AI2" s="3" t="s">
        <v>160</v>
      </c>
      <c r="AJ2" s="3" t="s">
        <v>200</v>
      </c>
      <c r="AK2" s="3" t="s">
        <v>162</v>
      </c>
      <c r="AL2" s="3" t="s">
        <v>201</v>
      </c>
      <c r="AM2" s="3" t="s">
        <v>164</v>
      </c>
    </row>
    <row r="3" spans="1:39">
      <c r="B3">
        <f>COUNTIF('CC Standings '!B$3:B$29,'CC Color Winners'!A3)</f>
        <v>0</v>
      </c>
      <c r="C3">
        <f>COUNTIF('CC Standings '!C$3:C$29,'CC Color Winners'!A3)</f>
        <v>0</v>
      </c>
      <c r="D3">
        <f>COUNTIF('CC Standings '!D$3:D$29,'CC Color Winners'!A3)</f>
        <v>0</v>
      </c>
      <c r="E3">
        <f>COUNTIF('CC Standings '!E$3:E$29,'CC Color Winners'!A3)</f>
        <v>0</v>
      </c>
      <c r="F3">
        <f>COUNTIF('CC Standings '!F$3:F$29,'CC Color Winners'!A3)</f>
        <v>0</v>
      </c>
      <c r="G3">
        <f>COUNTIF('CC Standings '!G$3:G$29,'CC Color Winners'!A3)</f>
        <v>0</v>
      </c>
      <c r="H3">
        <f>COUNTIF('CC Standings '!H$3:H$29,'CC Color Winners'!A3)</f>
        <v>0</v>
      </c>
      <c r="I3">
        <f>COUNTIF('CC Standings '!I$3:I$29,'CC Color Winners'!A3)</f>
        <v>0</v>
      </c>
      <c r="J3">
        <f>COUNTIF('CC Standings '!J$3:J$29,'CC Color Winners'!A3)</f>
        <v>0</v>
      </c>
      <c r="K3">
        <f>COUNTIF('CC Standings '!K$3:K$29,'CC Color Winners'!A3)</f>
        <v>0</v>
      </c>
      <c r="L3">
        <f>COUNTIF('CC Standings '!L$3:L$29,'CC Color Winners'!A3)</f>
        <v>0</v>
      </c>
      <c r="M3">
        <f>COUNTIF('CC Standings '!M$3:M$29,'CC Color Winners'!A3)</f>
        <v>0</v>
      </c>
      <c r="N3">
        <f>COUNTIF('CC Standings '!N$3:N$29,'CC Color Winners'!A3)</f>
        <v>0</v>
      </c>
      <c r="O3">
        <f>COUNTIF('CC Standings '!O$3:O$29,'CC Color Winners'!A3)</f>
        <v>0</v>
      </c>
      <c r="P3">
        <f>COUNTIF('CC Standings '!P$3:P$29,'CC Color Winners'!A3)</f>
        <v>0</v>
      </c>
      <c r="Q3">
        <f>COUNTIF('CC Standings '!Q$3:Q$29,'CC Color Winners'!A3)</f>
        <v>0</v>
      </c>
      <c r="R3">
        <f>COUNTIF('CC Standings '!R$3:R$29,'CC Color Winners'!A3)</f>
        <v>0</v>
      </c>
      <c r="S3">
        <f>COUNTIF('CC Standings '!S$3:S$29,'CC Color Winners'!A3)</f>
        <v>0</v>
      </c>
      <c r="T3">
        <f>COUNTIF('CC Standings '!T$3:T$29,'CC Color Winners'!A3)</f>
        <v>0</v>
      </c>
      <c r="U3">
        <f>COUNTIF('CC Standings '!U$3:U$29,'CC Color Winners'!A3)</f>
        <v>0</v>
      </c>
      <c r="V3">
        <f>COUNTIF('CC Standings '!V$3:V$29,'CC Color Winners'!A3)</f>
        <v>0</v>
      </c>
      <c r="W3">
        <f>COUNTIF('CC Standings '!W$3:W$29,'CC Color Winners'!A3)</f>
        <v>0</v>
      </c>
      <c r="X3">
        <f>COUNTIF('CC Standings '!X$3:X$29,'CC Color Winners'!A3)</f>
        <v>0</v>
      </c>
      <c r="Y3">
        <f>COUNTIF('CC Standings '!Y$3:Y$29,'CC Color Winners'!A3)</f>
        <v>0</v>
      </c>
      <c r="Z3">
        <f>COUNTIF('CC Standings '!Z$3:Z$29,'CC Color Winners'!A3)</f>
        <v>0</v>
      </c>
      <c r="AA3">
        <f>COUNTIF('CC Standings '!AA$3:AA$29,'CC Color Winners'!A3)</f>
        <v>0</v>
      </c>
      <c r="AB3">
        <f>COUNTIF('CC Standings '!AB$3:AB$29,'CC Color Winners'!A3)</f>
        <v>0</v>
      </c>
      <c r="AC3">
        <f>COUNTIF('CC Standings '!AC$3:AC$29,'CC Color Winners'!A3)</f>
        <v>0</v>
      </c>
      <c r="AD3">
        <f>COUNTIF('CC Standings '!AD$3:AD$29,'CC Color Winners'!A3)</f>
        <v>0</v>
      </c>
      <c r="AE3">
        <f>COUNTIF('CC Standings '!AE$3:AE$29,'CC Color Winners'!A3)</f>
        <v>0</v>
      </c>
      <c r="AF3">
        <f>COUNTIF('CC Standings '!AF$3:AF$29,'CC Color Winners'!A3)</f>
        <v>0</v>
      </c>
      <c r="AG3">
        <f>COUNTIF('CC Standings '!AG$3:AG$29,'CC Color Winners'!A3)</f>
        <v>0</v>
      </c>
      <c r="AH3">
        <f>COUNTIF('CC Standings '!AH$3:AH$29,'CC Color Winners'!A3)</f>
        <v>0</v>
      </c>
      <c r="AI3">
        <f>COUNTIF('CC Standings '!AI$3:AI$29,'CC Color Winners'!A3)</f>
        <v>0</v>
      </c>
      <c r="AJ3">
        <f>COUNTIF('CC Standings '!AJ$3:AJ$29,'CC Color Winners'!A3)</f>
        <v>0</v>
      </c>
      <c r="AK3">
        <f>COUNTIF('CC Standings '!AK$3:AK$29,'CC Color Winners'!A3)</f>
        <v>0</v>
      </c>
      <c r="AL3">
        <f>COUNTIF('CC Standings '!AL$3:AL$29,'CC Color Winners'!A3)</f>
        <v>0</v>
      </c>
      <c r="AM3">
        <f>COUNTIF('CC Standings '!AM$3:AM$29,'CC Color Winners'!A3)</f>
        <v>0</v>
      </c>
    </row>
    <row r="4" spans="1:39">
      <c r="A4" t="s">
        <v>202</v>
      </c>
      <c r="B4">
        <f>COUNTIF('CC Standings '!B$3:B$29,'CC Color Winners'!A4)</f>
        <v>0</v>
      </c>
      <c r="C4">
        <f>COUNTIF('CC Standings '!C$3:C$29,'CC Color Winners'!A4)</f>
        <v>0</v>
      </c>
      <c r="D4">
        <f>COUNTIF('CC Standings '!D$3:D$29,'CC Color Winners'!A4)</f>
        <v>0</v>
      </c>
      <c r="E4">
        <f>COUNTIF('CC Standings '!E$3:E$29,'CC Color Winners'!A4)</f>
        <v>0</v>
      </c>
      <c r="F4">
        <f>COUNTIF('CC Standings '!F$3:F$29,'CC Color Winners'!A4)</f>
        <v>0</v>
      </c>
      <c r="G4">
        <f>COUNTIF('CC Standings '!G$3:G$29,'CC Color Winners'!A4)</f>
        <v>0</v>
      </c>
      <c r="H4">
        <f>COUNTIF('CC Standings '!H$3:H$29,'CC Color Winners'!A4)</f>
        <v>0</v>
      </c>
      <c r="I4">
        <f>COUNTIF('CC Standings '!I$3:I$29,'CC Color Winners'!A4)</f>
        <v>0</v>
      </c>
      <c r="J4">
        <f>COUNTIF('CC Standings '!J$3:J$29,'CC Color Winners'!A4)</f>
        <v>0</v>
      </c>
      <c r="K4">
        <f>COUNTIF('CC Standings '!K$3:K$29,'CC Color Winners'!A4)</f>
        <v>0</v>
      </c>
      <c r="L4">
        <f>COUNTIF('CC Standings '!L$3:L$29,'CC Color Winners'!A4)</f>
        <v>0</v>
      </c>
      <c r="M4">
        <f>COUNTIF('CC Standings '!M$3:M$29,'CC Color Winners'!A4)</f>
        <v>0</v>
      </c>
      <c r="N4">
        <f>COUNTIF('CC Standings '!N$3:N$29,'CC Color Winners'!A4)</f>
        <v>0</v>
      </c>
      <c r="O4">
        <f>COUNTIF('CC Standings '!O$3:O$29,'CC Color Winners'!A4)</f>
        <v>0</v>
      </c>
      <c r="P4">
        <f>COUNTIF('CC Standings '!P$3:P$29,'CC Color Winners'!A4)</f>
        <v>0</v>
      </c>
      <c r="Q4">
        <f>COUNTIF('CC Standings '!Q$3:Q$29,'CC Color Winners'!A4)</f>
        <v>0</v>
      </c>
      <c r="R4">
        <f>COUNTIF('CC Standings '!R$3:R$29,'CC Color Winners'!A4)</f>
        <v>0</v>
      </c>
      <c r="S4">
        <f>COUNTIF('CC Standings '!S$3:S$29,'CC Color Winners'!A4)</f>
        <v>0</v>
      </c>
      <c r="T4">
        <f>COUNTIF('CC Standings '!T$3:T$29,'CC Color Winners'!A4)</f>
        <v>0</v>
      </c>
      <c r="U4">
        <f>COUNTIF('CC Standings '!U$3:U$29,'CC Color Winners'!A4)</f>
        <v>0</v>
      </c>
      <c r="V4">
        <f>COUNTIF('CC Standings '!V$3:V$29,'CC Color Winners'!A4)</f>
        <v>0</v>
      </c>
      <c r="W4">
        <f>COUNTIF('CC Standings '!W$3:W$29,'CC Color Winners'!A4)</f>
        <v>0</v>
      </c>
      <c r="X4">
        <f>COUNTIF('CC Standings '!X$3:X$29,'CC Color Winners'!A4)</f>
        <v>0</v>
      </c>
      <c r="Y4">
        <f>COUNTIF('CC Standings '!Y$3:Y$29,'CC Color Winners'!A4)</f>
        <v>0</v>
      </c>
      <c r="Z4">
        <f>COUNTIF('CC Standings '!Z$3:Z$29,'CC Color Winners'!A4)</f>
        <v>0</v>
      </c>
      <c r="AA4">
        <f>COUNTIF('CC Standings '!AA$3:AA$29,'CC Color Winners'!A4)</f>
        <v>0</v>
      </c>
      <c r="AB4">
        <f>COUNTIF('CC Standings '!AB$3:AB$29,'CC Color Winners'!A4)</f>
        <v>0</v>
      </c>
      <c r="AC4">
        <f>COUNTIF('CC Standings '!AC$3:AC$29,'CC Color Winners'!A4)</f>
        <v>0</v>
      </c>
      <c r="AD4">
        <f>COUNTIF('CC Standings '!AD$3:AD$29,'CC Color Winners'!A4)</f>
        <v>0</v>
      </c>
      <c r="AE4">
        <f>COUNTIF('CC Standings '!AE$3:AE$29,'CC Color Winners'!A4)</f>
        <v>0</v>
      </c>
      <c r="AF4">
        <f>COUNTIF('CC Standings '!AF$3:AF$29,'CC Color Winners'!A4)</f>
        <v>0</v>
      </c>
      <c r="AG4">
        <f>COUNTIF('CC Standings '!AG$3:AG$29,'CC Color Winners'!A4)</f>
        <v>0</v>
      </c>
      <c r="AH4">
        <f>COUNTIF('CC Standings '!AH$3:AH$29,'CC Color Winners'!A4)</f>
        <v>0</v>
      </c>
      <c r="AI4">
        <f>COUNTIF('CC Standings '!AI$3:AI$29,'CC Color Winners'!A4)</f>
        <v>0</v>
      </c>
      <c r="AJ4">
        <f>COUNTIF('CC Standings '!AJ$3:AJ$29,'CC Color Winners'!A4)</f>
        <v>0</v>
      </c>
      <c r="AK4">
        <f>COUNTIF('CC Standings '!AK$3:AK$29,'CC Color Winners'!A4)</f>
        <v>0</v>
      </c>
      <c r="AL4">
        <f>COUNTIF('CC Standings '!AL$3:AL$29,'CC Color Winners'!A4)</f>
        <v>0</v>
      </c>
      <c r="AM4">
        <f>COUNTIF('CC Standings '!AM$3:AM$29,'CC Color Winners'!A4)</f>
        <v>0</v>
      </c>
    </row>
    <row r="5" spans="1:39">
      <c r="A5" t="s">
        <v>203</v>
      </c>
      <c r="B5">
        <f>COUNTIF('CC Standings '!B$3:B$29,'CC Color Winners'!A5)</f>
        <v>0</v>
      </c>
      <c r="C5">
        <f>COUNTIF('CC Standings '!C$3:C$29,'CC Color Winners'!A5)</f>
        <v>0</v>
      </c>
      <c r="D5">
        <f>COUNTIF('CC Standings '!D$3:D$29,'CC Color Winners'!A5)</f>
        <v>0</v>
      </c>
      <c r="E5">
        <f>COUNTIF('CC Standings '!E$3:E$29,'CC Color Winners'!A5)</f>
        <v>0</v>
      </c>
      <c r="F5">
        <f>COUNTIF('CC Standings '!F$3:F$29,'CC Color Winners'!A5)</f>
        <v>0</v>
      </c>
      <c r="G5">
        <f>COUNTIF('CC Standings '!G$3:G$29,'CC Color Winners'!A5)</f>
        <v>0</v>
      </c>
      <c r="H5">
        <f>COUNTIF('CC Standings '!H$3:H$29,'CC Color Winners'!A5)</f>
        <v>0</v>
      </c>
      <c r="I5">
        <f>COUNTIF('CC Standings '!I$3:I$29,'CC Color Winners'!A5)</f>
        <v>0</v>
      </c>
      <c r="J5">
        <f>COUNTIF('CC Standings '!J$3:J$29,'CC Color Winners'!A5)</f>
        <v>0</v>
      </c>
      <c r="K5">
        <f>COUNTIF('CC Standings '!K$3:K$29,'CC Color Winners'!A5)</f>
        <v>0</v>
      </c>
      <c r="L5">
        <f>COUNTIF('CC Standings '!L$3:L$29,'CC Color Winners'!A5)</f>
        <v>0</v>
      </c>
      <c r="M5">
        <f>COUNTIF('CC Standings '!M$3:M$29,'CC Color Winners'!A5)</f>
        <v>0</v>
      </c>
      <c r="N5">
        <f>COUNTIF('CC Standings '!N$3:N$29,'CC Color Winners'!A5)</f>
        <v>0</v>
      </c>
      <c r="O5">
        <f>COUNTIF('CC Standings '!O$3:O$29,'CC Color Winners'!A5)</f>
        <v>0</v>
      </c>
      <c r="P5">
        <f>COUNTIF('CC Standings '!P$3:P$29,'CC Color Winners'!A5)</f>
        <v>0</v>
      </c>
      <c r="Q5">
        <f>COUNTIF('CC Standings '!Q$3:Q$29,'CC Color Winners'!A5)</f>
        <v>0</v>
      </c>
      <c r="R5">
        <f>COUNTIF('CC Standings '!R$3:R$29,'CC Color Winners'!A5)</f>
        <v>0</v>
      </c>
      <c r="S5">
        <f>COUNTIF('CC Standings '!S$3:S$29,'CC Color Winners'!A5)</f>
        <v>0</v>
      </c>
      <c r="T5">
        <f>COUNTIF('CC Standings '!T$3:T$29,'CC Color Winners'!A5)</f>
        <v>0</v>
      </c>
      <c r="U5">
        <f>COUNTIF('CC Standings '!U$3:U$29,'CC Color Winners'!A5)</f>
        <v>0</v>
      </c>
      <c r="V5">
        <f>COUNTIF('CC Standings '!V$3:V$29,'CC Color Winners'!A5)</f>
        <v>0</v>
      </c>
      <c r="W5">
        <f>COUNTIF('CC Standings '!W$3:W$29,'CC Color Winners'!A5)</f>
        <v>0</v>
      </c>
      <c r="X5">
        <f>COUNTIF('CC Standings '!X$3:X$29,'CC Color Winners'!A5)</f>
        <v>0</v>
      </c>
      <c r="Y5">
        <f>COUNTIF('CC Standings '!Y$3:Y$29,'CC Color Winners'!A5)</f>
        <v>0</v>
      </c>
      <c r="Z5">
        <f>COUNTIF('CC Standings '!Z$3:Z$29,'CC Color Winners'!A5)</f>
        <v>0</v>
      </c>
      <c r="AA5">
        <f>COUNTIF('CC Standings '!AA$3:AA$29,'CC Color Winners'!A5)</f>
        <v>0</v>
      </c>
      <c r="AB5">
        <f>COUNTIF('CC Standings '!AB$3:AB$29,'CC Color Winners'!A5)</f>
        <v>0</v>
      </c>
      <c r="AC5">
        <f>COUNTIF('CC Standings '!AC$3:AC$29,'CC Color Winners'!A5)</f>
        <v>0</v>
      </c>
      <c r="AD5">
        <f>COUNTIF('CC Standings '!AD$3:AD$29,'CC Color Winners'!A5)</f>
        <v>0</v>
      </c>
      <c r="AE5">
        <f>COUNTIF('CC Standings '!AE$3:AE$29,'CC Color Winners'!A5)</f>
        <v>0</v>
      </c>
      <c r="AF5">
        <f>COUNTIF('CC Standings '!AF$3:AF$29,'CC Color Winners'!A5)</f>
        <v>0</v>
      </c>
      <c r="AG5">
        <f>COUNTIF('CC Standings '!AG$3:AG$29,'CC Color Winners'!A5)</f>
        <v>0</v>
      </c>
      <c r="AH5">
        <f>COUNTIF('CC Standings '!AH$3:AH$29,'CC Color Winners'!A5)</f>
        <v>0</v>
      </c>
      <c r="AI5">
        <f>COUNTIF('CC Standings '!AI$3:AI$29,'CC Color Winners'!A5)</f>
        <v>0</v>
      </c>
      <c r="AJ5">
        <f>COUNTIF('CC Standings '!AJ$3:AJ$29,'CC Color Winners'!A5)</f>
        <v>0</v>
      </c>
      <c r="AK5">
        <f>COUNTIF('CC Standings '!AK$3:AK$29,'CC Color Winners'!A5)</f>
        <v>0</v>
      </c>
      <c r="AL5">
        <f>COUNTIF('CC Standings '!AL$3:AL$29,'CC Color Winners'!A5)</f>
        <v>0</v>
      </c>
      <c r="AM5">
        <f>COUNTIF('CC Standings '!AM$3:AM$29,'CC Color Winners'!A5)</f>
        <v>0</v>
      </c>
    </row>
    <row r="6" spans="1:39">
      <c r="A6" t="s">
        <v>115</v>
      </c>
      <c r="B6">
        <f>COUNTIF('CC Standings '!B$3:B$29,'CC Color Winners'!A6)</f>
        <v>0</v>
      </c>
      <c r="C6">
        <f>COUNTIF('CC Standings '!C$3:C$29,'CC Color Winners'!A6)</f>
        <v>0</v>
      </c>
      <c r="D6">
        <f>COUNTIF('CC Standings '!D$3:D$29,'CC Color Winners'!A6)</f>
        <v>0</v>
      </c>
      <c r="E6">
        <f>COUNTIF('CC Standings '!E$3:E$29,'CC Color Winners'!A6)</f>
        <v>0</v>
      </c>
      <c r="F6">
        <f>COUNTIF('CC Standings '!F$3:F$29,'CC Color Winners'!A6)</f>
        <v>0</v>
      </c>
      <c r="G6">
        <f>COUNTIF('CC Standings '!G$3:G$29,'CC Color Winners'!A6)</f>
        <v>0</v>
      </c>
      <c r="H6">
        <f>COUNTIF('CC Standings '!H$3:H$29,'CC Color Winners'!A6)</f>
        <v>0</v>
      </c>
      <c r="I6">
        <f>COUNTIF('CC Standings '!I$3:I$29,'CC Color Winners'!A6)</f>
        <v>0</v>
      </c>
      <c r="J6">
        <f>COUNTIF('CC Standings '!J$3:J$29,'CC Color Winners'!A6)</f>
        <v>0</v>
      </c>
      <c r="K6">
        <f>COUNTIF('CC Standings '!K$3:K$29,'CC Color Winners'!A6)</f>
        <v>0</v>
      </c>
      <c r="L6">
        <f>COUNTIF('CC Standings '!L$3:L$29,'CC Color Winners'!A6)</f>
        <v>0</v>
      </c>
      <c r="M6">
        <f>COUNTIF('CC Standings '!M$3:M$29,'CC Color Winners'!A6)</f>
        <v>0</v>
      </c>
      <c r="N6">
        <f>COUNTIF('CC Standings '!N$3:N$29,'CC Color Winners'!A6)</f>
        <v>0</v>
      </c>
      <c r="O6">
        <f>COUNTIF('CC Standings '!O$3:O$29,'CC Color Winners'!A6)</f>
        <v>1</v>
      </c>
      <c r="P6">
        <f>COUNTIF('CC Standings '!P$3:P$29,'CC Color Winners'!A6)</f>
        <v>0</v>
      </c>
      <c r="Q6">
        <f>COUNTIF('CC Standings '!Q$3:Q$29,'CC Color Winners'!A6)</f>
        <v>0</v>
      </c>
      <c r="R6">
        <f>COUNTIF('CC Standings '!R$3:R$29,'CC Color Winners'!A6)</f>
        <v>0</v>
      </c>
      <c r="S6">
        <f>COUNTIF('CC Standings '!S$3:S$29,'CC Color Winners'!A6)</f>
        <v>0</v>
      </c>
      <c r="T6">
        <f>COUNTIF('CC Standings '!T$3:T$29,'CC Color Winners'!A6)</f>
        <v>0</v>
      </c>
      <c r="U6">
        <f>COUNTIF('CC Standings '!U$3:U$29,'CC Color Winners'!A6)</f>
        <v>0</v>
      </c>
      <c r="V6">
        <f>COUNTIF('CC Standings '!V$3:V$29,'CC Color Winners'!A6)</f>
        <v>0</v>
      </c>
      <c r="W6">
        <f>COUNTIF('CC Standings '!W$3:W$29,'CC Color Winners'!A6)</f>
        <v>0</v>
      </c>
      <c r="X6">
        <f>COUNTIF('CC Standings '!X$3:X$29,'CC Color Winners'!A6)</f>
        <v>0</v>
      </c>
      <c r="Y6">
        <f>COUNTIF('CC Standings '!Y$3:Y$29,'CC Color Winners'!A6)</f>
        <v>0</v>
      </c>
      <c r="Z6">
        <f>COUNTIF('CC Standings '!Z$3:Z$29,'CC Color Winners'!A6)</f>
        <v>0</v>
      </c>
      <c r="AA6">
        <f>COUNTIF('CC Standings '!AA$3:AA$29,'CC Color Winners'!A6)</f>
        <v>0</v>
      </c>
      <c r="AB6">
        <f>COUNTIF('CC Standings '!AB$3:AB$29,'CC Color Winners'!A6)</f>
        <v>0</v>
      </c>
      <c r="AC6">
        <f>COUNTIF('CC Standings '!AC$3:AC$29,'CC Color Winners'!A6)</f>
        <v>0</v>
      </c>
      <c r="AD6">
        <f>COUNTIF('CC Standings '!AD$3:AD$29,'CC Color Winners'!A6)</f>
        <v>0</v>
      </c>
      <c r="AE6">
        <f>COUNTIF('CC Standings '!AE$3:AE$29,'CC Color Winners'!A6)</f>
        <v>0</v>
      </c>
      <c r="AF6">
        <f>COUNTIF('CC Standings '!AF$3:AF$29,'CC Color Winners'!A6)</f>
        <v>0</v>
      </c>
      <c r="AG6">
        <f>COUNTIF('CC Standings '!AG$3:AG$29,'CC Color Winners'!A6)</f>
        <v>0</v>
      </c>
      <c r="AH6">
        <f>COUNTIF('CC Standings '!AH$3:AH$29,'CC Color Winners'!A6)</f>
        <v>0</v>
      </c>
      <c r="AI6">
        <f>COUNTIF('CC Standings '!AI$3:AI$29,'CC Color Winners'!A6)</f>
        <v>0</v>
      </c>
      <c r="AJ6">
        <f>COUNTIF('CC Standings '!AJ$3:AJ$29,'CC Color Winners'!A6)</f>
        <v>0</v>
      </c>
      <c r="AK6">
        <f>COUNTIF('CC Standings '!AK$3:AK$29,'CC Color Winners'!A6)</f>
        <v>0</v>
      </c>
      <c r="AL6">
        <f>COUNTIF('CC Standings '!AL$3:AL$29,'CC Color Winners'!A6)</f>
        <v>0</v>
      </c>
      <c r="AM6">
        <f>COUNTIF('CC Standings '!AM$3:AM$29,'CC Color Winners'!A6)</f>
        <v>0</v>
      </c>
    </row>
    <row r="7" spans="1:39">
      <c r="A7" t="s">
        <v>44</v>
      </c>
      <c r="B7">
        <f>COUNTIF('CC Standings '!B$3:B$29,'CC Color Winners'!A7)</f>
        <v>0</v>
      </c>
      <c r="C7">
        <f>COUNTIF('CC Standings '!C$3:C$29,'CC Color Winners'!A7)</f>
        <v>0</v>
      </c>
      <c r="D7">
        <f>COUNTIF('CC Standings '!D$3:D$29,'CC Color Winners'!A7)</f>
        <v>0</v>
      </c>
      <c r="E7">
        <f>COUNTIF('CC Standings '!E$3:E$29,'CC Color Winners'!A7)</f>
        <v>0</v>
      </c>
      <c r="F7">
        <f>COUNTIF('CC Standings '!F$3:F$29,'CC Color Winners'!A7)</f>
        <v>0</v>
      </c>
      <c r="G7">
        <f>COUNTIF('CC Standings '!G$3:G$29,'CC Color Winners'!A7)</f>
        <v>0</v>
      </c>
      <c r="H7">
        <f>COUNTIF('CC Standings '!H$3:H$29,'CC Color Winners'!A7)</f>
        <v>0</v>
      </c>
      <c r="I7">
        <f>COUNTIF('CC Standings '!I$3:I$29,'CC Color Winners'!A7)</f>
        <v>0</v>
      </c>
      <c r="J7">
        <f>COUNTIF('CC Standings '!J$3:J$29,'CC Color Winners'!A7)</f>
        <v>0</v>
      </c>
      <c r="K7">
        <f>COUNTIF('CC Standings '!K$3:K$29,'CC Color Winners'!A7)</f>
        <v>0</v>
      </c>
      <c r="L7">
        <f>COUNTIF('CC Standings '!L$3:L$29,'CC Color Winners'!A7)</f>
        <v>1</v>
      </c>
      <c r="M7">
        <f>COUNTIF('CC Standings '!M$3:M$29,'CC Color Winners'!A7)</f>
        <v>0</v>
      </c>
      <c r="N7">
        <f>COUNTIF('CC Standings '!N$3:N$29,'CC Color Winners'!A7)</f>
        <v>0</v>
      </c>
      <c r="O7">
        <f>COUNTIF('CC Standings '!O$3:O$29,'CC Color Winners'!A7)</f>
        <v>0</v>
      </c>
      <c r="P7">
        <f>COUNTIF('CC Standings '!P$3:P$29,'CC Color Winners'!A7)</f>
        <v>0</v>
      </c>
      <c r="Q7">
        <f>COUNTIF('CC Standings '!Q$3:Q$29,'CC Color Winners'!A7)</f>
        <v>0</v>
      </c>
      <c r="R7">
        <f>COUNTIF('CC Standings '!R$3:R$29,'CC Color Winners'!A7)</f>
        <v>0</v>
      </c>
      <c r="S7">
        <f>COUNTIF('CC Standings '!S$3:S$29,'CC Color Winners'!A7)</f>
        <v>0</v>
      </c>
      <c r="T7">
        <f>COUNTIF('CC Standings '!T$3:T$29,'CC Color Winners'!A7)</f>
        <v>0</v>
      </c>
      <c r="U7">
        <f>COUNTIF('CC Standings '!U$3:U$29,'CC Color Winners'!A7)</f>
        <v>0</v>
      </c>
      <c r="V7">
        <f>COUNTIF('CC Standings '!V$3:V$29,'CC Color Winners'!A7)</f>
        <v>0</v>
      </c>
      <c r="W7">
        <f>COUNTIF('CC Standings '!W$3:W$29,'CC Color Winners'!A7)</f>
        <v>0</v>
      </c>
      <c r="X7">
        <f>COUNTIF('CC Standings '!X$3:X$29,'CC Color Winners'!A7)</f>
        <v>0</v>
      </c>
      <c r="Y7">
        <f>COUNTIF('CC Standings '!Y$3:Y$29,'CC Color Winners'!A7)</f>
        <v>0</v>
      </c>
      <c r="Z7">
        <f>COUNTIF('CC Standings '!Z$3:Z$29,'CC Color Winners'!A7)</f>
        <v>0</v>
      </c>
      <c r="AA7">
        <f>COUNTIF('CC Standings '!AA$3:AA$29,'CC Color Winners'!A7)</f>
        <v>0</v>
      </c>
      <c r="AB7">
        <f>COUNTIF('CC Standings '!AB$3:AB$29,'CC Color Winners'!A7)</f>
        <v>0</v>
      </c>
      <c r="AC7">
        <f>COUNTIF('CC Standings '!AC$3:AC$29,'CC Color Winners'!A7)</f>
        <v>0</v>
      </c>
      <c r="AD7">
        <f>COUNTIF('CC Standings '!AD$3:AD$29,'CC Color Winners'!A7)</f>
        <v>0</v>
      </c>
      <c r="AE7">
        <f>COUNTIF('CC Standings '!AE$3:AE$29,'CC Color Winners'!A7)</f>
        <v>0</v>
      </c>
      <c r="AF7">
        <f>COUNTIF('CC Standings '!AF$3:AF$29,'CC Color Winners'!A7)</f>
        <v>0</v>
      </c>
      <c r="AG7">
        <f>COUNTIF('CC Standings '!AG$3:AG$29,'CC Color Winners'!A7)</f>
        <v>0</v>
      </c>
      <c r="AH7">
        <f>COUNTIF('CC Standings '!AH$3:AH$29,'CC Color Winners'!A7)</f>
        <v>0</v>
      </c>
      <c r="AI7">
        <f>COUNTIF('CC Standings '!AI$3:AI$29,'CC Color Winners'!A7)</f>
        <v>0</v>
      </c>
      <c r="AJ7">
        <f>COUNTIF('CC Standings '!AJ$3:AJ$29,'CC Color Winners'!A7)</f>
        <v>0</v>
      </c>
      <c r="AK7">
        <f>COUNTIF('CC Standings '!AK$3:AK$29,'CC Color Winners'!A7)</f>
        <v>0</v>
      </c>
      <c r="AL7">
        <f>COUNTIF('CC Standings '!AL$3:AL$29,'CC Color Winners'!A7)</f>
        <v>0</v>
      </c>
      <c r="AM7">
        <f>COUNTIF('CC Standings '!AM$3:AM$29,'CC Color Winners'!A7)</f>
        <v>0</v>
      </c>
    </row>
    <row r="8" spans="1:39">
      <c r="A8" t="s">
        <v>43</v>
      </c>
      <c r="B8">
        <f>COUNTIF('CC Standings '!B$3:B$29,'CC Color Winners'!A8)</f>
        <v>0</v>
      </c>
      <c r="C8">
        <f>COUNTIF('CC Standings '!C$3:C$29,'CC Color Winners'!A8)</f>
        <v>0</v>
      </c>
      <c r="D8">
        <f>COUNTIF('CC Standings '!D$3:D$29,'CC Color Winners'!A8)</f>
        <v>0</v>
      </c>
      <c r="E8">
        <f>COUNTIF('CC Standings '!E$3:E$29,'CC Color Winners'!A8)</f>
        <v>0</v>
      </c>
      <c r="F8">
        <f>COUNTIF('CC Standings '!F$3:F$29,'CC Color Winners'!A8)</f>
        <v>0</v>
      </c>
      <c r="G8">
        <f>COUNTIF('CC Standings '!G$3:G$29,'CC Color Winners'!A8)</f>
        <v>0</v>
      </c>
      <c r="H8">
        <f>COUNTIF('CC Standings '!H$3:H$29,'CC Color Winners'!A8)</f>
        <v>0</v>
      </c>
      <c r="I8">
        <f>COUNTIF('CC Standings '!I$3:I$29,'CC Color Winners'!A8)</f>
        <v>0</v>
      </c>
      <c r="J8">
        <f>COUNTIF('CC Standings '!J$3:J$29,'CC Color Winners'!A8)</f>
        <v>0</v>
      </c>
      <c r="K8">
        <f>COUNTIF('CC Standings '!K$3:K$29,'CC Color Winners'!A8)</f>
        <v>0</v>
      </c>
      <c r="L8">
        <f>COUNTIF('CC Standings '!L$3:L$29,'CC Color Winners'!A8)</f>
        <v>0</v>
      </c>
      <c r="M8">
        <f>COUNTIF('CC Standings '!M$3:M$29,'CC Color Winners'!A8)</f>
        <v>0</v>
      </c>
      <c r="N8">
        <f>COUNTIF('CC Standings '!N$3:N$29,'CC Color Winners'!A8)</f>
        <v>0</v>
      </c>
      <c r="O8">
        <f>COUNTIF('CC Standings '!O$3:O$29,'CC Color Winners'!A8)</f>
        <v>0</v>
      </c>
      <c r="P8">
        <f>COUNTIF('CC Standings '!P$3:P$29,'CC Color Winners'!A8)</f>
        <v>0</v>
      </c>
      <c r="Q8">
        <f>COUNTIF('CC Standings '!Q$3:Q$29,'CC Color Winners'!A8)</f>
        <v>0</v>
      </c>
      <c r="R8">
        <f>COUNTIF('CC Standings '!R$3:R$29,'CC Color Winners'!A8)</f>
        <v>0</v>
      </c>
      <c r="S8">
        <f>COUNTIF('CC Standings '!S$3:S$29,'CC Color Winners'!A8)</f>
        <v>0</v>
      </c>
      <c r="T8">
        <f>COUNTIF('CC Standings '!T$3:T$29,'CC Color Winners'!A8)</f>
        <v>0</v>
      </c>
      <c r="U8">
        <f>COUNTIF('CC Standings '!U$3:U$29,'CC Color Winners'!A8)</f>
        <v>0</v>
      </c>
      <c r="V8">
        <f>COUNTIF('CC Standings '!V$3:V$29,'CC Color Winners'!A8)</f>
        <v>0</v>
      </c>
      <c r="W8">
        <f>COUNTIF('CC Standings '!W$3:W$29,'CC Color Winners'!A8)</f>
        <v>0</v>
      </c>
      <c r="X8">
        <f>COUNTIF('CC Standings '!X$3:X$29,'CC Color Winners'!A8)</f>
        <v>0</v>
      </c>
      <c r="Y8">
        <f>COUNTIF('CC Standings '!Y$3:Y$29,'CC Color Winners'!A8)</f>
        <v>0</v>
      </c>
      <c r="Z8">
        <f>COUNTIF('CC Standings '!Z$3:Z$29,'CC Color Winners'!A8)</f>
        <v>0</v>
      </c>
      <c r="AA8">
        <f>COUNTIF('CC Standings '!AA$3:AA$29,'CC Color Winners'!A8)</f>
        <v>0</v>
      </c>
      <c r="AB8">
        <f>COUNTIF('CC Standings '!AB$3:AB$29,'CC Color Winners'!A8)</f>
        <v>0</v>
      </c>
      <c r="AC8">
        <f>COUNTIF('CC Standings '!AC$3:AC$29,'CC Color Winners'!A8)</f>
        <v>0</v>
      </c>
      <c r="AD8">
        <f>COUNTIF('CC Standings '!AD$3:AD$29,'CC Color Winners'!A8)</f>
        <v>0</v>
      </c>
      <c r="AE8">
        <f>COUNTIF('CC Standings '!AE$3:AE$29,'CC Color Winners'!A8)</f>
        <v>0</v>
      </c>
      <c r="AF8">
        <f>COUNTIF('CC Standings '!AF$3:AF$29,'CC Color Winners'!A8)</f>
        <v>0</v>
      </c>
      <c r="AG8">
        <f>COUNTIF('CC Standings '!AG$3:AG$29,'CC Color Winners'!A8)</f>
        <v>0</v>
      </c>
      <c r="AH8">
        <f>COUNTIF('CC Standings '!AH$3:AH$29,'CC Color Winners'!A8)</f>
        <v>1</v>
      </c>
      <c r="AI8">
        <f>COUNTIF('CC Standings '!AI$3:AI$29,'CC Color Winners'!A8)</f>
        <v>0</v>
      </c>
      <c r="AJ8">
        <f>COUNTIF('CC Standings '!AJ$3:AJ$29,'CC Color Winners'!A8)</f>
        <v>0</v>
      </c>
      <c r="AK8">
        <f>COUNTIF('CC Standings '!AK$3:AK$29,'CC Color Winners'!A8)</f>
        <v>0</v>
      </c>
      <c r="AL8">
        <f>COUNTIF('CC Standings '!AL$3:AL$29,'CC Color Winners'!A8)</f>
        <v>0</v>
      </c>
      <c r="AM8">
        <f>COUNTIF('CC Standings '!AM$3:AM$29,'CC Color Winners'!A8)</f>
        <v>2</v>
      </c>
    </row>
    <row r="9" spans="1:39">
      <c r="A9" t="s">
        <v>74</v>
      </c>
      <c r="B9">
        <f>COUNTIF('CC Standings '!B$3:B$29,'CC Color Winners'!A9)</f>
        <v>0</v>
      </c>
      <c r="C9">
        <f>COUNTIF('CC Standings '!C$3:C$29,'CC Color Winners'!A9)</f>
        <v>0</v>
      </c>
      <c r="D9">
        <f>COUNTIF('CC Standings '!D$3:D$29,'CC Color Winners'!A9)</f>
        <v>0</v>
      </c>
      <c r="E9">
        <f>COUNTIF('CC Standings '!E$3:E$29,'CC Color Winners'!A9)</f>
        <v>0</v>
      </c>
      <c r="F9">
        <f>COUNTIF('CC Standings '!F$3:F$29,'CC Color Winners'!A9)</f>
        <v>0</v>
      </c>
      <c r="G9">
        <f>COUNTIF('CC Standings '!G$3:G$29,'CC Color Winners'!A9)</f>
        <v>0</v>
      </c>
      <c r="H9">
        <f>COUNTIF('CC Standings '!H$3:H$29,'CC Color Winners'!A9)</f>
        <v>0</v>
      </c>
      <c r="I9">
        <f>COUNTIF('CC Standings '!I$3:I$29,'CC Color Winners'!A9)</f>
        <v>0</v>
      </c>
      <c r="J9">
        <f>COUNTIF('CC Standings '!J$3:J$29,'CC Color Winners'!A9)</f>
        <v>0</v>
      </c>
      <c r="K9">
        <f>COUNTIF('CC Standings '!K$3:K$29,'CC Color Winners'!A9)</f>
        <v>0</v>
      </c>
      <c r="L9">
        <f>COUNTIF('CC Standings '!L$3:L$29,'CC Color Winners'!A9)</f>
        <v>0</v>
      </c>
      <c r="M9">
        <f>COUNTIF('CC Standings '!M$3:M$29,'CC Color Winners'!A9)</f>
        <v>0</v>
      </c>
      <c r="N9">
        <f>COUNTIF('CC Standings '!N$3:N$29,'CC Color Winners'!A9)</f>
        <v>0</v>
      </c>
      <c r="O9">
        <f>COUNTIF('CC Standings '!O$3:O$29,'CC Color Winners'!A9)</f>
        <v>0</v>
      </c>
      <c r="P9">
        <f>COUNTIF('CC Standings '!P$3:P$29,'CC Color Winners'!A9)</f>
        <v>0</v>
      </c>
      <c r="Q9">
        <f>COUNTIF('CC Standings '!Q$3:Q$29,'CC Color Winners'!A9)</f>
        <v>0</v>
      </c>
      <c r="R9">
        <f>COUNTIF('CC Standings '!R$3:R$29,'CC Color Winners'!A9)</f>
        <v>0</v>
      </c>
      <c r="S9">
        <f>COUNTIF('CC Standings '!S$3:S$29,'CC Color Winners'!A9)</f>
        <v>0</v>
      </c>
      <c r="T9">
        <f>COUNTIF('CC Standings '!T$3:T$29,'CC Color Winners'!A9)</f>
        <v>0</v>
      </c>
      <c r="U9">
        <f>COUNTIF('CC Standings '!U$3:U$29,'CC Color Winners'!A9)</f>
        <v>0</v>
      </c>
      <c r="V9">
        <f>COUNTIF('CC Standings '!V$3:V$29,'CC Color Winners'!A9)</f>
        <v>0</v>
      </c>
      <c r="W9">
        <f>COUNTIF('CC Standings '!W$3:W$29,'CC Color Winners'!A9)</f>
        <v>0</v>
      </c>
      <c r="X9">
        <f>COUNTIF('CC Standings '!X$3:X$29,'CC Color Winners'!A9)</f>
        <v>0</v>
      </c>
      <c r="Y9">
        <f>COUNTIF('CC Standings '!Y$3:Y$29,'CC Color Winners'!A9)</f>
        <v>0</v>
      </c>
      <c r="Z9">
        <f>COUNTIF('CC Standings '!Z$3:Z$29,'CC Color Winners'!A9)</f>
        <v>0</v>
      </c>
      <c r="AA9">
        <f>COUNTIF('CC Standings '!AA$3:AA$29,'CC Color Winners'!A9)</f>
        <v>0</v>
      </c>
      <c r="AB9">
        <f>COUNTIF('CC Standings '!AB$3:AB$29,'CC Color Winners'!A9)</f>
        <v>0</v>
      </c>
      <c r="AC9">
        <f>COUNTIF('CC Standings '!AC$3:AC$29,'CC Color Winners'!A9)</f>
        <v>0</v>
      </c>
      <c r="AD9">
        <f>COUNTIF('CC Standings '!AD$3:AD$29,'CC Color Winners'!A9)</f>
        <v>0</v>
      </c>
      <c r="AE9">
        <f>COUNTIF('CC Standings '!AE$3:AE$29,'CC Color Winners'!A9)</f>
        <v>0</v>
      </c>
      <c r="AF9">
        <f>COUNTIF('CC Standings '!AF$3:AF$29,'CC Color Winners'!A9)</f>
        <v>0</v>
      </c>
      <c r="AG9">
        <f>COUNTIF('CC Standings '!AG$3:AG$29,'CC Color Winners'!A9)</f>
        <v>0</v>
      </c>
      <c r="AH9">
        <f>COUNTIF('CC Standings '!AH$3:AH$29,'CC Color Winners'!A9)</f>
        <v>0</v>
      </c>
      <c r="AI9">
        <f>COUNTIF('CC Standings '!AI$3:AI$29,'CC Color Winners'!A9)</f>
        <v>0</v>
      </c>
      <c r="AJ9">
        <f>COUNTIF('CC Standings '!AJ$3:AJ$29,'CC Color Winners'!A9)</f>
        <v>0</v>
      </c>
      <c r="AK9">
        <f>COUNTIF('CC Standings '!AK$3:AK$29,'CC Color Winners'!A9)</f>
        <v>0</v>
      </c>
      <c r="AL9">
        <f>COUNTIF('CC Standings '!AL$3:AL$29,'CC Color Winners'!A9)</f>
        <v>0</v>
      </c>
      <c r="AM9">
        <f>COUNTIF('CC Standings '!AM$3:AM$29,'CC Color Winners'!A9)</f>
        <v>0</v>
      </c>
    </row>
    <row r="10" spans="1:39">
      <c r="A10" t="s">
        <v>64</v>
      </c>
      <c r="B10">
        <f>COUNTIF('CC Standings '!B$3:B$29,'CC Color Winners'!A10)</f>
        <v>0</v>
      </c>
      <c r="C10">
        <f>COUNTIF('CC Standings '!C$3:C$29,'CC Color Winners'!A10)</f>
        <v>0</v>
      </c>
      <c r="D10">
        <f>COUNTIF('CC Standings '!D$3:D$29,'CC Color Winners'!A10)</f>
        <v>0</v>
      </c>
      <c r="E10">
        <f>COUNTIF('CC Standings '!E$3:E$29,'CC Color Winners'!A10)</f>
        <v>0</v>
      </c>
      <c r="F10">
        <f>COUNTIF('CC Standings '!F$3:F$29,'CC Color Winners'!A10)</f>
        <v>0</v>
      </c>
      <c r="G10">
        <f>COUNTIF('CC Standings '!G$3:G$29,'CC Color Winners'!A10)</f>
        <v>0</v>
      </c>
      <c r="H10">
        <f>COUNTIF('CC Standings '!H$3:H$29,'CC Color Winners'!A10)</f>
        <v>0</v>
      </c>
      <c r="I10">
        <f>COUNTIF('CC Standings '!I$3:I$29,'CC Color Winners'!A10)</f>
        <v>0</v>
      </c>
      <c r="J10">
        <f>COUNTIF('CC Standings '!J$3:J$29,'CC Color Winners'!A10)</f>
        <v>0</v>
      </c>
      <c r="K10">
        <f>COUNTIF('CC Standings '!K$3:K$29,'CC Color Winners'!A10)</f>
        <v>0</v>
      </c>
      <c r="L10">
        <f>COUNTIF('CC Standings '!L$3:L$29,'CC Color Winners'!A10)</f>
        <v>0</v>
      </c>
      <c r="M10">
        <f>COUNTIF('CC Standings '!M$3:M$29,'CC Color Winners'!A10)</f>
        <v>0</v>
      </c>
      <c r="N10">
        <f>COUNTIF('CC Standings '!N$3:N$29,'CC Color Winners'!A10)</f>
        <v>0</v>
      </c>
      <c r="O10">
        <f>COUNTIF('CC Standings '!O$3:O$29,'CC Color Winners'!A10)</f>
        <v>0</v>
      </c>
      <c r="P10">
        <f>COUNTIF('CC Standings '!P$3:P$29,'CC Color Winners'!A10)</f>
        <v>0</v>
      </c>
      <c r="Q10">
        <f>COUNTIF('CC Standings '!Q$3:Q$29,'CC Color Winners'!A10)</f>
        <v>0</v>
      </c>
      <c r="R10">
        <f>COUNTIF('CC Standings '!R$3:R$29,'CC Color Winners'!A10)</f>
        <v>0</v>
      </c>
      <c r="S10">
        <f>COUNTIF('CC Standings '!S$3:S$29,'CC Color Winners'!A10)</f>
        <v>0</v>
      </c>
      <c r="T10">
        <f>COUNTIF('CC Standings '!T$3:T$29,'CC Color Winners'!A10)</f>
        <v>0</v>
      </c>
      <c r="U10">
        <f>COUNTIF('CC Standings '!U$3:U$29,'CC Color Winners'!A10)</f>
        <v>0</v>
      </c>
      <c r="V10">
        <f>COUNTIF('CC Standings '!V$3:V$29,'CC Color Winners'!A10)</f>
        <v>0</v>
      </c>
      <c r="W10">
        <f>COUNTIF('CC Standings '!W$3:W$29,'CC Color Winners'!A10)</f>
        <v>0</v>
      </c>
      <c r="X10">
        <f>COUNTIF('CC Standings '!X$3:X$29,'CC Color Winners'!A10)</f>
        <v>0</v>
      </c>
      <c r="Y10">
        <f>COUNTIF('CC Standings '!Y$3:Y$29,'CC Color Winners'!A10)</f>
        <v>0</v>
      </c>
      <c r="Z10">
        <f>COUNTIF('CC Standings '!Z$3:Z$29,'CC Color Winners'!A10)</f>
        <v>0</v>
      </c>
      <c r="AA10">
        <f>COUNTIF('CC Standings '!AA$3:AA$29,'CC Color Winners'!A10)</f>
        <v>0</v>
      </c>
      <c r="AB10">
        <f>COUNTIF('CC Standings '!AB$3:AB$29,'CC Color Winners'!A10)</f>
        <v>0</v>
      </c>
      <c r="AC10">
        <f>COUNTIF('CC Standings '!AC$3:AC$29,'CC Color Winners'!A10)</f>
        <v>0</v>
      </c>
      <c r="AD10">
        <f>COUNTIF('CC Standings '!AD$3:AD$29,'CC Color Winners'!A10)</f>
        <v>0</v>
      </c>
      <c r="AE10">
        <f>COUNTIF('CC Standings '!AE$3:AE$29,'CC Color Winners'!A10)</f>
        <v>0</v>
      </c>
      <c r="AF10">
        <f>COUNTIF('CC Standings '!AF$3:AF$29,'CC Color Winners'!A10)</f>
        <v>0</v>
      </c>
      <c r="AG10">
        <f>COUNTIF('CC Standings '!AG$3:AG$29,'CC Color Winners'!A10)</f>
        <v>0</v>
      </c>
      <c r="AH10">
        <f>COUNTIF('CC Standings '!AH$3:AH$29,'CC Color Winners'!A10)</f>
        <v>0</v>
      </c>
      <c r="AI10">
        <f>COUNTIF('CC Standings '!AI$3:AI$29,'CC Color Winners'!A10)</f>
        <v>0</v>
      </c>
      <c r="AJ10">
        <f>COUNTIF('CC Standings '!AJ$3:AJ$29,'CC Color Winners'!A10)</f>
        <v>0</v>
      </c>
      <c r="AK10">
        <f>COUNTIF('CC Standings '!AK$3:AK$29,'CC Color Winners'!A10)</f>
        <v>0</v>
      </c>
      <c r="AL10">
        <f>COUNTIF('CC Standings '!AL$3:AL$29,'CC Color Winners'!A10)</f>
        <v>0</v>
      </c>
      <c r="AM10">
        <f>COUNTIF('CC Standings '!AM$3:AM$29,'CC Color Winners'!A10)</f>
        <v>0</v>
      </c>
    </row>
    <row r="11" spans="1:39">
      <c r="A11" t="s">
        <v>97</v>
      </c>
      <c r="B11">
        <f>COUNTIF('CC Standings '!B$3:B$29,'CC Color Winners'!A11)</f>
        <v>0</v>
      </c>
      <c r="C11">
        <f>COUNTIF('CC Standings '!C$3:C$29,'CC Color Winners'!A11)</f>
        <v>0</v>
      </c>
      <c r="D11">
        <f>COUNTIF('CC Standings '!D$3:D$29,'CC Color Winners'!A11)</f>
        <v>0</v>
      </c>
      <c r="E11">
        <f>COUNTIF('CC Standings '!E$3:E$29,'CC Color Winners'!A11)</f>
        <v>0</v>
      </c>
      <c r="F11">
        <f>COUNTIF('CC Standings '!F$3:F$29,'CC Color Winners'!A11)</f>
        <v>0</v>
      </c>
      <c r="G11">
        <f>COUNTIF('CC Standings '!G$3:G$29,'CC Color Winners'!A11)</f>
        <v>0</v>
      </c>
      <c r="H11">
        <f>COUNTIF('CC Standings '!H$3:H$29,'CC Color Winners'!A11)</f>
        <v>0</v>
      </c>
      <c r="I11">
        <f>COUNTIF('CC Standings '!I$3:I$29,'CC Color Winners'!A11)</f>
        <v>0</v>
      </c>
      <c r="J11">
        <f>COUNTIF('CC Standings '!J$3:J$29,'CC Color Winners'!A11)</f>
        <v>0</v>
      </c>
      <c r="K11">
        <f>COUNTIF('CC Standings '!K$3:K$29,'CC Color Winners'!A11)</f>
        <v>0</v>
      </c>
      <c r="L11">
        <f>COUNTIF('CC Standings '!L$3:L$29,'CC Color Winners'!A11)</f>
        <v>0</v>
      </c>
      <c r="M11">
        <f>COUNTIF('CC Standings '!M$3:M$29,'CC Color Winners'!A11)</f>
        <v>0</v>
      </c>
      <c r="N11">
        <f>COUNTIF('CC Standings '!N$3:N$29,'CC Color Winners'!A11)</f>
        <v>0</v>
      </c>
      <c r="O11">
        <f>COUNTIF('CC Standings '!O$3:O$29,'CC Color Winners'!A11)</f>
        <v>0</v>
      </c>
      <c r="P11">
        <f>COUNTIF('CC Standings '!P$3:P$29,'CC Color Winners'!A11)</f>
        <v>0</v>
      </c>
      <c r="Q11">
        <f>COUNTIF('CC Standings '!Q$3:Q$29,'CC Color Winners'!A11)</f>
        <v>0</v>
      </c>
      <c r="R11">
        <f>COUNTIF('CC Standings '!R$3:R$29,'CC Color Winners'!A11)</f>
        <v>0</v>
      </c>
      <c r="S11">
        <f>COUNTIF('CC Standings '!S$3:S$29,'CC Color Winners'!A11)</f>
        <v>0</v>
      </c>
      <c r="T11">
        <f>COUNTIF('CC Standings '!T$3:T$29,'CC Color Winners'!A11)</f>
        <v>0</v>
      </c>
      <c r="U11">
        <f>COUNTIF('CC Standings '!U$3:U$29,'CC Color Winners'!A11)</f>
        <v>0</v>
      </c>
      <c r="V11">
        <f>COUNTIF('CC Standings '!V$3:V$29,'CC Color Winners'!A11)</f>
        <v>0</v>
      </c>
      <c r="W11">
        <f>COUNTIF('CC Standings '!W$3:W$29,'CC Color Winners'!A11)</f>
        <v>0</v>
      </c>
      <c r="X11">
        <f>COUNTIF('CC Standings '!X$3:X$29,'CC Color Winners'!A11)</f>
        <v>0</v>
      </c>
      <c r="Y11">
        <f>COUNTIF('CC Standings '!Y$3:Y$29,'CC Color Winners'!A11)</f>
        <v>0</v>
      </c>
      <c r="Z11">
        <f>COUNTIF('CC Standings '!Z$3:Z$29,'CC Color Winners'!A11)</f>
        <v>0</v>
      </c>
      <c r="AA11">
        <f>COUNTIF('CC Standings '!AA$3:AA$29,'CC Color Winners'!A11)</f>
        <v>0</v>
      </c>
      <c r="AB11">
        <f>COUNTIF('CC Standings '!AB$3:AB$29,'CC Color Winners'!A11)</f>
        <v>0</v>
      </c>
      <c r="AC11">
        <f>COUNTIF('CC Standings '!AC$3:AC$29,'CC Color Winners'!A11)</f>
        <v>0</v>
      </c>
      <c r="AD11">
        <f>COUNTIF('CC Standings '!AD$3:AD$29,'CC Color Winners'!A11)</f>
        <v>0</v>
      </c>
      <c r="AE11">
        <f>COUNTIF('CC Standings '!AE$3:AE$29,'CC Color Winners'!A11)</f>
        <v>0</v>
      </c>
      <c r="AF11">
        <f>COUNTIF('CC Standings '!AF$3:AF$29,'CC Color Winners'!A11)</f>
        <v>0</v>
      </c>
      <c r="AG11">
        <f>COUNTIF('CC Standings '!AG$3:AG$29,'CC Color Winners'!A11)</f>
        <v>0</v>
      </c>
      <c r="AH11">
        <f>COUNTIF('CC Standings '!AH$3:AH$29,'CC Color Winners'!A11)</f>
        <v>0</v>
      </c>
      <c r="AI11">
        <f>COUNTIF('CC Standings '!AI$3:AI$29,'CC Color Winners'!A11)</f>
        <v>0</v>
      </c>
      <c r="AJ11">
        <f>COUNTIF('CC Standings '!AJ$3:AJ$29,'CC Color Winners'!A11)</f>
        <v>0</v>
      </c>
      <c r="AK11">
        <f>COUNTIF('CC Standings '!AK$3:AK$29,'CC Color Winners'!A11)</f>
        <v>0</v>
      </c>
      <c r="AL11">
        <f>COUNTIF('CC Standings '!AL$3:AL$29,'CC Color Winners'!A11)</f>
        <v>0</v>
      </c>
      <c r="AM11">
        <f>COUNTIF('CC Standings '!AM$3:AM$29,'CC Color Winners'!A11)</f>
        <v>0</v>
      </c>
    </row>
    <row r="12" spans="1:39">
      <c r="A12" t="s">
        <v>37</v>
      </c>
      <c r="B12">
        <f>COUNTIF('CC Standings '!B$3:B$29,'CC Color Winners'!A12)</f>
        <v>0</v>
      </c>
      <c r="C12">
        <f>COUNTIF('CC Standings '!C$3:C$29,'CC Color Winners'!A12)</f>
        <v>3</v>
      </c>
      <c r="D12">
        <f>COUNTIF('CC Standings '!D$3:D$29,'CC Color Winners'!A12)</f>
        <v>0</v>
      </c>
      <c r="E12">
        <f>COUNTIF('CC Standings '!E$3:E$29,'CC Color Winners'!A12)</f>
        <v>3</v>
      </c>
      <c r="F12">
        <f>COUNTIF('CC Standings '!F$3:F$29,'CC Color Winners'!A12)</f>
        <v>0</v>
      </c>
      <c r="G12">
        <f>COUNTIF('CC Standings '!G$3:G$29,'CC Color Winners'!A12)</f>
        <v>0</v>
      </c>
      <c r="H12">
        <f>COUNTIF('CC Standings '!H$3:H$29,'CC Color Winners'!A12)</f>
        <v>0</v>
      </c>
      <c r="I12">
        <f>COUNTIF('CC Standings '!I$3:I$29,'CC Color Winners'!A12)</f>
        <v>2</v>
      </c>
      <c r="J12">
        <f>COUNTIF('CC Standings '!J$3:J$29,'CC Color Winners'!A12)</f>
        <v>0</v>
      </c>
      <c r="K12">
        <f>COUNTIF('CC Standings '!K$3:K$29,'CC Color Winners'!A12)</f>
        <v>0</v>
      </c>
      <c r="L12">
        <f>COUNTIF('CC Standings '!L$3:L$29,'CC Color Winners'!A12)</f>
        <v>0</v>
      </c>
      <c r="M12">
        <f>COUNTIF('CC Standings '!M$3:M$29,'CC Color Winners'!A12)</f>
        <v>0</v>
      </c>
      <c r="N12">
        <f>COUNTIF('CC Standings '!N$3:N$29,'CC Color Winners'!A12)</f>
        <v>0</v>
      </c>
      <c r="O12">
        <f>COUNTIF('CC Standings '!O$3:O$29,'CC Color Winners'!A12)</f>
        <v>0</v>
      </c>
      <c r="P12">
        <f>COUNTIF('CC Standings '!P$3:P$29,'CC Color Winners'!A12)</f>
        <v>0</v>
      </c>
      <c r="Q12">
        <f>COUNTIF('CC Standings '!Q$3:Q$29,'CC Color Winners'!A12)</f>
        <v>0</v>
      </c>
      <c r="R12">
        <f>COUNTIF('CC Standings '!R$3:R$29,'CC Color Winners'!A12)</f>
        <v>0</v>
      </c>
      <c r="S12">
        <f>COUNTIF('CC Standings '!S$3:S$29,'CC Color Winners'!A12)</f>
        <v>0</v>
      </c>
      <c r="T12">
        <f>COUNTIF('CC Standings '!T$3:T$29,'CC Color Winners'!A12)</f>
        <v>1</v>
      </c>
      <c r="U12">
        <f>COUNTIF('CC Standings '!U$3:U$29,'CC Color Winners'!A12)</f>
        <v>0</v>
      </c>
      <c r="V12">
        <f>COUNTIF('CC Standings '!V$3:V$29,'CC Color Winners'!A12)</f>
        <v>0</v>
      </c>
      <c r="W12">
        <f>COUNTIF('CC Standings '!W$3:W$29,'CC Color Winners'!A12)</f>
        <v>1</v>
      </c>
      <c r="X12">
        <f>COUNTIF('CC Standings '!X$3:X$29,'CC Color Winners'!A12)</f>
        <v>0</v>
      </c>
      <c r="Y12">
        <f>COUNTIF('CC Standings '!Y$3:Y$29,'CC Color Winners'!A12)</f>
        <v>0</v>
      </c>
      <c r="Z12">
        <f>COUNTIF('CC Standings '!Z$3:Z$29,'CC Color Winners'!A12)</f>
        <v>0</v>
      </c>
      <c r="AA12">
        <f>COUNTIF('CC Standings '!AA$3:AA$29,'CC Color Winners'!A12)</f>
        <v>0</v>
      </c>
      <c r="AB12">
        <f>COUNTIF('CC Standings '!AB$3:AB$29,'CC Color Winners'!A12)</f>
        <v>0</v>
      </c>
      <c r="AC12">
        <f>COUNTIF('CC Standings '!AC$3:AC$29,'CC Color Winners'!A12)</f>
        <v>0</v>
      </c>
      <c r="AD12">
        <f>COUNTIF('CC Standings '!AD$3:AD$29,'CC Color Winners'!A12)</f>
        <v>0</v>
      </c>
      <c r="AE12">
        <f>COUNTIF('CC Standings '!AE$3:AE$29,'CC Color Winners'!A12)</f>
        <v>0</v>
      </c>
      <c r="AF12">
        <f>COUNTIF('CC Standings '!AF$3:AF$29,'CC Color Winners'!A12)</f>
        <v>0</v>
      </c>
      <c r="AG12">
        <f>COUNTIF('CC Standings '!AG$3:AG$29,'CC Color Winners'!A12)</f>
        <v>0</v>
      </c>
      <c r="AH12">
        <f>COUNTIF('CC Standings '!AH$3:AH$29,'CC Color Winners'!A12)</f>
        <v>0</v>
      </c>
      <c r="AI12">
        <f>COUNTIF('CC Standings '!AI$3:AI$29,'CC Color Winners'!A12)</f>
        <v>0</v>
      </c>
      <c r="AJ12">
        <f>COUNTIF('CC Standings '!AJ$3:AJ$29,'CC Color Winners'!A12)</f>
        <v>0</v>
      </c>
      <c r="AK12">
        <f>COUNTIF('CC Standings '!AK$3:AK$29,'CC Color Winners'!A12)</f>
        <v>0</v>
      </c>
      <c r="AL12">
        <f>COUNTIF('CC Standings '!AL$3:AL$29,'CC Color Winners'!A12)</f>
        <v>0</v>
      </c>
      <c r="AM12">
        <f>COUNTIF('CC Standings '!AM$3:AM$29,'CC Color Winners'!A12)</f>
        <v>0</v>
      </c>
    </row>
    <row r="13" spans="1:39">
      <c r="A13" t="s">
        <v>41</v>
      </c>
      <c r="B13">
        <f>COUNTIF('CC Standings '!B$3:B$29,'CC Color Winners'!A13)</f>
        <v>0</v>
      </c>
      <c r="C13">
        <f>COUNTIF('CC Standings '!C$3:C$29,'CC Color Winners'!A13)</f>
        <v>0</v>
      </c>
      <c r="D13">
        <f>COUNTIF('CC Standings '!D$3:D$29,'CC Color Winners'!A13)</f>
        <v>0</v>
      </c>
      <c r="E13">
        <f>COUNTIF('CC Standings '!E$3:E$29,'CC Color Winners'!A13)</f>
        <v>0</v>
      </c>
      <c r="F13">
        <f>COUNTIF('CC Standings '!F$3:F$29,'CC Color Winners'!A13)</f>
        <v>0</v>
      </c>
      <c r="G13">
        <f>COUNTIF('CC Standings '!G$3:G$29,'CC Color Winners'!A13)</f>
        <v>0</v>
      </c>
      <c r="H13">
        <f>COUNTIF('CC Standings '!H$3:H$29,'CC Color Winners'!A13)</f>
        <v>0</v>
      </c>
      <c r="I13">
        <f>COUNTIF('CC Standings '!I$3:I$29,'CC Color Winners'!A13)</f>
        <v>0</v>
      </c>
      <c r="J13">
        <f>COUNTIF('CC Standings '!J$3:J$29,'CC Color Winners'!A13)</f>
        <v>0</v>
      </c>
      <c r="K13">
        <f>COUNTIF('CC Standings '!K$3:K$29,'CC Color Winners'!A13)</f>
        <v>0</v>
      </c>
      <c r="L13">
        <f>COUNTIF('CC Standings '!L$3:L$29,'CC Color Winners'!A13)</f>
        <v>0</v>
      </c>
      <c r="M13">
        <f>COUNTIF('CC Standings '!M$3:M$29,'CC Color Winners'!A13)</f>
        <v>0</v>
      </c>
      <c r="N13">
        <f>COUNTIF('CC Standings '!N$3:N$29,'CC Color Winners'!A13)</f>
        <v>0</v>
      </c>
      <c r="O13">
        <f>COUNTIF('CC Standings '!O$3:O$29,'CC Color Winners'!A13)</f>
        <v>0</v>
      </c>
      <c r="P13">
        <f>COUNTIF('CC Standings '!P$3:P$29,'CC Color Winners'!A13)</f>
        <v>0</v>
      </c>
      <c r="Q13">
        <f>COUNTIF('CC Standings '!Q$3:Q$29,'CC Color Winners'!A13)</f>
        <v>0</v>
      </c>
      <c r="R13">
        <f>COUNTIF('CC Standings '!R$3:R$29,'CC Color Winners'!A13)</f>
        <v>0</v>
      </c>
      <c r="S13">
        <f>COUNTIF('CC Standings '!S$3:S$29,'CC Color Winners'!A13)</f>
        <v>0</v>
      </c>
      <c r="T13">
        <f>COUNTIF('CC Standings '!T$3:T$29,'CC Color Winners'!A13)</f>
        <v>0</v>
      </c>
      <c r="U13">
        <f>COUNTIF('CC Standings '!U$3:U$29,'CC Color Winners'!A13)</f>
        <v>0</v>
      </c>
      <c r="V13">
        <f>COUNTIF('CC Standings '!V$3:V$29,'CC Color Winners'!A13)</f>
        <v>0</v>
      </c>
      <c r="W13">
        <f>COUNTIF('CC Standings '!W$3:W$29,'CC Color Winners'!A13)</f>
        <v>0</v>
      </c>
      <c r="X13">
        <f>COUNTIF('CC Standings '!X$3:X$29,'CC Color Winners'!A13)</f>
        <v>0</v>
      </c>
      <c r="Y13">
        <f>COUNTIF('CC Standings '!Y$3:Y$29,'CC Color Winners'!A13)</f>
        <v>0</v>
      </c>
      <c r="Z13">
        <f>COUNTIF('CC Standings '!Z$3:Z$29,'CC Color Winners'!A13)</f>
        <v>0</v>
      </c>
      <c r="AA13">
        <f>COUNTIF('CC Standings '!AA$3:AA$29,'CC Color Winners'!A13)</f>
        <v>0</v>
      </c>
      <c r="AB13">
        <f>COUNTIF('CC Standings '!AB$3:AB$29,'CC Color Winners'!A13)</f>
        <v>0</v>
      </c>
      <c r="AC13">
        <f>COUNTIF('CC Standings '!AC$3:AC$29,'CC Color Winners'!A13)</f>
        <v>0</v>
      </c>
      <c r="AD13">
        <f>COUNTIF('CC Standings '!AD$3:AD$29,'CC Color Winners'!A13)</f>
        <v>0</v>
      </c>
      <c r="AE13">
        <f>COUNTIF('CC Standings '!AE$3:AE$29,'CC Color Winners'!A13)</f>
        <v>0</v>
      </c>
      <c r="AF13">
        <f>COUNTIF('CC Standings '!AF$3:AF$29,'CC Color Winners'!A13)</f>
        <v>0</v>
      </c>
      <c r="AG13">
        <f>COUNTIF('CC Standings '!AG$3:AG$29,'CC Color Winners'!A13)</f>
        <v>0</v>
      </c>
      <c r="AH13">
        <f>COUNTIF('CC Standings '!AH$3:AH$29,'CC Color Winners'!A13)</f>
        <v>0</v>
      </c>
      <c r="AI13">
        <f>COUNTIF('CC Standings '!AI$3:AI$29,'CC Color Winners'!A13)</f>
        <v>0</v>
      </c>
      <c r="AJ13">
        <f>COUNTIF('CC Standings '!AJ$3:AJ$29,'CC Color Winners'!A13)</f>
        <v>0</v>
      </c>
      <c r="AK13">
        <f>COUNTIF('CC Standings '!AK$3:AK$29,'CC Color Winners'!A13)</f>
        <v>0</v>
      </c>
      <c r="AL13">
        <f>COUNTIF('CC Standings '!AL$3:AL$29,'CC Color Winners'!A13)</f>
        <v>0</v>
      </c>
      <c r="AM13">
        <f>COUNTIF('CC Standings '!AM$3:AM$29,'CC Color Winners'!A13)</f>
        <v>0</v>
      </c>
    </row>
    <row r="14" spans="1:39">
      <c r="A14" t="s">
        <v>178</v>
      </c>
      <c r="B14">
        <f>COUNTIF('CC Standings '!B$3:B$29,'CC Color Winners'!A14)</f>
        <v>0</v>
      </c>
      <c r="C14">
        <f>COUNTIF('CC Standings '!C$3:C$29,'CC Color Winners'!A14)</f>
        <v>0</v>
      </c>
      <c r="D14">
        <f>COUNTIF('CC Standings '!D$3:D$29,'CC Color Winners'!A14)</f>
        <v>0</v>
      </c>
      <c r="E14">
        <f>COUNTIF('CC Standings '!E$3:E$29,'CC Color Winners'!A14)</f>
        <v>0</v>
      </c>
      <c r="F14">
        <f>COUNTIF('CC Standings '!F$3:F$29,'CC Color Winners'!A14)</f>
        <v>0</v>
      </c>
      <c r="G14">
        <f>COUNTIF('CC Standings '!G$3:G$29,'CC Color Winners'!A14)</f>
        <v>0</v>
      </c>
      <c r="H14">
        <f>COUNTIF('CC Standings '!H$3:H$29,'CC Color Winners'!A14)</f>
        <v>0</v>
      </c>
      <c r="I14">
        <f>COUNTIF('CC Standings '!I$3:I$29,'CC Color Winners'!A14)</f>
        <v>0</v>
      </c>
      <c r="J14">
        <f>COUNTIF('CC Standings '!J$3:J$29,'CC Color Winners'!A14)</f>
        <v>0</v>
      </c>
      <c r="K14">
        <f>COUNTIF('CC Standings '!K$3:K$29,'CC Color Winners'!A14)</f>
        <v>0</v>
      </c>
      <c r="L14">
        <f>COUNTIF('CC Standings '!L$3:L$29,'CC Color Winners'!A14)</f>
        <v>0</v>
      </c>
      <c r="M14">
        <f>COUNTIF('CC Standings '!M$3:M$29,'CC Color Winners'!A14)</f>
        <v>0</v>
      </c>
      <c r="N14">
        <f>COUNTIF('CC Standings '!N$3:N$29,'CC Color Winners'!A14)</f>
        <v>0</v>
      </c>
      <c r="O14">
        <f>COUNTIF('CC Standings '!O$3:O$29,'CC Color Winners'!A14)</f>
        <v>0</v>
      </c>
      <c r="P14">
        <f>COUNTIF('CC Standings '!P$3:P$29,'CC Color Winners'!A14)</f>
        <v>0</v>
      </c>
      <c r="Q14">
        <f>COUNTIF('CC Standings '!Q$3:Q$29,'CC Color Winners'!A14)</f>
        <v>0</v>
      </c>
      <c r="R14">
        <f>COUNTIF('CC Standings '!R$3:R$29,'CC Color Winners'!A14)</f>
        <v>0</v>
      </c>
      <c r="S14">
        <f>COUNTIF('CC Standings '!S$3:S$29,'CC Color Winners'!A14)</f>
        <v>0</v>
      </c>
      <c r="T14">
        <f>COUNTIF('CC Standings '!T$3:T$29,'CC Color Winners'!A14)</f>
        <v>0</v>
      </c>
      <c r="U14">
        <f>COUNTIF('CC Standings '!U$3:U$29,'CC Color Winners'!A14)</f>
        <v>0</v>
      </c>
      <c r="V14">
        <f>COUNTIF('CC Standings '!V$3:V$29,'CC Color Winners'!A14)</f>
        <v>0</v>
      </c>
      <c r="W14">
        <f>COUNTIF('CC Standings '!W$3:W$29,'CC Color Winners'!A14)</f>
        <v>0</v>
      </c>
      <c r="X14">
        <f>COUNTIF('CC Standings '!X$3:X$29,'CC Color Winners'!A14)</f>
        <v>0</v>
      </c>
      <c r="Y14">
        <f>COUNTIF('CC Standings '!Y$3:Y$29,'CC Color Winners'!A14)</f>
        <v>0</v>
      </c>
      <c r="Z14">
        <f>COUNTIF('CC Standings '!Z$3:Z$29,'CC Color Winners'!A14)</f>
        <v>0</v>
      </c>
      <c r="AA14">
        <f>COUNTIF('CC Standings '!AA$3:AA$29,'CC Color Winners'!A14)</f>
        <v>0</v>
      </c>
      <c r="AB14">
        <f>COUNTIF('CC Standings '!AB$3:AB$29,'CC Color Winners'!A14)</f>
        <v>0</v>
      </c>
      <c r="AC14">
        <f>COUNTIF('CC Standings '!AC$3:AC$29,'CC Color Winners'!A14)</f>
        <v>0</v>
      </c>
      <c r="AD14">
        <f>COUNTIF('CC Standings '!AD$3:AD$29,'CC Color Winners'!A14)</f>
        <v>0</v>
      </c>
      <c r="AE14">
        <f>COUNTIF('CC Standings '!AE$3:AE$29,'CC Color Winners'!A14)</f>
        <v>0</v>
      </c>
      <c r="AF14">
        <f>COUNTIF('CC Standings '!AF$3:AF$29,'CC Color Winners'!A14)</f>
        <v>0</v>
      </c>
      <c r="AG14">
        <f>COUNTIF('CC Standings '!AG$3:AG$29,'CC Color Winners'!A14)</f>
        <v>0</v>
      </c>
      <c r="AH14">
        <f>COUNTIF('CC Standings '!AH$3:AH$29,'CC Color Winners'!A14)</f>
        <v>0</v>
      </c>
      <c r="AI14">
        <f>COUNTIF('CC Standings '!AI$3:AI$29,'CC Color Winners'!A14)</f>
        <v>0</v>
      </c>
      <c r="AJ14">
        <f>COUNTIF('CC Standings '!AJ$3:AJ$29,'CC Color Winners'!A14)</f>
        <v>0</v>
      </c>
      <c r="AK14">
        <f>COUNTIF('CC Standings '!AK$3:AK$29,'CC Color Winners'!A14)</f>
        <v>0</v>
      </c>
      <c r="AL14">
        <f>COUNTIF('CC Standings '!AL$3:AL$29,'CC Color Winners'!A14)</f>
        <v>0</v>
      </c>
      <c r="AM14">
        <f>COUNTIF('CC Standings '!AM$3:AM$29,'CC Color Winners'!A14)</f>
        <v>0</v>
      </c>
    </row>
    <row r="15" spans="1:39">
      <c r="A15" t="s">
        <v>36</v>
      </c>
      <c r="B15">
        <f>COUNTIF('CC Standings '!B$3:B$29,'CC Color Winners'!A15)</f>
        <v>0</v>
      </c>
      <c r="C15">
        <f>COUNTIF('CC Standings '!C$3:C$29,'CC Color Winners'!A15)</f>
        <v>0</v>
      </c>
      <c r="D15">
        <f>COUNTIF('CC Standings '!D$3:D$29,'CC Color Winners'!A15)</f>
        <v>0</v>
      </c>
      <c r="E15">
        <f>COUNTIF('CC Standings '!E$3:E$29,'CC Color Winners'!A15)</f>
        <v>0</v>
      </c>
      <c r="F15">
        <f>COUNTIF('CC Standings '!F$3:F$29,'CC Color Winners'!A15)</f>
        <v>0</v>
      </c>
      <c r="G15">
        <f>COUNTIF('CC Standings '!G$3:G$29,'CC Color Winners'!A15)</f>
        <v>0</v>
      </c>
      <c r="H15">
        <f>COUNTIF('CC Standings '!H$3:H$29,'CC Color Winners'!A15)</f>
        <v>0</v>
      </c>
      <c r="I15">
        <f>COUNTIF('CC Standings '!I$3:I$29,'CC Color Winners'!A15)</f>
        <v>0</v>
      </c>
      <c r="J15">
        <f>COUNTIF('CC Standings '!J$3:J$29,'CC Color Winners'!A15)</f>
        <v>0</v>
      </c>
      <c r="K15">
        <f>COUNTIF('CC Standings '!K$3:K$29,'CC Color Winners'!A15)</f>
        <v>0</v>
      </c>
      <c r="L15">
        <f>COUNTIF('CC Standings '!L$3:L$29,'CC Color Winners'!A15)</f>
        <v>0</v>
      </c>
      <c r="M15">
        <f>COUNTIF('CC Standings '!M$3:M$29,'CC Color Winners'!A15)</f>
        <v>0</v>
      </c>
      <c r="N15">
        <f>COUNTIF('CC Standings '!N$3:N$29,'CC Color Winners'!A15)</f>
        <v>0</v>
      </c>
      <c r="O15">
        <f>COUNTIF('CC Standings '!O$3:O$29,'CC Color Winners'!A15)</f>
        <v>0</v>
      </c>
      <c r="P15">
        <f>COUNTIF('CC Standings '!P$3:P$29,'CC Color Winners'!A15)</f>
        <v>0</v>
      </c>
      <c r="Q15">
        <f>COUNTIF('CC Standings '!Q$3:Q$29,'CC Color Winners'!A15)</f>
        <v>0</v>
      </c>
      <c r="R15">
        <f>COUNTIF('CC Standings '!R$3:R$29,'CC Color Winners'!A15)</f>
        <v>0</v>
      </c>
      <c r="S15">
        <f>COUNTIF('CC Standings '!S$3:S$29,'CC Color Winners'!A15)</f>
        <v>0</v>
      </c>
      <c r="T15">
        <f>COUNTIF('CC Standings '!T$3:T$29,'CC Color Winners'!A15)</f>
        <v>0</v>
      </c>
      <c r="U15">
        <f>COUNTIF('CC Standings '!U$3:U$29,'CC Color Winners'!A15)</f>
        <v>0</v>
      </c>
      <c r="V15">
        <f>COUNTIF('CC Standings '!V$3:V$29,'CC Color Winners'!A15)</f>
        <v>0</v>
      </c>
      <c r="W15">
        <f>COUNTIF('CC Standings '!W$3:W$29,'CC Color Winners'!A15)</f>
        <v>0</v>
      </c>
      <c r="X15">
        <f>COUNTIF('CC Standings '!X$3:X$29,'CC Color Winners'!A15)</f>
        <v>0</v>
      </c>
      <c r="Y15">
        <f>COUNTIF('CC Standings '!Y$3:Y$29,'CC Color Winners'!A15)</f>
        <v>0</v>
      </c>
      <c r="Z15">
        <f>COUNTIF('CC Standings '!Z$3:Z$29,'CC Color Winners'!A15)</f>
        <v>0</v>
      </c>
      <c r="AA15">
        <f>COUNTIF('CC Standings '!AA$3:AA$29,'CC Color Winners'!A15)</f>
        <v>0</v>
      </c>
      <c r="AB15">
        <f>COUNTIF('CC Standings '!AB$3:AB$29,'CC Color Winners'!A15)</f>
        <v>0</v>
      </c>
      <c r="AC15">
        <f>COUNTIF('CC Standings '!AC$3:AC$29,'CC Color Winners'!A15)</f>
        <v>1</v>
      </c>
      <c r="AD15">
        <f>COUNTIF('CC Standings '!AD$3:AD$29,'CC Color Winners'!A15)</f>
        <v>0</v>
      </c>
      <c r="AE15">
        <f>COUNTIF('CC Standings '!AE$3:AE$29,'CC Color Winners'!A15)</f>
        <v>0</v>
      </c>
      <c r="AF15">
        <f>COUNTIF('CC Standings '!AF$3:AF$29,'CC Color Winners'!A15)</f>
        <v>0</v>
      </c>
      <c r="AG15">
        <f>COUNTIF('CC Standings '!AG$3:AG$29,'CC Color Winners'!A15)</f>
        <v>0</v>
      </c>
      <c r="AH15">
        <f>COUNTIF('CC Standings '!AH$3:AH$29,'CC Color Winners'!A15)</f>
        <v>0</v>
      </c>
      <c r="AI15">
        <f>COUNTIF('CC Standings '!AI$3:AI$29,'CC Color Winners'!A15)</f>
        <v>0</v>
      </c>
      <c r="AJ15">
        <f>COUNTIF('CC Standings '!AJ$3:AJ$29,'CC Color Winners'!A15)</f>
        <v>0</v>
      </c>
      <c r="AK15">
        <f>COUNTIF('CC Standings '!AK$3:AK$29,'CC Color Winners'!A15)</f>
        <v>0</v>
      </c>
      <c r="AL15">
        <f>COUNTIF('CC Standings '!AL$3:AL$29,'CC Color Winners'!A15)</f>
        <v>0</v>
      </c>
      <c r="AM15">
        <f>COUNTIF('CC Standings '!AM$3:AM$29,'CC Color Winners'!A15)</f>
        <v>0</v>
      </c>
    </row>
    <row r="16" spans="1:39">
      <c r="A16" t="s">
        <v>75</v>
      </c>
      <c r="B16">
        <f>COUNTIF('CC Standings '!B$3:B$29,'CC Color Winners'!A16)</f>
        <v>0</v>
      </c>
      <c r="C16">
        <f>COUNTIF('CC Standings '!C$3:C$29,'CC Color Winners'!A16)</f>
        <v>0</v>
      </c>
      <c r="D16">
        <f>COUNTIF('CC Standings '!D$3:D$29,'CC Color Winners'!A16)</f>
        <v>0</v>
      </c>
      <c r="E16">
        <f>COUNTIF('CC Standings '!E$3:E$29,'CC Color Winners'!A16)</f>
        <v>0</v>
      </c>
      <c r="F16">
        <f>COUNTIF('CC Standings '!F$3:F$29,'CC Color Winners'!A16)</f>
        <v>0</v>
      </c>
      <c r="G16">
        <f>COUNTIF('CC Standings '!G$3:G$29,'CC Color Winners'!A16)</f>
        <v>0</v>
      </c>
      <c r="H16">
        <f>COUNTIF('CC Standings '!H$3:H$29,'CC Color Winners'!A16)</f>
        <v>0</v>
      </c>
      <c r="I16">
        <f>COUNTIF('CC Standings '!I$3:I$29,'CC Color Winners'!A16)</f>
        <v>0</v>
      </c>
      <c r="J16">
        <f>COUNTIF('CC Standings '!J$3:J$29,'CC Color Winners'!A16)</f>
        <v>0</v>
      </c>
      <c r="K16">
        <f>COUNTIF('CC Standings '!K$3:K$29,'CC Color Winners'!A16)</f>
        <v>0</v>
      </c>
      <c r="L16">
        <f>COUNTIF('CC Standings '!L$3:L$29,'CC Color Winners'!A16)</f>
        <v>0</v>
      </c>
      <c r="M16">
        <f>COUNTIF('CC Standings '!M$3:M$29,'CC Color Winners'!A16)</f>
        <v>0</v>
      </c>
      <c r="N16">
        <f>COUNTIF('CC Standings '!N$3:N$29,'CC Color Winners'!A16)</f>
        <v>0</v>
      </c>
      <c r="O16">
        <f>COUNTIF('CC Standings '!O$3:O$29,'CC Color Winners'!A16)</f>
        <v>0</v>
      </c>
      <c r="P16">
        <f>COUNTIF('CC Standings '!P$3:P$29,'CC Color Winners'!A16)</f>
        <v>0</v>
      </c>
      <c r="Q16">
        <f>COUNTIF('CC Standings '!Q$3:Q$29,'CC Color Winners'!A16)</f>
        <v>0</v>
      </c>
      <c r="R16">
        <f>COUNTIF('CC Standings '!R$3:R$29,'CC Color Winners'!A16)</f>
        <v>0</v>
      </c>
      <c r="S16">
        <f>COUNTIF('CC Standings '!S$3:S$29,'CC Color Winners'!A16)</f>
        <v>0</v>
      </c>
      <c r="T16">
        <f>COUNTIF('CC Standings '!T$3:T$29,'CC Color Winners'!A16)</f>
        <v>0</v>
      </c>
      <c r="U16">
        <f>COUNTIF('CC Standings '!U$3:U$29,'CC Color Winners'!A16)</f>
        <v>0</v>
      </c>
      <c r="V16">
        <f>COUNTIF('CC Standings '!V$3:V$29,'CC Color Winners'!A16)</f>
        <v>0</v>
      </c>
      <c r="W16">
        <f>COUNTIF('CC Standings '!W$3:W$29,'CC Color Winners'!A16)</f>
        <v>0</v>
      </c>
      <c r="X16">
        <f>COUNTIF('CC Standings '!X$3:X$29,'CC Color Winners'!A16)</f>
        <v>0</v>
      </c>
      <c r="Y16">
        <f>COUNTIF('CC Standings '!Y$3:Y$29,'CC Color Winners'!A16)</f>
        <v>0</v>
      </c>
      <c r="Z16">
        <f>COUNTIF('CC Standings '!Z$3:Z$29,'CC Color Winners'!A16)</f>
        <v>0</v>
      </c>
      <c r="AA16">
        <f>COUNTIF('CC Standings '!AA$3:AA$29,'CC Color Winners'!A16)</f>
        <v>0</v>
      </c>
      <c r="AB16">
        <f>COUNTIF('CC Standings '!AB$3:AB$29,'CC Color Winners'!A16)</f>
        <v>0</v>
      </c>
      <c r="AC16">
        <f>COUNTIF('CC Standings '!AC$3:AC$29,'CC Color Winners'!A16)</f>
        <v>0</v>
      </c>
      <c r="AD16">
        <f>COUNTIF('CC Standings '!AD$3:AD$29,'CC Color Winners'!A16)</f>
        <v>0</v>
      </c>
      <c r="AE16">
        <f>COUNTIF('CC Standings '!AE$3:AE$29,'CC Color Winners'!A16)</f>
        <v>0</v>
      </c>
      <c r="AF16">
        <f>COUNTIF('CC Standings '!AF$3:AF$29,'CC Color Winners'!A16)</f>
        <v>0</v>
      </c>
      <c r="AG16">
        <f>COUNTIF('CC Standings '!AG$3:AG$29,'CC Color Winners'!A16)</f>
        <v>0</v>
      </c>
      <c r="AH16">
        <f>COUNTIF('CC Standings '!AH$3:AH$29,'CC Color Winners'!A16)</f>
        <v>0</v>
      </c>
      <c r="AI16">
        <f>COUNTIF('CC Standings '!AI$3:AI$29,'CC Color Winners'!A16)</f>
        <v>0</v>
      </c>
      <c r="AJ16">
        <f>COUNTIF('CC Standings '!AJ$3:AJ$29,'CC Color Winners'!A16)</f>
        <v>0</v>
      </c>
      <c r="AK16">
        <f>COUNTIF('CC Standings '!AK$3:AK$29,'CC Color Winners'!A16)</f>
        <v>0</v>
      </c>
      <c r="AL16">
        <f>COUNTIF('CC Standings '!AL$3:AL$29,'CC Color Winners'!A16)</f>
        <v>0</v>
      </c>
      <c r="AM16">
        <f>COUNTIF('CC Standings '!AM$3:AM$29,'CC Color Winners'!A16)</f>
        <v>0</v>
      </c>
    </row>
    <row r="17" spans="1:39">
      <c r="A17" t="s">
        <v>9</v>
      </c>
      <c r="B17">
        <f>COUNTIF('CC Standings '!B$3:B$29,'CC Color Winners'!A17)</f>
        <v>1</v>
      </c>
      <c r="C17">
        <f>COUNTIF('CC Standings '!C$3:C$29,'CC Color Winners'!A17)</f>
        <v>0</v>
      </c>
      <c r="D17">
        <f>COUNTIF('CC Standings '!D$3:D$29,'CC Color Winners'!A17)</f>
        <v>1</v>
      </c>
      <c r="E17">
        <f>COUNTIF('CC Standings '!E$3:E$29,'CC Color Winners'!A17)</f>
        <v>0</v>
      </c>
      <c r="F17">
        <f>COUNTIF('CC Standings '!F$3:F$29,'CC Color Winners'!A17)</f>
        <v>0</v>
      </c>
      <c r="G17">
        <f>COUNTIF('CC Standings '!G$3:G$29,'CC Color Winners'!A17)</f>
        <v>0</v>
      </c>
      <c r="H17">
        <f>COUNTIF('CC Standings '!H$3:H$29,'CC Color Winners'!A17)</f>
        <v>0</v>
      </c>
      <c r="I17">
        <f>COUNTIF('CC Standings '!I$3:I$29,'CC Color Winners'!A17)</f>
        <v>0</v>
      </c>
      <c r="J17">
        <f>COUNTIF('CC Standings '!J$3:J$29,'CC Color Winners'!A17)</f>
        <v>1</v>
      </c>
      <c r="K17">
        <f>COUNTIF('CC Standings '!K$3:K$29,'CC Color Winners'!A17)</f>
        <v>0</v>
      </c>
      <c r="L17">
        <f>COUNTIF('CC Standings '!L$3:L$29,'CC Color Winners'!A17)</f>
        <v>2</v>
      </c>
      <c r="M17">
        <f>COUNTIF('CC Standings '!M$3:M$29,'CC Color Winners'!A17)</f>
        <v>0</v>
      </c>
      <c r="N17">
        <f>COUNTIF('CC Standings '!N$3:N$29,'CC Color Winners'!A17)</f>
        <v>0</v>
      </c>
      <c r="O17">
        <f>COUNTIF('CC Standings '!O$3:O$29,'CC Color Winners'!A17)</f>
        <v>0</v>
      </c>
      <c r="P17">
        <f>COUNTIF('CC Standings '!P$3:P$29,'CC Color Winners'!A17)</f>
        <v>0</v>
      </c>
      <c r="Q17">
        <f>COUNTIF('CC Standings '!Q$3:Q$29,'CC Color Winners'!A17)</f>
        <v>2</v>
      </c>
      <c r="R17">
        <f>COUNTIF('CC Standings '!R$3:R$29,'CC Color Winners'!A17)</f>
        <v>0</v>
      </c>
      <c r="S17">
        <f>COUNTIF('CC Standings '!S$3:S$29,'CC Color Winners'!A17)</f>
        <v>2</v>
      </c>
      <c r="T17">
        <f>COUNTIF('CC Standings '!T$3:T$29,'CC Color Winners'!A17)</f>
        <v>0</v>
      </c>
      <c r="U17">
        <f>COUNTIF('CC Standings '!U$3:U$29,'CC Color Winners'!A17)</f>
        <v>0</v>
      </c>
      <c r="V17">
        <f>COUNTIF('CC Standings '!V$3:V$29,'CC Color Winners'!A17)</f>
        <v>0</v>
      </c>
      <c r="W17">
        <f>COUNTIF('CC Standings '!W$3:W$29,'CC Color Winners'!A17)</f>
        <v>0</v>
      </c>
      <c r="X17">
        <f>COUNTIF('CC Standings '!X$3:X$29,'CC Color Winners'!A17)</f>
        <v>0</v>
      </c>
      <c r="Y17">
        <f>COUNTIF('CC Standings '!Y$3:Y$29,'CC Color Winners'!A17)</f>
        <v>0</v>
      </c>
      <c r="Z17">
        <f>COUNTIF('CC Standings '!Z$3:Z$29,'CC Color Winners'!A17)</f>
        <v>0</v>
      </c>
      <c r="AA17">
        <f>COUNTIF('CC Standings '!AA$3:AA$29,'CC Color Winners'!A17)</f>
        <v>0</v>
      </c>
      <c r="AB17">
        <f>COUNTIF('CC Standings '!AB$3:AB$29,'CC Color Winners'!A17)</f>
        <v>0</v>
      </c>
      <c r="AC17">
        <f>COUNTIF('CC Standings '!AC$3:AC$29,'CC Color Winners'!A17)</f>
        <v>3</v>
      </c>
      <c r="AD17">
        <f>COUNTIF('CC Standings '!AD$3:AD$29,'CC Color Winners'!A17)</f>
        <v>0</v>
      </c>
      <c r="AE17">
        <f>COUNTIF('CC Standings '!AE$3:AE$29,'CC Color Winners'!A17)</f>
        <v>0</v>
      </c>
      <c r="AF17">
        <f>COUNTIF('CC Standings '!AF$3:AF$29,'CC Color Winners'!A17)</f>
        <v>0</v>
      </c>
      <c r="AG17">
        <f>COUNTIF('CC Standings '!AG$3:AG$29,'CC Color Winners'!A17)</f>
        <v>0</v>
      </c>
      <c r="AH17">
        <f>COUNTIF('CC Standings '!AH$3:AH$29,'CC Color Winners'!A17)</f>
        <v>0</v>
      </c>
      <c r="AI17">
        <f>COUNTIF('CC Standings '!AI$3:AI$29,'CC Color Winners'!A17)</f>
        <v>0</v>
      </c>
      <c r="AJ17">
        <f>COUNTIF('CC Standings '!AJ$3:AJ$29,'CC Color Winners'!A17)</f>
        <v>0</v>
      </c>
      <c r="AK17">
        <f>COUNTIF('CC Standings '!AK$3:AK$29,'CC Color Winners'!A17)</f>
        <v>0</v>
      </c>
      <c r="AL17">
        <f>COUNTIF('CC Standings '!AL$3:AL$29,'CC Color Winners'!A17)</f>
        <v>0</v>
      </c>
      <c r="AM17">
        <f>COUNTIF('CC Standings '!AM$3:AM$29,'CC Color Winners'!A17)</f>
        <v>0</v>
      </c>
    </row>
    <row r="18" spans="1:39">
      <c r="A18" t="s">
        <v>73</v>
      </c>
      <c r="B18">
        <f>COUNTIF('CC Standings '!B$3:B$29,'CC Color Winners'!A18)</f>
        <v>0</v>
      </c>
      <c r="C18">
        <f>COUNTIF('CC Standings '!C$3:C$29,'CC Color Winners'!A18)</f>
        <v>0</v>
      </c>
      <c r="D18">
        <f>COUNTIF('CC Standings '!D$3:D$29,'CC Color Winners'!A18)</f>
        <v>0</v>
      </c>
      <c r="E18">
        <f>COUNTIF('CC Standings '!E$3:E$29,'CC Color Winners'!A18)</f>
        <v>0</v>
      </c>
      <c r="F18">
        <f>COUNTIF('CC Standings '!F$3:F$29,'CC Color Winners'!A18)</f>
        <v>0</v>
      </c>
      <c r="G18">
        <f>COUNTIF('CC Standings '!G$3:G$29,'CC Color Winners'!A18)</f>
        <v>0</v>
      </c>
      <c r="H18">
        <f>COUNTIF('CC Standings '!H$3:H$29,'CC Color Winners'!A18)</f>
        <v>0</v>
      </c>
      <c r="I18">
        <f>COUNTIF('CC Standings '!I$3:I$29,'CC Color Winners'!A18)</f>
        <v>0</v>
      </c>
      <c r="J18">
        <f>COUNTIF('CC Standings '!J$3:J$29,'CC Color Winners'!A18)</f>
        <v>0</v>
      </c>
      <c r="K18">
        <f>COUNTIF('CC Standings '!K$3:K$29,'CC Color Winners'!A18)</f>
        <v>0</v>
      </c>
      <c r="L18">
        <f>COUNTIF('CC Standings '!L$3:L$29,'CC Color Winners'!A18)</f>
        <v>0</v>
      </c>
      <c r="M18">
        <f>COUNTIF('CC Standings '!M$3:M$29,'CC Color Winners'!A18)</f>
        <v>0</v>
      </c>
      <c r="N18">
        <f>COUNTIF('CC Standings '!N$3:N$29,'CC Color Winners'!A18)</f>
        <v>0</v>
      </c>
      <c r="O18">
        <f>COUNTIF('CC Standings '!O$3:O$29,'CC Color Winners'!A18)</f>
        <v>0</v>
      </c>
      <c r="P18">
        <f>COUNTIF('CC Standings '!P$3:P$29,'CC Color Winners'!A18)</f>
        <v>0</v>
      </c>
      <c r="Q18">
        <f>COUNTIF('CC Standings '!Q$3:Q$29,'CC Color Winners'!A18)</f>
        <v>0</v>
      </c>
      <c r="R18">
        <f>COUNTIF('CC Standings '!R$3:R$29,'CC Color Winners'!A18)</f>
        <v>0</v>
      </c>
      <c r="S18">
        <f>COUNTIF('CC Standings '!S$3:S$29,'CC Color Winners'!A18)</f>
        <v>0</v>
      </c>
      <c r="T18">
        <f>COUNTIF('CC Standings '!T$3:T$29,'CC Color Winners'!A18)</f>
        <v>0</v>
      </c>
      <c r="U18">
        <f>COUNTIF('CC Standings '!U$3:U$29,'CC Color Winners'!A18)</f>
        <v>0</v>
      </c>
      <c r="V18">
        <f>COUNTIF('CC Standings '!V$3:V$29,'CC Color Winners'!A18)</f>
        <v>0</v>
      </c>
      <c r="W18">
        <f>COUNTIF('CC Standings '!W$3:W$29,'CC Color Winners'!A18)</f>
        <v>0</v>
      </c>
      <c r="X18">
        <f>COUNTIF('CC Standings '!X$3:X$29,'CC Color Winners'!A18)</f>
        <v>0</v>
      </c>
      <c r="Y18">
        <f>COUNTIF('CC Standings '!Y$3:Y$29,'CC Color Winners'!A18)</f>
        <v>0</v>
      </c>
      <c r="Z18">
        <f>COUNTIF('CC Standings '!Z$3:Z$29,'CC Color Winners'!A18)</f>
        <v>0</v>
      </c>
      <c r="AA18">
        <f>COUNTIF('CC Standings '!AA$3:AA$29,'CC Color Winners'!A18)</f>
        <v>0</v>
      </c>
      <c r="AB18">
        <f>COUNTIF('CC Standings '!AB$3:AB$29,'CC Color Winners'!A18)</f>
        <v>0</v>
      </c>
      <c r="AC18">
        <f>COUNTIF('CC Standings '!AC$3:AC$29,'CC Color Winners'!A18)</f>
        <v>0</v>
      </c>
      <c r="AD18">
        <f>COUNTIF('CC Standings '!AD$3:AD$29,'CC Color Winners'!A18)</f>
        <v>0</v>
      </c>
      <c r="AE18">
        <f>COUNTIF('CC Standings '!AE$3:AE$29,'CC Color Winners'!A18)</f>
        <v>0</v>
      </c>
      <c r="AF18">
        <f>COUNTIF('CC Standings '!AF$3:AF$29,'CC Color Winners'!A18)</f>
        <v>0</v>
      </c>
      <c r="AG18">
        <f>COUNTIF('CC Standings '!AG$3:AG$29,'CC Color Winners'!A18)</f>
        <v>0</v>
      </c>
      <c r="AH18">
        <f>COUNTIF('CC Standings '!AH$3:AH$29,'CC Color Winners'!A18)</f>
        <v>0</v>
      </c>
      <c r="AI18">
        <f>COUNTIF('CC Standings '!AI$3:AI$29,'CC Color Winners'!A18)</f>
        <v>0</v>
      </c>
      <c r="AJ18">
        <f>COUNTIF('CC Standings '!AJ$3:AJ$29,'CC Color Winners'!A18)</f>
        <v>0</v>
      </c>
      <c r="AK18">
        <f>COUNTIF('CC Standings '!AK$3:AK$29,'CC Color Winners'!A18)</f>
        <v>0</v>
      </c>
      <c r="AL18">
        <f>COUNTIF('CC Standings '!AL$3:AL$29,'CC Color Winners'!A18)</f>
        <v>0</v>
      </c>
      <c r="AM18">
        <f>COUNTIF('CC Standings '!AM$3:AM$29,'CC Color Winners'!A18)</f>
        <v>0</v>
      </c>
    </row>
    <row r="19" spans="1:39">
      <c r="A19" t="s">
        <v>179</v>
      </c>
      <c r="B19">
        <f>COUNTIF('CC Standings '!B$3:B$29,'CC Color Winners'!A19)</f>
        <v>0</v>
      </c>
      <c r="C19">
        <f>COUNTIF('CC Standings '!C$3:C$29,'CC Color Winners'!A19)</f>
        <v>0</v>
      </c>
      <c r="D19">
        <f>COUNTIF('CC Standings '!D$3:D$29,'CC Color Winners'!A19)</f>
        <v>0</v>
      </c>
      <c r="E19">
        <f>COUNTIF('CC Standings '!E$3:E$29,'CC Color Winners'!A19)</f>
        <v>0</v>
      </c>
      <c r="F19">
        <f>COUNTIF('CC Standings '!F$3:F$29,'CC Color Winners'!A19)</f>
        <v>0</v>
      </c>
      <c r="G19">
        <f>COUNTIF('CC Standings '!G$3:G$29,'CC Color Winners'!A19)</f>
        <v>0</v>
      </c>
      <c r="H19">
        <f>COUNTIF('CC Standings '!H$3:H$29,'CC Color Winners'!A19)</f>
        <v>0</v>
      </c>
      <c r="I19">
        <f>COUNTIF('CC Standings '!I$3:I$29,'CC Color Winners'!A19)</f>
        <v>0</v>
      </c>
      <c r="J19">
        <f>COUNTIF('CC Standings '!J$3:J$29,'CC Color Winners'!A19)</f>
        <v>0</v>
      </c>
      <c r="K19">
        <f>COUNTIF('CC Standings '!K$3:K$29,'CC Color Winners'!A19)</f>
        <v>0</v>
      </c>
      <c r="L19">
        <f>COUNTIF('CC Standings '!L$3:L$29,'CC Color Winners'!A19)</f>
        <v>0</v>
      </c>
      <c r="M19">
        <f>COUNTIF('CC Standings '!M$3:M$29,'CC Color Winners'!A19)</f>
        <v>0</v>
      </c>
      <c r="N19">
        <f>COUNTIF('CC Standings '!N$3:N$29,'CC Color Winners'!A19)</f>
        <v>0</v>
      </c>
      <c r="O19">
        <f>COUNTIF('CC Standings '!O$3:O$29,'CC Color Winners'!A19)</f>
        <v>0</v>
      </c>
      <c r="P19">
        <f>COUNTIF('CC Standings '!P$3:P$29,'CC Color Winners'!A19)</f>
        <v>0</v>
      </c>
      <c r="Q19">
        <f>COUNTIF('CC Standings '!Q$3:Q$29,'CC Color Winners'!A19)</f>
        <v>0</v>
      </c>
      <c r="R19">
        <f>COUNTIF('CC Standings '!R$3:R$29,'CC Color Winners'!A19)</f>
        <v>0</v>
      </c>
      <c r="S19">
        <f>COUNTIF('CC Standings '!S$3:S$29,'CC Color Winners'!A19)</f>
        <v>0</v>
      </c>
      <c r="T19">
        <f>COUNTIF('CC Standings '!T$3:T$29,'CC Color Winners'!A19)</f>
        <v>0</v>
      </c>
      <c r="U19">
        <f>COUNTIF('CC Standings '!U$3:U$29,'CC Color Winners'!A19)</f>
        <v>0</v>
      </c>
      <c r="V19">
        <f>COUNTIF('CC Standings '!V$3:V$29,'CC Color Winners'!A19)</f>
        <v>0</v>
      </c>
      <c r="W19">
        <f>COUNTIF('CC Standings '!W$3:W$29,'CC Color Winners'!A19)</f>
        <v>0</v>
      </c>
      <c r="X19">
        <f>COUNTIF('CC Standings '!X$3:X$29,'CC Color Winners'!A19)</f>
        <v>0</v>
      </c>
      <c r="Y19">
        <f>COUNTIF('CC Standings '!Y$3:Y$29,'CC Color Winners'!A19)</f>
        <v>0</v>
      </c>
      <c r="Z19">
        <f>COUNTIF('CC Standings '!Z$3:Z$29,'CC Color Winners'!A19)</f>
        <v>0</v>
      </c>
      <c r="AA19">
        <f>COUNTIF('CC Standings '!AA$3:AA$29,'CC Color Winners'!A19)</f>
        <v>0</v>
      </c>
      <c r="AB19">
        <f>COUNTIF('CC Standings '!AB$3:AB$29,'CC Color Winners'!A19)</f>
        <v>0</v>
      </c>
      <c r="AC19">
        <f>COUNTIF('CC Standings '!AC$3:AC$29,'CC Color Winners'!A19)</f>
        <v>0</v>
      </c>
      <c r="AD19">
        <f>COUNTIF('CC Standings '!AD$3:AD$29,'CC Color Winners'!A19)</f>
        <v>0</v>
      </c>
      <c r="AE19">
        <f>COUNTIF('CC Standings '!AE$3:AE$29,'CC Color Winners'!A19)</f>
        <v>0</v>
      </c>
      <c r="AF19">
        <f>COUNTIF('CC Standings '!AF$3:AF$29,'CC Color Winners'!A19)</f>
        <v>0</v>
      </c>
      <c r="AG19">
        <f>COUNTIF('CC Standings '!AG$3:AG$29,'CC Color Winners'!A19)</f>
        <v>0</v>
      </c>
      <c r="AH19">
        <f>COUNTIF('CC Standings '!AH$3:AH$29,'CC Color Winners'!A19)</f>
        <v>0</v>
      </c>
      <c r="AI19">
        <f>COUNTIF('CC Standings '!AI$3:AI$29,'CC Color Winners'!A19)</f>
        <v>0</v>
      </c>
      <c r="AJ19">
        <f>COUNTIF('CC Standings '!AJ$3:AJ$29,'CC Color Winners'!A19)</f>
        <v>0</v>
      </c>
      <c r="AK19">
        <f>COUNTIF('CC Standings '!AK$3:AK$29,'CC Color Winners'!A19)</f>
        <v>0</v>
      </c>
      <c r="AL19">
        <f>COUNTIF('CC Standings '!AL$3:AL$29,'CC Color Winners'!A19)</f>
        <v>0</v>
      </c>
      <c r="AM19">
        <f>COUNTIF('CC Standings '!AM$3:AM$29,'CC Color Winners'!A19)</f>
        <v>0</v>
      </c>
    </row>
    <row r="20" spans="1:39">
      <c r="A20" t="s">
        <v>102</v>
      </c>
      <c r="B20">
        <f>COUNTIF('CC Standings '!B$3:B$29,'CC Color Winners'!A20)</f>
        <v>0</v>
      </c>
      <c r="C20">
        <f>COUNTIF('CC Standings '!C$3:C$29,'CC Color Winners'!A20)</f>
        <v>0</v>
      </c>
      <c r="D20">
        <f>COUNTIF('CC Standings '!D$3:D$29,'CC Color Winners'!A20)</f>
        <v>0</v>
      </c>
      <c r="E20">
        <f>COUNTIF('CC Standings '!E$3:E$29,'CC Color Winners'!A20)</f>
        <v>0</v>
      </c>
      <c r="F20">
        <f>COUNTIF('CC Standings '!F$3:F$29,'CC Color Winners'!A20)</f>
        <v>0</v>
      </c>
      <c r="G20">
        <f>COUNTIF('CC Standings '!G$3:G$29,'CC Color Winners'!A20)</f>
        <v>0</v>
      </c>
      <c r="H20">
        <f>COUNTIF('CC Standings '!H$3:H$29,'CC Color Winners'!A20)</f>
        <v>0</v>
      </c>
      <c r="I20">
        <f>COUNTIF('CC Standings '!I$3:I$29,'CC Color Winners'!A20)</f>
        <v>0</v>
      </c>
      <c r="J20">
        <f>COUNTIF('CC Standings '!J$3:J$29,'CC Color Winners'!A20)</f>
        <v>0</v>
      </c>
      <c r="K20">
        <f>COUNTIF('CC Standings '!K$3:K$29,'CC Color Winners'!A20)</f>
        <v>0</v>
      </c>
      <c r="L20">
        <f>COUNTIF('CC Standings '!L$3:L$29,'CC Color Winners'!A20)</f>
        <v>0</v>
      </c>
      <c r="M20">
        <f>COUNTIF('CC Standings '!M$3:M$29,'CC Color Winners'!A20)</f>
        <v>0</v>
      </c>
      <c r="N20">
        <f>COUNTIF('CC Standings '!N$3:N$29,'CC Color Winners'!A20)</f>
        <v>0</v>
      </c>
      <c r="O20">
        <f>COUNTIF('CC Standings '!O$3:O$29,'CC Color Winners'!A20)</f>
        <v>0</v>
      </c>
      <c r="P20">
        <f>COUNTIF('CC Standings '!P$3:P$29,'CC Color Winners'!A20)</f>
        <v>0</v>
      </c>
      <c r="Q20">
        <f>COUNTIF('CC Standings '!Q$3:Q$29,'CC Color Winners'!A20)</f>
        <v>0</v>
      </c>
      <c r="R20">
        <f>COUNTIF('CC Standings '!R$3:R$29,'CC Color Winners'!A20)</f>
        <v>0</v>
      </c>
      <c r="S20">
        <f>COUNTIF('CC Standings '!S$3:S$29,'CC Color Winners'!A20)</f>
        <v>0</v>
      </c>
      <c r="T20">
        <f>COUNTIF('CC Standings '!T$3:T$29,'CC Color Winners'!A20)</f>
        <v>0</v>
      </c>
      <c r="U20">
        <f>COUNTIF('CC Standings '!U$3:U$29,'CC Color Winners'!A20)</f>
        <v>0</v>
      </c>
      <c r="V20">
        <f>COUNTIF('CC Standings '!V$3:V$29,'CC Color Winners'!A20)</f>
        <v>0</v>
      </c>
      <c r="W20">
        <f>COUNTIF('CC Standings '!W$3:W$29,'CC Color Winners'!A20)</f>
        <v>0</v>
      </c>
      <c r="X20">
        <f>COUNTIF('CC Standings '!X$3:X$29,'CC Color Winners'!A20)</f>
        <v>0</v>
      </c>
      <c r="Y20">
        <f>COUNTIF('CC Standings '!Y$3:Y$29,'CC Color Winners'!A20)</f>
        <v>0</v>
      </c>
      <c r="Z20">
        <f>COUNTIF('CC Standings '!Z$3:Z$29,'CC Color Winners'!A20)</f>
        <v>0</v>
      </c>
      <c r="AA20">
        <f>COUNTIF('CC Standings '!AA$3:AA$29,'CC Color Winners'!A20)</f>
        <v>0</v>
      </c>
      <c r="AB20">
        <f>COUNTIF('CC Standings '!AB$3:AB$29,'CC Color Winners'!A20)</f>
        <v>0</v>
      </c>
      <c r="AC20">
        <f>COUNTIF('CC Standings '!AC$3:AC$29,'CC Color Winners'!A20)</f>
        <v>0</v>
      </c>
      <c r="AD20">
        <f>COUNTIF('CC Standings '!AD$3:AD$29,'CC Color Winners'!A20)</f>
        <v>0</v>
      </c>
      <c r="AE20">
        <f>COUNTIF('CC Standings '!AE$3:AE$29,'CC Color Winners'!A20)</f>
        <v>0</v>
      </c>
      <c r="AF20">
        <f>COUNTIF('CC Standings '!AF$3:AF$29,'CC Color Winners'!A20)</f>
        <v>0</v>
      </c>
      <c r="AG20">
        <f>COUNTIF('CC Standings '!AG$3:AG$29,'CC Color Winners'!A20)</f>
        <v>0</v>
      </c>
      <c r="AH20">
        <f>COUNTIF('CC Standings '!AH$3:AH$29,'CC Color Winners'!A20)</f>
        <v>0</v>
      </c>
      <c r="AI20">
        <f>COUNTIF('CC Standings '!AI$3:AI$29,'CC Color Winners'!A20)</f>
        <v>0</v>
      </c>
      <c r="AJ20">
        <f>COUNTIF('CC Standings '!AJ$3:AJ$29,'CC Color Winners'!A20)</f>
        <v>0</v>
      </c>
      <c r="AK20">
        <f>COUNTIF('CC Standings '!AK$3:AK$29,'CC Color Winners'!A20)</f>
        <v>0</v>
      </c>
      <c r="AL20">
        <f>COUNTIF('CC Standings '!AL$3:AL$29,'CC Color Winners'!A20)</f>
        <v>0</v>
      </c>
      <c r="AM20">
        <f>COUNTIF('CC Standings '!AM$3:AM$29,'CC Color Winners'!A20)</f>
        <v>0</v>
      </c>
    </row>
    <row r="21" spans="1:39">
      <c r="A21" t="s">
        <v>180</v>
      </c>
      <c r="B21">
        <f>COUNTIF('CC Standings '!B$3:B$29,'CC Color Winners'!A21)</f>
        <v>0</v>
      </c>
      <c r="C21">
        <f>COUNTIF('CC Standings '!C$3:C$29,'CC Color Winners'!A21)</f>
        <v>0</v>
      </c>
      <c r="D21">
        <f>COUNTIF('CC Standings '!D$3:D$29,'CC Color Winners'!A21)</f>
        <v>0</v>
      </c>
      <c r="E21">
        <f>COUNTIF('CC Standings '!E$3:E$29,'CC Color Winners'!A21)</f>
        <v>0</v>
      </c>
      <c r="F21">
        <f>COUNTIF('CC Standings '!F$3:F$29,'CC Color Winners'!A21)</f>
        <v>0</v>
      </c>
      <c r="G21">
        <f>COUNTIF('CC Standings '!G$3:G$29,'CC Color Winners'!A21)</f>
        <v>0</v>
      </c>
      <c r="H21">
        <f>COUNTIF('CC Standings '!H$3:H$29,'CC Color Winners'!A21)</f>
        <v>0</v>
      </c>
      <c r="I21">
        <f>COUNTIF('CC Standings '!I$3:I$29,'CC Color Winners'!A21)</f>
        <v>0</v>
      </c>
      <c r="J21">
        <f>COUNTIF('CC Standings '!J$3:J$29,'CC Color Winners'!A21)</f>
        <v>0</v>
      </c>
      <c r="K21">
        <f>COUNTIF('CC Standings '!K$3:K$29,'CC Color Winners'!A21)</f>
        <v>0</v>
      </c>
      <c r="L21">
        <f>COUNTIF('CC Standings '!L$3:L$29,'CC Color Winners'!A21)</f>
        <v>0</v>
      </c>
      <c r="M21">
        <f>COUNTIF('CC Standings '!M$3:M$29,'CC Color Winners'!A21)</f>
        <v>0</v>
      </c>
      <c r="N21">
        <f>COUNTIF('CC Standings '!N$3:N$29,'CC Color Winners'!A21)</f>
        <v>0</v>
      </c>
      <c r="O21">
        <f>COUNTIF('CC Standings '!O$3:O$29,'CC Color Winners'!A21)</f>
        <v>0</v>
      </c>
      <c r="P21">
        <f>COUNTIF('CC Standings '!P$3:P$29,'CC Color Winners'!A21)</f>
        <v>0</v>
      </c>
      <c r="Q21">
        <f>COUNTIF('CC Standings '!Q$3:Q$29,'CC Color Winners'!A21)</f>
        <v>0</v>
      </c>
      <c r="R21">
        <f>COUNTIF('CC Standings '!R$3:R$29,'CC Color Winners'!A21)</f>
        <v>0</v>
      </c>
      <c r="S21">
        <f>COUNTIF('CC Standings '!S$3:S$29,'CC Color Winners'!A21)</f>
        <v>0</v>
      </c>
      <c r="T21">
        <f>COUNTIF('CC Standings '!T$3:T$29,'CC Color Winners'!A21)</f>
        <v>0</v>
      </c>
      <c r="U21">
        <f>COUNTIF('CC Standings '!U$3:U$29,'CC Color Winners'!A21)</f>
        <v>0</v>
      </c>
      <c r="V21">
        <f>COUNTIF('CC Standings '!V$3:V$29,'CC Color Winners'!A21)</f>
        <v>0</v>
      </c>
      <c r="W21">
        <f>COUNTIF('CC Standings '!W$3:W$29,'CC Color Winners'!A21)</f>
        <v>0</v>
      </c>
      <c r="X21">
        <f>COUNTIF('CC Standings '!X$3:X$29,'CC Color Winners'!A21)</f>
        <v>0</v>
      </c>
      <c r="Y21">
        <f>COUNTIF('CC Standings '!Y$3:Y$29,'CC Color Winners'!A21)</f>
        <v>0</v>
      </c>
      <c r="Z21">
        <f>COUNTIF('CC Standings '!Z$3:Z$29,'CC Color Winners'!A21)</f>
        <v>0</v>
      </c>
      <c r="AA21">
        <f>COUNTIF('CC Standings '!AA$3:AA$29,'CC Color Winners'!A21)</f>
        <v>0</v>
      </c>
      <c r="AB21">
        <f>COUNTIF('CC Standings '!AB$3:AB$29,'CC Color Winners'!A21)</f>
        <v>0</v>
      </c>
      <c r="AC21">
        <f>COUNTIF('CC Standings '!AC$3:AC$29,'CC Color Winners'!A21)</f>
        <v>0</v>
      </c>
      <c r="AD21">
        <f>COUNTIF('CC Standings '!AD$3:AD$29,'CC Color Winners'!A21)</f>
        <v>0</v>
      </c>
      <c r="AE21">
        <f>COUNTIF('CC Standings '!AE$3:AE$29,'CC Color Winners'!A21)</f>
        <v>0</v>
      </c>
      <c r="AF21">
        <f>COUNTIF('CC Standings '!AF$3:AF$29,'CC Color Winners'!A21)</f>
        <v>0</v>
      </c>
      <c r="AG21">
        <f>COUNTIF('CC Standings '!AG$3:AG$29,'CC Color Winners'!A21)</f>
        <v>0</v>
      </c>
      <c r="AH21">
        <f>COUNTIF('CC Standings '!AH$3:AH$29,'CC Color Winners'!A21)</f>
        <v>0</v>
      </c>
      <c r="AI21">
        <f>COUNTIF('CC Standings '!AI$3:AI$29,'CC Color Winners'!A21)</f>
        <v>0</v>
      </c>
      <c r="AJ21">
        <f>COUNTIF('CC Standings '!AJ$3:AJ$29,'CC Color Winners'!A21)</f>
        <v>0</v>
      </c>
      <c r="AK21">
        <f>COUNTIF('CC Standings '!AK$3:AK$29,'CC Color Winners'!A21)</f>
        <v>0</v>
      </c>
      <c r="AL21">
        <f>COUNTIF('CC Standings '!AL$3:AL$29,'CC Color Winners'!A21)</f>
        <v>0</v>
      </c>
      <c r="AM21">
        <f>COUNTIF('CC Standings '!AM$3:AM$29,'CC Color Winners'!A21)</f>
        <v>0</v>
      </c>
    </row>
    <row r="22" spans="1:39">
      <c r="A22" t="s">
        <v>175</v>
      </c>
      <c r="B22">
        <f>COUNTIF('CC Standings '!B$3:B$29,'CC Color Winners'!A22)</f>
        <v>0</v>
      </c>
      <c r="C22">
        <f>COUNTIF('CC Standings '!C$3:C$29,'CC Color Winners'!A22)</f>
        <v>0</v>
      </c>
      <c r="D22">
        <f>COUNTIF('CC Standings '!D$3:D$29,'CC Color Winners'!A22)</f>
        <v>0</v>
      </c>
      <c r="E22">
        <f>COUNTIF('CC Standings '!E$3:E$29,'CC Color Winners'!A22)</f>
        <v>0</v>
      </c>
      <c r="F22">
        <f>COUNTIF('CC Standings '!F$3:F$29,'CC Color Winners'!A22)</f>
        <v>0</v>
      </c>
      <c r="G22">
        <f>COUNTIF('CC Standings '!G$3:G$29,'CC Color Winners'!A22)</f>
        <v>0</v>
      </c>
      <c r="H22">
        <f>COUNTIF('CC Standings '!H$3:H$29,'CC Color Winners'!A22)</f>
        <v>0</v>
      </c>
      <c r="I22">
        <f>COUNTIF('CC Standings '!I$3:I$29,'CC Color Winners'!A22)</f>
        <v>0</v>
      </c>
      <c r="J22">
        <f>COUNTIF('CC Standings '!J$3:J$29,'CC Color Winners'!A22)</f>
        <v>0</v>
      </c>
      <c r="K22">
        <f>COUNTIF('CC Standings '!K$3:K$29,'CC Color Winners'!A22)</f>
        <v>0</v>
      </c>
      <c r="L22">
        <f>COUNTIF('CC Standings '!L$3:L$29,'CC Color Winners'!A22)</f>
        <v>0</v>
      </c>
      <c r="M22">
        <f>COUNTIF('CC Standings '!M$3:M$29,'CC Color Winners'!A22)</f>
        <v>0</v>
      </c>
      <c r="N22">
        <f>COUNTIF('CC Standings '!N$3:N$29,'CC Color Winners'!A22)</f>
        <v>0</v>
      </c>
      <c r="O22">
        <f>COUNTIF('CC Standings '!O$3:O$29,'CC Color Winners'!A22)</f>
        <v>0</v>
      </c>
      <c r="P22">
        <f>COUNTIF('CC Standings '!P$3:P$29,'CC Color Winners'!A22)</f>
        <v>0</v>
      </c>
      <c r="Q22">
        <f>COUNTIF('CC Standings '!Q$3:Q$29,'CC Color Winners'!A22)</f>
        <v>0</v>
      </c>
      <c r="R22">
        <f>COUNTIF('CC Standings '!R$3:R$29,'CC Color Winners'!A22)</f>
        <v>0</v>
      </c>
      <c r="S22">
        <f>COUNTIF('CC Standings '!S$3:S$29,'CC Color Winners'!A22)</f>
        <v>0</v>
      </c>
      <c r="T22">
        <f>COUNTIF('CC Standings '!T$3:T$29,'CC Color Winners'!A22)</f>
        <v>0</v>
      </c>
      <c r="U22">
        <f>COUNTIF('CC Standings '!U$3:U$29,'CC Color Winners'!A22)</f>
        <v>0</v>
      </c>
      <c r="V22">
        <f>COUNTIF('CC Standings '!V$3:V$29,'CC Color Winners'!A22)</f>
        <v>0</v>
      </c>
      <c r="W22">
        <f>COUNTIF('CC Standings '!W$3:W$29,'CC Color Winners'!A22)</f>
        <v>0</v>
      </c>
      <c r="X22">
        <f>COUNTIF('CC Standings '!X$3:X$29,'CC Color Winners'!A22)</f>
        <v>0</v>
      </c>
      <c r="Y22">
        <f>COUNTIF('CC Standings '!Y$3:Y$29,'CC Color Winners'!A22)</f>
        <v>0</v>
      </c>
      <c r="Z22">
        <f>COUNTIF('CC Standings '!Z$3:Z$29,'CC Color Winners'!A22)</f>
        <v>0</v>
      </c>
      <c r="AA22">
        <f>COUNTIF('CC Standings '!AA$3:AA$29,'CC Color Winners'!A22)</f>
        <v>0</v>
      </c>
      <c r="AB22">
        <f>COUNTIF('CC Standings '!AB$3:AB$29,'CC Color Winners'!A22)</f>
        <v>0</v>
      </c>
      <c r="AC22">
        <f>COUNTIF('CC Standings '!AC$3:AC$29,'CC Color Winners'!A22)</f>
        <v>0</v>
      </c>
      <c r="AD22">
        <f>COUNTIF('CC Standings '!AD$3:AD$29,'CC Color Winners'!A22)</f>
        <v>0</v>
      </c>
      <c r="AE22">
        <f>COUNTIF('CC Standings '!AE$3:AE$29,'CC Color Winners'!A22)</f>
        <v>0</v>
      </c>
      <c r="AF22">
        <f>COUNTIF('CC Standings '!AF$3:AF$29,'CC Color Winners'!A22)</f>
        <v>0</v>
      </c>
      <c r="AG22">
        <f>COUNTIF('CC Standings '!AG$3:AG$29,'CC Color Winners'!A22)</f>
        <v>0</v>
      </c>
      <c r="AH22">
        <f>COUNTIF('CC Standings '!AH$3:AH$29,'CC Color Winners'!A22)</f>
        <v>0</v>
      </c>
      <c r="AI22">
        <f>COUNTIF('CC Standings '!AI$3:AI$29,'CC Color Winners'!A22)</f>
        <v>0</v>
      </c>
      <c r="AJ22">
        <f>COUNTIF('CC Standings '!AJ$3:AJ$29,'CC Color Winners'!A22)</f>
        <v>0</v>
      </c>
      <c r="AK22">
        <f>COUNTIF('CC Standings '!AK$3:AK$29,'CC Color Winners'!A22)</f>
        <v>0</v>
      </c>
      <c r="AL22">
        <f>COUNTIF('CC Standings '!AL$3:AL$29,'CC Color Winners'!A22)</f>
        <v>0</v>
      </c>
      <c r="AM22">
        <f>COUNTIF('CC Standings '!AM$3:AM$29,'CC Color Winners'!A22)</f>
        <v>0</v>
      </c>
    </row>
    <row r="23" spans="1:39">
      <c r="A23" t="s">
        <v>58</v>
      </c>
      <c r="B23">
        <f>COUNTIF('CC Standings '!B$3:B$29,'CC Color Winners'!A23)</f>
        <v>0</v>
      </c>
      <c r="C23">
        <f>COUNTIF('CC Standings '!C$3:C$29,'CC Color Winners'!A23)</f>
        <v>0</v>
      </c>
      <c r="D23">
        <f>COUNTIF('CC Standings '!D$3:D$29,'CC Color Winners'!A23)</f>
        <v>0</v>
      </c>
      <c r="E23">
        <f>COUNTIF('CC Standings '!E$3:E$29,'CC Color Winners'!A23)</f>
        <v>0</v>
      </c>
      <c r="F23">
        <f>COUNTIF('CC Standings '!F$3:F$29,'CC Color Winners'!A23)</f>
        <v>0</v>
      </c>
      <c r="G23">
        <f>COUNTIF('CC Standings '!G$3:G$29,'CC Color Winners'!A23)</f>
        <v>0</v>
      </c>
      <c r="H23">
        <f>COUNTIF('CC Standings '!H$3:H$29,'CC Color Winners'!A23)</f>
        <v>0</v>
      </c>
      <c r="I23">
        <f>COUNTIF('CC Standings '!I$3:I$29,'CC Color Winners'!A23)</f>
        <v>3</v>
      </c>
      <c r="J23">
        <f>COUNTIF('CC Standings '!J$3:J$29,'CC Color Winners'!A23)</f>
        <v>2</v>
      </c>
      <c r="K23">
        <f>COUNTIF('CC Standings '!K$3:K$29,'CC Color Winners'!A23)</f>
        <v>0</v>
      </c>
      <c r="L23">
        <f>COUNTIF('CC Standings '!L$3:L$29,'CC Color Winners'!A23)</f>
        <v>0</v>
      </c>
      <c r="M23">
        <f>COUNTIF('CC Standings '!M$3:M$29,'CC Color Winners'!A23)</f>
        <v>0</v>
      </c>
      <c r="N23">
        <f>COUNTIF('CC Standings '!N$3:N$29,'CC Color Winners'!A23)</f>
        <v>0</v>
      </c>
      <c r="O23">
        <f>COUNTIF('CC Standings '!O$3:O$29,'CC Color Winners'!A23)</f>
        <v>3</v>
      </c>
      <c r="P23">
        <f>COUNTIF('CC Standings '!P$3:P$29,'CC Color Winners'!A23)</f>
        <v>0</v>
      </c>
      <c r="Q23">
        <f>COUNTIF('CC Standings '!Q$3:Q$29,'CC Color Winners'!A23)</f>
        <v>0</v>
      </c>
      <c r="R23">
        <f>COUNTIF('CC Standings '!R$3:R$29,'CC Color Winners'!A23)</f>
        <v>1</v>
      </c>
      <c r="S23">
        <f>COUNTIF('CC Standings '!S$3:S$29,'CC Color Winners'!A23)</f>
        <v>0</v>
      </c>
      <c r="T23">
        <f>COUNTIF('CC Standings '!T$3:T$29,'CC Color Winners'!A23)</f>
        <v>0</v>
      </c>
      <c r="U23">
        <f>COUNTIF('CC Standings '!U$3:U$29,'CC Color Winners'!A23)</f>
        <v>1</v>
      </c>
      <c r="V23">
        <f>COUNTIF('CC Standings '!V$3:V$29,'CC Color Winners'!A23)</f>
        <v>0</v>
      </c>
      <c r="W23">
        <f>COUNTIF('CC Standings '!W$3:W$29,'CC Color Winners'!A23)</f>
        <v>0</v>
      </c>
      <c r="X23">
        <f>COUNTIF('CC Standings '!X$3:X$29,'CC Color Winners'!A23)</f>
        <v>0</v>
      </c>
      <c r="Y23">
        <f>COUNTIF('CC Standings '!Y$3:Y$29,'CC Color Winners'!A23)</f>
        <v>2</v>
      </c>
      <c r="Z23">
        <f>COUNTIF('CC Standings '!Z$3:Z$29,'CC Color Winners'!A23)</f>
        <v>3</v>
      </c>
      <c r="AA23">
        <f>COUNTIF('CC Standings '!AA$3:AA$29,'CC Color Winners'!A23)</f>
        <v>4</v>
      </c>
      <c r="AB23">
        <f>COUNTIF('CC Standings '!AB$3:AB$29,'CC Color Winners'!A23)</f>
        <v>0</v>
      </c>
      <c r="AC23">
        <f>COUNTIF('CC Standings '!AC$3:AC$29,'CC Color Winners'!A23)</f>
        <v>0</v>
      </c>
      <c r="AD23">
        <f>COUNTIF('CC Standings '!AD$3:AD$29,'CC Color Winners'!A23)</f>
        <v>0</v>
      </c>
      <c r="AE23">
        <f>COUNTIF('CC Standings '!AE$3:AE$29,'CC Color Winners'!A23)</f>
        <v>0</v>
      </c>
      <c r="AF23">
        <f>COUNTIF('CC Standings '!AF$3:AF$29,'CC Color Winners'!A23)</f>
        <v>0</v>
      </c>
      <c r="AG23">
        <f>COUNTIF('CC Standings '!AG$3:AG$29,'CC Color Winners'!A23)</f>
        <v>0</v>
      </c>
      <c r="AH23">
        <f>COUNTIF('CC Standings '!AH$3:AH$29,'CC Color Winners'!A23)</f>
        <v>0</v>
      </c>
      <c r="AI23">
        <f>COUNTIF('CC Standings '!AI$3:AI$29,'CC Color Winners'!A23)</f>
        <v>0</v>
      </c>
      <c r="AJ23">
        <f>COUNTIF('CC Standings '!AJ$3:AJ$29,'CC Color Winners'!A23)</f>
        <v>0</v>
      </c>
      <c r="AK23">
        <f>COUNTIF('CC Standings '!AK$3:AK$29,'CC Color Winners'!A23)</f>
        <v>0</v>
      </c>
      <c r="AL23">
        <f>COUNTIF('CC Standings '!AL$3:AL$29,'CC Color Winners'!A23)</f>
        <v>0</v>
      </c>
      <c r="AM23">
        <f>COUNTIF('CC Standings '!AM$3:AM$29,'CC Color Winners'!A23)</f>
        <v>1</v>
      </c>
    </row>
    <row r="24" spans="1:39">
      <c r="A24" t="s">
        <v>181</v>
      </c>
      <c r="B24">
        <f>COUNTIF('CC Standings '!B$3:B$29,'CC Color Winners'!A24)</f>
        <v>0</v>
      </c>
      <c r="C24">
        <f>COUNTIF('CC Standings '!C$3:C$29,'CC Color Winners'!A24)</f>
        <v>0</v>
      </c>
      <c r="D24">
        <f>COUNTIF('CC Standings '!D$3:D$29,'CC Color Winners'!A24)</f>
        <v>0</v>
      </c>
      <c r="E24">
        <f>COUNTIF('CC Standings '!E$3:E$29,'CC Color Winners'!A24)</f>
        <v>0</v>
      </c>
      <c r="F24">
        <f>COUNTIF('CC Standings '!F$3:F$29,'CC Color Winners'!A24)</f>
        <v>0</v>
      </c>
      <c r="G24">
        <f>COUNTIF('CC Standings '!G$3:G$29,'CC Color Winners'!A24)</f>
        <v>0</v>
      </c>
      <c r="H24">
        <f>COUNTIF('CC Standings '!H$3:H$29,'CC Color Winners'!A24)</f>
        <v>0</v>
      </c>
      <c r="I24">
        <f>COUNTIF('CC Standings '!I$3:I$29,'CC Color Winners'!A24)</f>
        <v>0</v>
      </c>
      <c r="J24">
        <f>COUNTIF('CC Standings '!J$3:J$29,'CC Color Winners'!A24)</f>
        <v>0</v>
      </c>
      <c r="K24">
        <f>COUNTIF('CC Standings '!K$3:K$29,'CC Color Winners'!A24)</f>
        <v>0</v>
      </c>
      <c r="L24">
        <f>COUNTIF('CC Standings '!L$3:L$29,'CC Color Winners'!A24)</f>
        <v>0</v>
      </c>
      <c r="M24">
        <f>COUNTIF('CC Standings '!M$3:M$29,'CC Color Winners'!A24)</f>
        <v>0</v>
      </c>
      <c r="N24">
        <f>COUNTIF('CC Standings '!N$3:N$29,'CC Color Winners'!A24)</f>
        <v>0</v>
      </c>
      <c r="O24">
        <f>COUNTIF('CC Standings '!O$3:O$29,'CC Color Winners'!A24)</f>
        <v>0</v>
      </c>
      <c r="P24">
        <f>COUNTIF('CC Standings '!P$3:P$29,'CC Color Winners'!A24)</f>
        <v>0</v>
      </c>
      <c r="Q24">
        <f>COUNTIF('CC Standings '!Q$3:Q$29,'CC Color Winners'!A24)</f>
        <v>0</v>
      </c>
      <c r="R24">
        <f>COUNTIF('CC Standings '!R$3:R$29,'CC Color Winners'!A24)</f>
        <v>0</v>
      </c>
      <c r="S24">
        <f>COUNTIF('CC Standings '!S$3:S$29,'CC Color Winners'!A24)</f>
        <v>0</v>
      </c>
      <c r="T24">
        <f>COUNTIF('CC Standings '!T$3:T$29,'CC Color Winners'!A24)</f>
        <v>0</v>
      </c>
      <c r="U24">
        <f>COUNTIF('CC Standings '!U$3:U$29,'CC Color Winners'!A24)</f>
        <v>0</v>
      </c>
      <c r="V24">
        <f>COUNTIF('CC Standings '!V$3:V$29,'CC Color Winners'!A24)</f>
        <v>0</v>
      </c>
      <c r="W24">
        <f>COUNTIF('CC Standings '!W$3:W$29,'CC Color Winners'!A24)</f>
        <v>0</v>
      </c>
      <c r="X24">
        <f>COUNTIF('CC Standings '!X$3:X$29,'CC Color Winners'!A24)</f>
        <v>0</v>
      </c>
      <c r="Y24">
        <f>COUNTIF('CC Standings '!Y$3:Y$29,'CC Color Winners'!A24)</f>
        <v>0</v>
      </c>
      <c r="Z24">
        <f>COUNTIF('CC Standings '!Z$3:Z$29,'CC Color Winners'!A24)</f>
        <v>0</v>
      </c>
      <c r="AA24">
        <f>COUNTIF('CC Standings '!AA$3:AA$29,'CC Color Winners'!A24)</f>
        <v>0</v>
      </c>
      <c r="AB24">
        <f>COUNTIF('CC Standings '!AB$3:AB$29,'CC Color Winners'!A24)</f>
        <v>0</v>
      </c>
      <c r="AC24">
        <f>COUNTIF('CC Standings '!AC$3:AC$29,'CC Color Winners'!A24)</f>
        <v>0</v>
      </c>
      <c r="AD24">
        <f>COUNTIF('CC Standings '!AD$3:AD$29,'CC Color Winners'!A24)</f>
        <v>0</v>
      </c>
      <c r="AE24">
        <f>COUNTIF('CC Standings '!AE$3:AE$29,'CC Color Winners'!A24)</f>
        <v>0</v>
      </c>
      <c r="AF24">
        <f>COUNTIF('CC Standings '!AF$3:AF$29,'CC Color Winners'!A24)</f>
        <v>0</v>
      </c>
      <c r="AG24">
        <f>COUNTIF('CC Standings '!AG$3:AG$29,'CC Color Winners'!A24)</f>
        <v>0</v>
      </c>
      <c r="AH24">
        <f>COUNTIF('CC Standings '!AH$3:AH$29,'CC Color Winners'!A24)</f>
        <v>0</v>
      </c>
      <c r="AI24">
        <f>COUNTIF('CC Standings '!AI$3:AI$29,'CC Color Winners'!A24)</f>
        <v>0</v>
      </c>
      <c r="AJ24">
        <f>COUNTIF('CC Standings '!AJ$3:AJ$29,'CC Color Winners'!A24)</f>
        <v>0</v>
      </c>
      <c r="AK24">
        <f>COUNTIF('CC Standings '!AK$3:AK$29,'CC Color Winners'!A24)</f>
        <v>0</v>
      </c>
      <c r="AL24">
        <f>COUNTIF('CC Standings '!AL$3:AL$29,'CC Color Winners'!A24)</f>
        <v>0</v>
      </c>
      <c r="AM24">
        <f>COUNTIF('CC Standings '!AM$3:AM$29,'CC Color Winners'!A24)</f>
        <v>0</v>
      </c>
    </row>
    <row r="25" spans="1:39">
      <c r="A25" t="s">
        <v>204</v>
      </c>
      <c r="B25">
        <f>COUNTIF('CC Standings '!B$3:B$29,'CC Color Winners'!A25)</f>
        <v>0</v>
      </c>
      <c r="C25">
        <f>COUNTIF('CC Standings '!C$3:C$29,'CC Color Winners'!A25)</f>
        <v>0</v>
      </c>
      <c r="D25">
        <f>COUNTIF('CC Standings '!D$3:D$29,'CC Color Winners'!A25)</f>
        <v>0</v>
      </c>
      <c r="E25">
        <f>COUNTIF('CC Standings '!E$3:E$29,'CC Color Winners'!A25)</f>
        <v>0</v>
      </c>
      <c r="F25">
        <f>COUNTIF('CC Standings '!F$3:F$29,'CC Color Winners'!A25)</f>
        <v>0</v>
      </c>
      <c r="G25">
        <f>COUNTIF('CC Standings '!G$3:G$29,'CC Color Winners'!A25)</f>
        <v>0</v>
      </c>
      <c r="H25">
        <f>COUNTIF('CC Standings '!H$3:H$29,'CC Color Winners'!A25)</f>
        <v>0</v>
      </c>
      <c r="I25">
        <f>COUNTIF('CC Standings '!I$3:I$29,'CC Color Winners'!A25)</f>
        <v>0</v>
      </c>
      <c r="J25">
        <f>COUNTIF('CC Standings '!J$3:J$29,'CC Color Winners'!A25)</f>
        <v>0</v>
      </c>
      <c r="K25">
        <f>COUNTIF('CC Standings '!K$3:K$29,'CC Color Winners'!A25)</f>
        <v>0</v>
      </c>
      <c r="L25">
        <f>COUNTIF('CC Standings '!L$3:L$29,'CC Color Winners'!A25)</f>
        <v>0</v>
      </c>
      <c r="M25">
        <f>COUNTIF('CC Standings '!M$3:M$29,'CC Color Winners'!A25)</f>
        <v>0</v>
      </c>
      <c r="N25">
        <f>COUNTIF('CC Standings '!N$3:N$29,'CC Color Winners'!A25)</f>
        <v>0</v>
      </c>
      <c r="O25">
        <f>COUNTIF('CC Standings '!O$3:O$29,'CC Color Winners'!A25)</f>
        <v>0</v>
      </c>
      <c r="P25">
        <f>COUNTIF('CC Standings '!P$3:P$29,'CC Color Winners'!A25)</f>
        <v>0</v>
      </c>
      <c r="Q25">
        <f>COUNTIF('CC Standings '!Q$3:Q$29,'CC Color Winners'!A25)</f>
        <v>0</v>
      </c>
      <c r="R25">
        <f>COUNTIF('CC Standings '!R$3:R$29,'CC Color Winners'!A25)</f>
        <v>0</v>
      </c>
      <c r="S25">
        <f>COUNTIF('CC Standings '!S$3:S$29,'CC Color Winners'!A25)</f>
        <v>0</v>
      </c>
      <c r="T25">
        <f>COUNTIF('CC Standings '!T$3:T$29,'CC Color Winners'!A25)</f>
        <v>0</v>
      </c>
      <c r="U25">
        <f>COUNTIF('CC Standings '!U$3:U$29,'CC Color Winners'!A25)</f>
        <v>0</v>
      </c>
      <c r="V25">
        <f>COUNTIF('CC Standings '!V$3:V$29,'CC Color Winners'!A25)</f>
        <v>0</v>
      </c>
      <c r="W25">
        <f>COUNTIF('CC Standings '!W$3:W$29,'CC Color Winners'!A25)</f>
        <v>0</v>
      </c>
      <c r="X25">
        <f>COUNTIF('CC Standings '!X$3:X$29,'CC Color Winners'!A25)</f>
        <v>0</v>
      </c>
      <c r="Y25">
        <f>COUNTIF('CC Standings '!Y$3:Y$29,'CC Color Winners'!A25)</f>
        <v>0</v>
      </c>
      <c r="Z25">
        <f>COUNTIF('CC Standings '!Z$3:Z$29,'CC Color Winners'!A25)</f>
        <v>0</v>
      </c>
      <c r="AA25">
        <f>COUNTIF('CC Standings '!AA$3:AA$29,'CC Color Winners'!A25)</f>
        <v>0</v>
      </c>
      <c r="AB25">
        <f>COUNTIF('CC Standings '!AB$3:AB$29,'CC Color Winners'!A25)</f>
        <v>0</v>
      </c>
      <c r="AC25">
        <f>COUNTIF('CC Standings '!AC$3:AC$29,'CC Color Winners'!A25)</f>
        <v>0</v>
      </c>
      <c r="AD25">
        <f>COUNTIF('CC Standings '!AD$3:AD$29,'CC Color Winners'!A25)</f>
        <v>0</v>
      </c>
      <c r="AE25">
        <f>COUNTIF('CC Standings '!AE$3:AE$29,'CC Color Winners'!A25)</f>
        <v>0</v>
      </c>
      <c r="AF25">
        <f>COUNTIF('CC Standings '!AF$3:AF$29,'CC Color Winners'!A25)</f>
        <v>0</v>
      </c>
      <c r="AG25">
        <f>COUNTIF('CC Standings '!AG$3:AG$29,'CC Color Winners'!A25)</f>
        <v>0</v>
      </c>
      <c r="AH25">
        <f>COUNTIF('CC Standings '!AH$3:AH$29,'CC Color Winners'!A25)</f>
        <v>0</v>
      </c>
      <c r="AI25">
        <f>COUNTIF('CC Standings '!AI$3:AI$29,'CC Color Winners'!A25)</f>
        <v>0</v>
      </c>
      <c r="AJ25">
        <f>COUNTIF('CC Standings '!AJ$3:AJ$29,'CC Color Winners'!A25)</f>
        <v>0</v>
      </c>
      <c r="AK25">
        <f>COUNTIF('CC Standings '!AK$3:AK$29,'CC Color Winners'!A25)</f>
        <v>0</v>
      </c>
      <c r="AL25">
        <f>COUNTIF('CC Standings '!AL$3:AL$29,'CC Color Winners'!A25)</f>
        <v>0</v>
      </c>
      <c r="AM25">
        <f>COUNTIF('CC Standings '!AM$3:AM$29,'CC Color Winners'!A25)</f>
        <v>0</v>
      </c>
    </row>
    <row r="26" spans="1:39">
      <c r="A26" t="s">
        <v>17</v>
      </c>
      <c r="B26">
        <f>COUNTIF('CC Standings '!B$3:B$29,'CC Color Winners'!A26)</f>
        <v>0</v>
      </c>
      <c r="C26">
        <f>COUNTIF('CC Standings '!C$3:C$29,'CC Color Winners'!A26)</f>
        <v>0</v>
      </c>
      <c r="D26">
        <f>COUNTIF('CC Standings '!D$3:D$29,'CC Color Winners'!A26)</f>
        <v>0</v>
      </c>
      <c r="E26">
        <f>COUNTIF('CC Standings '!E$3:E$29,'CC Color Winners'!A26)</f>
        <v>0</v>
      </c>
      <c r="F26">
        <f>COUNTIF('CC Standings '!F$3:F$29,'CC Color Winners'!A26)</f>
        <v>0</v>
      </c>
      <c r="G26">
        <f>COUNTIF('CC Standings '!G$3:G$29,'CC Color Winners'!A26)</f>
        <v>0</v>
      </c>
      <c r="H26">
        <f>COUNTIF('CC Standings '!H$3:H$29,'CC Color Winners'!A26)</f>
        <v>0</v>
      </c>
      <c r="I26">
        <f>COUNTIF('CC Standings '!I$3:I$29,'CC Color Winners'!A26)</f>
        <v>0</v>
      </c>
      <c r="J26">
        <f>COUNTIF('CC Standings '!J$3:J$29,'CC Color Winners'!A26)</f>
        <v>0</v>
      </c>
      <c r="K26">
        <f>COUNTIF('CC Standings '!K$3:K$29,'CC Color Winners'!A26)</f>
        <v>0</v>
      </c>
      <c r="L26">
        <f>COUNTIF('CC Standings '!L$3:L$29,'CC Color Winners'!A26)</f>
        <v>0</v>
      </c>
      <c r="M26">
        <f>COUNTIF('CC Standings '!M$3:M$29,'CC Color Winners'!A26)</f>
        <v>0</v>
      </c>
      <c r="N26">
        <f>COUNTIF('CC Standings '!N$3:N$29,'CC Color Winners'!A26)</f>
        <v>0</v>
      </c>
      <c r="O26">
        <f>COUNTIF('CC Standings '!O$3:O$29,'CC Color Winners'!A26)</f>
        <v>0</v>
      </c>
      <c r="P26">
        <f>COUNTIF('CC Standings '!P$3:P$29,'CC Color Winners'!A26)</f>
        <v>0</v>
      </c>
      <c r="Q26">
        <f>COUNTIF('CC Standings '!Q$3:Q$29,'CC Color Winners'!A26)</f>
        <v>0</v>
      </c>
      <c r="R26">
        <f>COUNTIF('CC Standings '!R$3:R$29,'CC Color Winners'!A26)</f>
        <v>0</v>
      </c>
      <c r="S26">
        <f>COUNTIF('CC Standings '!S$3:S$29,'CC Color Winners'!A26)</f>
        <v>0</v>
      </c>
      <c r="T26">
        <f>COUNTIF('CC Standings '!T$3:T$29,'CC Color Winners'!A26)</f>
        <v>0</v>
      </c>
      <c r="U26">
        <f>COUNTIF('CC Standings '!U$3:U$29,'CC Color Winners'!A26)</f>
        <v>0</v>
      </c>
      <c r="V26">
        <f>COUNTIF('CC Standings '!V$3:V$29,'CC Color Winners'!A26)</f>
        <v>0</v>
      </c>
      <c r="W26">
        <f>COUNTIF('CC Standings '!W$3:W$29,'CC Color Winners'!A26)</f>
        <v>0</v>
      </c>
      <c r="X26">
        <f>COUNTIF('CC Standings '!X$3:X$29,'CC Color Winners'!A26)</f>
        <v>0</v>
      </c>
      <c r="Y26">
        <f>COUNTIF('CC Standings '!Y$3:Y$29,'CC Color Winners'!A26)</f>
        <v>0</v>
      </c>
      <c r="Z26">
        <f>COUNTIF('CC Standings '!Z$3:Z$29,'CC Color Winners'!A26)</f>
        <v>0</v>
      </c>
      <c r="AA26">
        <f>COUNTIF('CC Standings '!AA$3:AA$29,'CC Color Winners'!A26)</f>
        <v>0</v>
      </c>
      <c r="AB26">
        <f>COUNTIF('CC Standings '!AB$3:AB$29,'CC Color Winners'!A26)</f>
        <v>0</v>
      </c>
      <c r="AC26">
        <f>COUNTIF('CC Standings '!AC$3:AC$29,'CC Color Winners'!A26)</f>
        <v>0</v>
      </c>
      <c r="AD26">
        <f>COUNTIF('CC Standings '!AD$3:AD$29,'CC Color Winners'!A26)</f>
        <v>0</v>
      </c>
      <c r="AE26">
        <f>COUNTIF('CC Standings '!AE$3:AE$29,'CC Color Winners'!A26)</f>
        <v>0</v>
      </c>
      <c r="AF26">
        <f>COUNTIF('CC Standings '!AF$3:AF$29,'CC Color Winners'!A26)</f>
        <v>0</v>
      </c>
      <c r="AG26">
        <f>COUNTIF('CC Standings '!AG$3:AG$29,'CC Color Winners'!A26)</f>
        <v>0</v>
      </c>
      <c r="AH26">
        <f>COUNTIF('CC Standings '!AH$3:AH$29,'CC Color Winners'!A26)</f>
        <v>0</v>
      </c>
      <c r="AI26">
        <f>COUNTIF('CC Standings '!AI$3:AI$29,'CC Color Winners'!A26)</f>
        <v>0</v>
      </c>
      <c r="AJ26">
        <f>COUNTIF('CC Standings '!AJ$3:AJ$29,'CC Color Winners'!A26)</f>
        <v>0</v>
      </c>
      <c r="AK26">
        <f>COUNTIF('CC Standings '!AK$3:AK$29,'CC Color Winners'!A26)</f>
        <v>0</v>
      </c>
      <c r="AL26">
        <f>COUNTIF('CC Standings '!AL$3:AL$29,'CC Color Winners'!A26)</f>
        <v>0</v>
      </c>
      <c r="AM26">
        <f>COUNTIF('CC Standings '!AM$3:AM$29,'CC Color Winners'!A26)</f>
        <v>0</v>
      </c>
    </row>
    <row r="27" spans="1:39">
      <c r="A27" t="s">
        <v>69</v>
      </c>
      <c r="B27">
        <f>COUNTIF('CC Standings '!B$3:B$29,'CC Color Winners'!A27)</f>
        <v>0</v>
      </c>
      <c r="C27">
        <f>COUNTIF('CC Standings '!C$3:C$29,'CC Color Winners'!A27)</f>
        <v>0</v>
      </c>
      <c r="D27">
        <f>COUNTIF('CC Standings '!D$3:D$29,'CC Color Winners'!A27)</f>
        <v>0</v>
      </c>
      <c r="E27">
        <f>COUNTIF('CC Standings '!E$3:E$29,'CC Color Winners'!A27)</f>
        <v>0</v>
      </c>
      <c r="F27">
        <f>COUNTIF('CC Standings '!F$3:F$29,'CC Color Winners'!A27)</f>
        <v>0</v>
      </c>
      <c r="G27">
        <f>COUNTIF('CC Standings '!G$3:G$29,'CC Color Winners'!A27)</f>
        <v>0</v>
      </c>
      <c r="H27">
        <f>COUNTIF('CC Standings '!H$3:H$29,'CC Color Winners'!A27)</f>
        <v>0</v>
      </c>
      <c r="I27">
        <f>COUNTIF('CC Standings '!I$3:I$29,'CC Color Winners'!A27)</f>
        <v>0</v>
      </c>
      <c r="J27">
        <f>COUNTIF('CC Standings '!J$3:J$29,'CC Color Winners'!A27)</f>
        <v>0</v>
      </c>
      <c r="K27">
        <f>COUNTIF('CC Standings '!K$3:K$29,'CC Color Winners'!A27)</f>
        <v>0</v>
      </c>
      <c r="L27">
        <f>COUNTIF('CC Standings '!L$3:L$29,'CC Color Winners'!A27)</f>
        <v>0</v>
      </c>
      <c r="M27">
        <f>COUNTIF('CC Standings '!M$3:M$29,'CC Color Winners'!A27)</f>
        <v>0</v>
      </c>
      <c r="N27">
        <f>COUNTIF('CC Standings '!N$3:N$29,'CC Color Winners'!A27)</f>
        <v>0</v>
      </c>
      <c r="O27">
        <f>COUNTIF('CC Standings '!O$3:O$29,'CC Color Winners'!A27)</f>
        <v>0</v>
      </c>
      <c r="P27">
        <f>COUNTIF('CC Standings '!P$3:P$29,'CC Color Winners'!A27)</f>
        <v>0</v>
      </c>
      <c r="Q27">
        <f>COUNTIF('CC Standings '!Q$3:Q$29,'CC Color Winners'!A27)</f>
        <v>0</v>
      </c>
      <c r="R27">
        <f>COUNTIF('CC Standings '!R$3:R$29,'CC Color Winners'!A27)</f>
        <v>0</v>
      </c>
      <c r="S27">
        <f>COUNTIF('CC Standings '!S$3:S$29,'CC Color Winners'!A27)</f>
        <v>0</v>
      </c>
      <c r="T27">
        <f>COUNTIF('CC Standings '!T$3:T$29,'CC Color Winners'!A27)</f>
        <v>0</v>
      </c>
      <c r="U27">
        <f>COUNTIF('CC Standings '!U$3:U$29,'CC Color Winners'!A27)</f>
        <v>0</v>
      </c>
      <c r="V27">
        <f>COUNTIF('CC Standings '!V$3:V$29,'CC Color Winners'!A27)</f>
        <v>0</v>
      </c>
      <c r="W27">
        <f>COUNTIF('CC Standings '!W$3:W$29,'CC Color Winners'!A27)</f>
        <v>0</v>
      </c>
      <c r="X27">
        <f>COUNTIF('CC Standings '!X$3:X$29,'CC Color Winners'!A27)</f>
        <v>0</v>
      </c>
      <c r="Y27">
        <f>COUNTIF('CC Standings '!Y$3:Y$29,'CC Color Winners'!A27)</f>
        <v>0</v>
      </c>
      <c r="Z27">
        <f>COUNTIF('CC Standings '!Z$3:Z$29,'CC Color Winners'!A27)</f>
        <v>0</v>
      </c>
      <c r="AA27">
        <f>COUNTIF('CC Standings '!AA$3:AA$29,'CC Color Winners'!A27)</f>
        <v>0</v>
      </c>
      <c r="AB27">
        <f>COUNTIF('CC Standings '!AB$3:AB$29,'CC Color Winners'!A27)</f>
        <v>0</v>
      </c>
      <c r="AC27">
        <f>COUNTIF('CC Standings '!AC$3:AC$29,'CC Color Winners'!A27)</f>
        <v>0</v>
      </c>
      <c r="AD27">
        <f>COUNTIF('CC Standings '!AD$3:AD$29,'CC Color Winners'!A27)</f>
        <v>0</v>
      </c>
      <c r="AE27">
        <f>COUNTIF('CC Standings '!AE$3:AE$29,'CC Color Winners'!A27)</f>
        <v>0</v>
      </c>
      <c r="AF27">
        <f>COUNTIF('CC Standings '!AF$3:AF$29,'CC Color Winners'!A27)</f>
        <v>0</v>
      </c>
      <c r="AG27">
        <f>COUNTIF('CC Standings '!AG$3:AG$29,'CC Color Winners'!A27)</f>
        <v>0</v>
      </c>
      <c r="AH27">
        <f>COUNTIF('CC Standings '!AH$3:AH$29,'CC Color Winners'!A27)</f>
        <v>0</v>
      </c>
      <c r="AI27">
        <f>COUNTIF('CC Standings '!AI$3:AI$29,'CC Color Winners'!A27)</f>
        <v>0</v>
      </c>
      <c r="AJ27">
        <f>COUNTIF('CC Standings '!AJ$3:AJ$29,'CC Color Winners'!A27)</f>
        <v>0</v>
      </c>
      <c r="AK27">
        <f>COUNTIF('CC Standings '!AK$3:AK$29,'CC Color Winners'!A27)</f>
        <v>0</v>
      </c>
      <c r="AL27">
        <f>COUNTIF('CC Standings '!AL$3:AL$29,'CC Color Winners'!A27)</f>
        <v>0</v>
      </c>
      <c r="AM27">
        <f>COUNTIF('CC Standings '!AM$3:AM$29,'CC Color Winners'!A27)</f>
        <v>0</v>
      </c>
    </row>
    <row r="28" spans="1:39">
      <c r="A28" t="s">
        <v>62</v>
      </c>
      <c r="B28">
        <f>COUNTIF('CC Standings '!B$3:B$29,'CC Color Winners'!A28)</f>
        <v>0</v>
      </c>
      <c r="C28">
        <f>COUNTIF('CC Standings '!C$3:C$29,'CC Color Winners'!A28)</f>
        <v>0</v>
      </c>
      <c r="D28">
        <f>COUNTIF('CC Standings '!D$3:D$29,'CC Color Winners'!A28)</f>
        <v>0</v>
      </c>
      <c r="E28">
        <f>COUNTIF('CC Standings '!E$3:E$29,'CC Color Winners'!A28)</f>
        <v>0</v>
      </c>
      <c r="F28">
        <f>COUNTIF('CC Standings '!F$3:F$29,'CC Color Winners'!A28)</f>
        <v>0</v>
      </c>
      <c r="G28">
        <f>COUNTIF('CC Standings '!G$3:G$29,'CC Color Winners'!A28)</f>
        <v>0</v>
      </c>
      <c r="H28">
        <f>COUNTIF('CC Standings '!H$3:H$29,'CC Color Winners'!A28)</f>
        <v>0</v>
      </c>
      <c r="I28">
        <f>COUNTIF('CC Standings '!I$3:I$29,'CC Color Winners'!A28)</f>
        <v>0</v>
      </c>
      <c r="J28">
        <f>COUNTIF('CC Standings '!J$3:J$29,'CC Color Winners'!A28)</f>
        <v>0</v>
      </c>
      <c r="K28">
        <f>COUNTIF('CC Standings '!K$3:K$29,'CC Color Winners'!A28)</f>
        <v>0</v>
      </c>
      <c r="L28">
        <f>COUNTIF('CC Standings '!L$3:L$29,'CC Color Winners'!A28)</f>
        <v>0</v>
      </c>
      <c r="M28">
        <f>COUNTIF('CC Standings '!M$3:M$29,'CC Color Winners'!A28)</f>
        <v>0</v>
      </c>
      <c r="N28">
        <f>COUNTIF('CC Standings '!N$3:N$29,'CC Color Winners'!A28)</f>
        <v>0</v>
      </c>
      <c r="O28">
        <f>COUNTIF('CC Standings '!O$3:O$29,'CC Color Winners'!A28)</f>
        <v>0</v>
      </c>
      <c r="P28">
        <f>COUNTIF('CC Standings '!P$3:P$29,'CC Color Winners'!A28)</f>
        <v>0</v>
      </c>
      <c r="Q28">
        <f>COUNTIF('CC Standings '!Q$3:Q$29,'CC Color Winners'!A28)</f>
        <v>0</v>
      </c>
      <c r="R28">
        <f>COUNTIF('CC Standings '!R$3:R$29,'CC Color Winners'!A28)</f>
        <v>0</v>
      </c>
      <c r="S28">
        <f>COUNTIF('CC Standings '!S$3:S$29,'CC Color Winners'!A28)</f>
        <v>0</v>
      </c>
      <c r="T28">
        <f>COUNTIF('CC Standings '!T$3:T$29,'CC Color Winners'!A28)</f>
        <v>0</v>
      </c>
      <c r="U28">
        <f>COUNTIF('CC Standings '!U$3:U$29,'CC Color Winners'!A28)</f>
        <v>0</v>
      </c>
      <c r="V28">
        <f>COUNTIF('CC Standings '!V$3:V$29,'CC Color Winners'!A28)</f>
        <v>0</v>
      </c>
      <c r="W28">
        <f>COUNTIF('CC Standings '!W$3:W$29,'CC Color Winners'!A28)</f>
        <v>0</v>
      </c>
      <c r="X28">
        <f>COUNTIF('CC Standings '!X$3:X$29,'CC Color Winners'!A28)</f>
        <v>0</v>
      </c>
      <c r="Y28">
        <f>COUNTIF('CC Standings '!Y$3:Y$29,'CC Color Winners'!A28)</f>
        <v>0</v>
      </c>
      <c r="Z28">
        <f>COUNTIF('CC Standings '!Z$3:Z$29,'CC Color Winners'!A28)</f>
        <v>0</v>
      </c>
      <c r="AA28">
        <f>COUNTIF('CC Standings '!AA$3:AA$29,'CC Color Winners'!A28)</f>
        <v>0</v>
      </c>
      <c r="AB28">
        <f>COUNTIF('CC Standings '!AB$3:AB$29,'CC Color Winners'!A28)</f>
        <v>0</v>
      </c>
      <c r="AC28">
        <f>COUNTIF('CC Standings '!AC$3:AC$29,'CC Color Winners'!A28)</f>
        <v>0</v>
      </c>
      <c r="AD28">
        <f>COUNTIF('CC Standings '!AD$3:AD$29,'CC Color Winners'!A28)</f>
        <v>0</v>
      </c>
      <c r="AE28">
        <f>COUNTIF('CC Standings '!AE$3:AE$29,'CC Color Winners'!A28)</f>
        <v>0</v>
      </c>
      <c r="AF28">
        <f>COUNTIF('CC Standings '!AF$3:AF$29,'CC Color Winners'!A28)</f>
        <v>0</v>
      </c>
      <c r="AG28">
        <f>COUNTIF('CC Standings '!AG$3:AG$29,'CC Color Winners'!A28)</f>
        <v>0</v>
      </c>
      <c r="AH28">
        <f>COUNTIF('CC Standings '!AH$3:AH$29,'CC Color Winners'!A28)</f>
        <v>0</v>
      </c>
      <c r="AI28">
        <f>COUNTIF('CC Standings '!AI$3:AI$29,'CC Color Winners'!A28)</f>
        <v>0</v>
      </c>
      <c r="AJ28">
        <f>COUNTIF('CC Standings '!AJ$3:AJ$29,'CC Color Winners'!A28)</f>
        <v>0</v>
      </c>
      <c r="AK28">
        <f>COUNTIF('CC Standings '!AK$3:AK$29,'CC Color Winners'!A28)</f>
        <v>0</v>
      </c>
      <c r="AL28">
        <f>COUNTIF('CC Standings '!AL$3:AL$29,'CC Color Winners'!A28)</f>
        <v>0</v>
      </c>
      <c r="AM28">
        <f>COUNTIF('CC Standings '!AM$3:AM$29,'CC Color Winners'!A28)</f>
        <v>0</v>
      </c>
    </row>
    <row r="29" spans="1:39">
      <c r="A29" t="s">
        <v>70</v>
      </c>
      <c r="B29">
        <f>COUNTIF('CC Standings '!B$3:B$29,'CC Color Winners'!A29)</f>
        <v>0</v>
      </c>
      <c r="C29">
        <f>COUNTIF('CC Standings '!C$3:C$29,'CC Color Winners'!A29)</f>
        <v>0</v>
      </c>
      <c r="D29">
        <f>COUNTIF('CC Standings '!D$3:D$29,'CC Color Winners'!A29)</f>
        <v>0</v>
      </c>
      <c r="E29">
        <f>COUNTIF('CC Standings '!E$3:E$29,'CC Color Winners'!A29)</f>
        <v>1</v>
      </c>
      <c r="F29">
        <f>COUNTIF('CC Standings '!F$3:F$29,'CC Color Winners'!A29)</f>
        <v>0</v>
      </c>
      <c r="G29">
        <f>COUNTIF('CC Standings '!G$3:G$29,'CC Color Winners'!A29)</f>
        <v>0</v>
      </c>
      <c r="H29">
        <f>COUNTIF('CC Standings '!H$3:H$29,'CC Color Winners'!A29)</f>
        <v>0</v>
      </c>
      <c r="I29">
        <f>COUNTIF('CC Standings '!I$3:I$29,'CC Color Winners'!A29)</f>
        <v>1</v>
      </c>
      <c r="J29">
        <f>COUNTIF('CC Standings '!J$3:J$29,'CC Color Winners'!A29)</f>
        <v>0</v>
      </c>
      <c r="K29">
        <f>COUNTIF('CC Standings '!K$3:K$29,'CC Color Winners'!A29)</f>
        <v>0</v>
      </c>
      <c r="L29">
        <f>COUNTIF('CC Standings '!L$3:L$29,'CC Color Winners'!A29)</f>
        <v>0</v>
      </c>
      <c r="M29">
        <f>COUNTIF('CC Standings '!M$3:M$29,'CC Color Winners'!A29)</f>
        <v>0</v>
      </c>
      <c r="N29">
        <f>COUNTIF('CC Standings '!N$3:N$29,'CC Color Winners'!A29)</f>
        <v>0</v>
      </c>
      <c r="O29">
        <f>COUNTIF('CC Standings '!O$3:O$29,'CC Color Winners'!A29)</f>
        <v>0</v>
      </c>
      <c r="P29">
        <f>COUNTIF('CC Standings '!P$3:P$29,'CC Color Winners'!A29)</f>
        <v>0</v>
      </c>
      <c r="Q29">
        <f>COUNTIF('CC Standings '!Q$3:Q$29,'CC Color Winners'!A29)</f>
        <v>0</v>
      </c>
      <c r="R29">
        <f>COUNTIF('CC Standings '!R$3:R$29,'CC Color Winners'!A29)</f>
        <v>0</v>
      </c>
      <c r="S29">
        <f>COUNTIF('CC Standings '!S$3:S$29,'CC Color Winners'!A29)</f>
        <v>0</v>
      </c>
      <c r="T29">
        <f>COUNTIF('CC Standings '!T$3:T$29,'CC Color Winners'!A29)</f>
        <v>0</v>
      </c>
      <c r="U29">
        <f>COUNTIF('CC Standings '!U$3:U$29,'CC Color Winners'!A29)</f>
        <v>0</v>
      </c>
      <c r="V29">
        <f>COUNTIF('CC Standings '!V$3:V$29,'CC Color Winners'!A29)</f>
        <v>0</v>
      </c>
      <c r="W29">
        <f>COUNTIF('CC Standings '!W$3:W$29,'CC Color Winners'!A29)</f>
        <v>0</v>
      </c>
      <c r="X29">
        <f>COUNTIF('CC Standings '!X$3:X$29,'CC Color Winners'!A29)</f>
        <v>0</v>
      </c>
      <c r="Y29">
        <f>COUNTIF('CC Standings '!Y$3:Y$29,'CC Color Winners'!A29)</f>
        <v>0</v>
      </c>
      <c r="Z29">
        <f>COUNTIF('CC Standings '!Z$3:Z$29,'CC Color Winners'!A29)</f>
        <v>2</v>
      </c>
      <c r="AA29">
        <f>COUNTIF('CC Standings '!AA$3:AA$29,'CC Color Winners'!A29)</f>
        <v>0</v>
      </c>
      <c r="AB29">
        <f>COUNTIF('CC Standings '!AB$3:AB$29,'CC Color Winners'!A29)</f>
        <v>1</v>
      </c>
      <c r="AC29">
        <f>COUNTIF('CC Standings '!AC$3:AC$29,'CC Color Winners'!A29)</f>
        <v>1</v>
      </c>
      <c r="AD29">
        <f>COUNTIF('CC Standings '!AD$3:AD$29,'CC Color Winners'!A29)</f>
        <v>0</v>
      </c>
      <c r="AE29">
        <f>COUNTIF('CC Standings '!AE$3:AE$29,'CC Color Winners'!A29)</f>
        <v>0</v>
      </c>
      <c r="AF29">
        <f>COUNTIF('CC Standings '!AF$3:AF$29,'CC Color Winners'!A29)</f>
        <v>0</v>
      </c>
      <c r="AG29">
        <f>COUNTIF('CC Standings '!AG$3:AG$29,'CC Color Winners'!A29)</f>
        <v>0</v>
      </c>
      <c r="AH29">
        <f>COUNTIF('CC Standings '!AH$3:AH$29,'CC Color Winners'!A29)</f>
        <v>0</v>
      </c>
      <c r="AI29">
        <f>COUNTIF('CC Standings '!AI$3:AI$29,'CC Color Winners'!A29)</f>
        <v>0</v>
      </c>
      <c r="AJ29">
        <f>COUNTIF('CC Standings '!AJ$3:AJ$29,'CC Color Winners'!A29)</f>
        <v>0</v>
      </c>
      <c r="AK29">
        <f>COUNTIF('CC Standings '!AK$3:AK$29,'CC Color Winners'!A29)</f>
        <v>0</v>
      </c>
      <c r="AL29">
        <f>COUNTIF('CC Standings '!AL$3:AL$29,'CC Color Winners'!A29)</f>
        <v>0</v>
      </c>
      <c r="AM29">
        <f>COUNTIF('CC Standings '!AM$3:AM$29,'CC Color Winners'!A29)</f>
        <v>1</v>
      </c>
    </row>
    <row r="30" spans="1:39">
      <c r="A30" t="s">
        <v>205</v>
      </c>
      <c r="B30">
        <f>COUNTIF('CC Standings '!B$3:B$29,'CC Color Winners'!A30)</f>
        <v>0</v>
      </c>
      <c r="C30">
        <f>COUNTIF('CC Standings '!C$3:C$29,'CC Color Winners'!A30)</f>
        <v>0</v>
      </c>
      <c r="D30">
        <f>COUNTIF('CC Standings '!D$3:D$29,'CC Color Winners'!A30)</f>
        <v>0</v>
      </c>
      <c r="E30">
        <f>COUNTIF('CC Standings '!E$3:E$29,'CC Color Winners'!A30)</f>
        <v>0</v>
      </c>
      <c r="F30">
        <f>COUNTIF('CC Standings '!F$3:F$29,'CC Color Winners'!A30)</f>
        <v>0</v>
      </c>
      <c r="G30">
        <f>COUNTIF('CC Standings '!G$3:G$29,'CC Color Winners'!A30)</f>
        <v>0</v>
      </c>
      <c r="H30">
        <f>COUNTIF('CC Standings '!H$3:H$29,'CC Color Winners'!A30)</f>
        <v>0</v>
      </c>
      <c r="I30">
        <f>COUNTIF('CC Standings '!I$3:I$29,'CC Color Winners'!A30)</f>
        <v>0</v>
      </c>
      <c r="J30">
        <f>COUNTIF('CC Standings '!J$3:J$29,'CC Color Winners'!A30)</f>
        <v>0</v>
      </c>
      <c r="K30">
        <f>COUNTIF('CC Standings '!K$3:K$29,'CC Color Winners'!A30)</f>
        <v>0</v>
      </c>
      <c r="L30">
        <f>COUNTIF('CC Standings '!L$3:L$29,'CC Color Winners'!A30)</f>
        <v>0</v>
      </c>
      <c r="M30">
        <f>COUNTIF('CC Standings '!M$3:M$29,'CC Color Winners'!A30)</f>
        <v>0</v>
      </c>
      <c r="N30">
        <f>COUNTIF('CC Standings '!N$3:N$29,'CC Color Winners'!A30)</f>
        <v>0</v>
      </c>
      <c r="O30">
        <f>COUNTIF('CC Standings '!O$3:O$29,'CC Color Winners'!A30)</f>
        <v>0</v>
      </c>
      <c r="P30">
        <f>COUNTIF('CC Standings '!P$3:P$29,'CC Color Winners'!A30)</f>
        <v>0</v>
      </c>
      <c r="Q30">
        <f>COUNTIF('CC Standings '!Q$3:Q$29,'CC Color Winners'!A30)</f>
        <v>0</v>
      </c>
      <c r="R30">
        <f>COUNTIF('CC Standings '!R$3:R$29,'CC Color Winners'!A30)</f>
        <v>0</v>
      </c>
      <c r="S30">
        <f>COUNTIF('CC Standings '!S$3:S$29,'CC Color Winners'!A30)</f>
        <v>0</v>
      </c>
      <c r="T30">
        <f>COUNTIF('CC Standings '!T$3:T$29,'CC Color Winners'!A30)</f>
        <v>0</v>
      </c>
      <c r="U30">
        <f>COUNTIF('CC Standings '!U$3:U$29,'CC Color Winners'!A30)</f>
        <v>0</v>
      </c>
      <c r="V30">
        <f>COUNTIF('CC Standings '!V$3:V$29,'CC Color Winners'!A30)</f>
        <v>0</v>
      </c>
      <c r="W30">
        <f>COUNTIF('CC Standings '!W$3:W$29,'CC Color Winners'!A30)</f>
        <v>0</v>
      </c>
      <c r="X30">
        <f>COUNTIF('CC Standings '!X$3:X$29,'CC Color Winners'!A30)</f>
        <v>0</v>
      </c>
      <c r="Y30">
        <f>COUNTIF('CC Standings '!Y$3:Y$29,'CC Color Winners'!A30)</f>
        <v>0</v>
      </c>
      <c r="Z30">
        <f>COUNTIF('CC Standings '!Z$3:Z$29,'CC Color Winners'!A30)</f>
        <v>0</v>
      </c>
      <c r="AA30">
        <f>COUNTIF('CC Standings '!AA$3:AA$29,'CC Color Winners'!A30)</f>
        <v>0</v>
      </c>
      <c r="AB30">
        <f>COUNTIF('CC Standings '!AB$3:AB$29,'CC Color Winners'!A30)</f>
        <v>0</v>
      </c>
      <c r="AC30">
        <f>COUNTIF('CC Standings '!AC$3:AC$29,'CC Color Winners'!A30)</f>
        <v>0</v>
      </c>
      <c r="AD30">
        <f>COUNTIF('CC Standings '!AD$3:AD$29,'CC Color Winners'!A30)</f>
        <v>0</v>
      </c>
      <c r="AE30">
        <f>COUNTIF('CC Standings '!AE$3:AE$29,'CC Color Winners'!A30)</f>
        <v>0</v>
      </c>
      <c r="AF30">
        <f>COUNTIF('CC Standings '!AF$3:AF$29,'CC Color Winners'!A30)</f>
        <v>0</v>
      </c>
      <c r="AG30">
        <f>COUNTIF('CC Standings '!AG$3:AG$29,'CC Color Winners'!A30)</f>
        <v>0</v>
      </c>
      <c r="AH30">
        <f>COUNTIF('CC Standings '!AH$3:AH$29,'CC Color Winners'!A30)</f>
        <v>0</v>
      </c>
      <c r="AI30">
        <f>COUNTIF('CC Standings '!AI$3:AI$29,'CC Color Winners'!A30)</f>
        <v>0</v>
      </c>
      <c r="AJ30">
        <f>COUNTIF('CC Standings '!AJ$3:AJ$29,'CC Color Winners'!A30)</f>
        <v>0</v>
      </c>
      <c r="AK30">
        <f>COUNTIF('CC Standings '!AK$3:AK$29,'CC Color Winners'!A30)</f>
        <v>0</v>
      </c>
      <c r="AL30">
        <f>COUNTIF('CC Standings '!AL$3:AL$29,'CC Color Winners'!A30)</f>
        <v>0</v>
      </c>
      <c r="AM30">
        <f>COUNTIF('CC Standings '!AM$3:AM$29,'CC Color Winners'!A30)</f>
        <v>0</v>
      </c>
    </row>
    <row r="31" spans="1:39">
      <c r="A31" t="s">
        <v>35</v>
      </c>
      <c r="B31">
        <f>COUNTIF('CC Standings '!B$3:B$29,'CC Color Winners'!A31)</f>
        <v>0</v>
      </c>
      <c r="C31">
        <f>COUNTIF('CC Standings '!C$3:C$29,'CC Color Winners'!A31)</f>
        <v>0</v>
      </c>
      <c r="D31">
        <f>COUNTIF('CC Standings '!D$3:D$29,'CC Color Winners'!A31)</f>
        <v>1</v>
      </c>
      <c r="E31">
        <f>COUNTIF('CC Standings '!E$3:E$29,'CC Color Winners'!A31)</f>
        <v>0</v>
      </c>
      <c r="F31">
        <f>COUNTIF('CC Standings '!F$3:F$29,'CC Color Winners'!A31)</f>
        <v>0</v>
      </c>
      <c r="G31">
        <f>COUNTIF('CC Standings '!G$3:G$29,'CC Color Winners'!A31)</f>
        <v>0</v>
      </c>
      <c r="H31">
        <f>COUNTIF('CC Standings '!H$3:H$29,'CC Color Winners'!A31)</f>
        <v>0</v>
      </c>
      <c r="I31">
        <f>COUNTIF('CC Standings '!I$3:I$29,'CC Color Winners'!A31)</f>
        <v>0</v>
      </c>
      <c r="J31">
        <f>COUNTIF('CC Standings '!J$3:J$29,'CC Color Winners'!A31)</f>
        <v>0</v>
      </c>
      <c r="K31">
        <f>COUNTIF('CC Standings '!K$3:K$29,'CC Color Winners'!A31)</f>
        <v>0</v>
      </c>
      <c r="L31">
        <f>COUNTIF('CC Standings '!L$3:L$29,'CC Color Winners'!A31)</f>
        <v>0</v>
      </c>
      <c r="M31">
        <f>COUNTIF('CC Standings '!M$3:M$29,'CC Color Winners'!A31)</f>
        <v>0</v>
      </c>
      <c r="N31">
        <f>COUNTIF('CC Standings '!N$3:N$29,'CC Color Winners'!A31)</f>
        <v>0</v>
      </c>
      <c r="O31">
        <f>COUNTIF('CC Standings '!O$3:O$29,'CC Color Winners'!A31)</f>
        <v>0</v>
      </c>
      <c r="P31">
        <f>COUNTIF('CC Standings '!P$3:P$29,'CC Color Winners'!A31)</f>
        <v>0</v>
      </c>
      <c r="Q31">
        <f>COUNTIF('CC Standings '!Q$3:Q$29,'CC Color Winners'!A31)</f>
        <v>0</v>
      </c>
      <c r="R31">
        <f>COUNTIF('CC Standings '!R$3:R$29,'CC Color Winners'!A31)</f>
        <v>0</v>
      </c>
      <c r="S31">
        <f>COUNTIF('CC Standings '!S$3:S$29,'CC Color Winners'!A31)</f>
        <v>0</v>
      </c>
      <c r="T31">
        <f>COUNTIF('CC Standings '!T$3:T$29,'CC Color Winners'!A31)</f>
        <v>0</v>
      </c>
      <c r="U31">
        <f>COUNTIF('CC Standings '!U$3:U$29,'CC Color Winners'!A31)</f>
        <v>0</v>
      </c>
      <c r="V31">
        <f>COUNTIF('CC Standings '!V$3:V$29,'CC Color Winners'!A31)</f>
        <v>0</v>
      </c>
      <c r="W31">
        <f>COUNTIF('CC Standings '!W$3:W$29,'CC Color Winners'!A31)</f>
        <v>0</v>
      </c>
      <c r="X31">
        <f>COUNTIF('CC Standings '!X$3:X$29,'CC Color Winners'!A31)</f>
        <v>0</v>
      </c>
      <c r="Y31">
        <f>COUNTIF('CC Standings '!Y$3:Y$29,'CC Color Winners'!A31)</f>
        <v>0</v>
      </c>
      <c r="Z31">
        <f>COUNTIF('CC Standings '!Z$3:Z$29,'CC Color Winners'!A31)</f>
        <v>1</v>
      </c>
      <c r="AA31">
        <f>COUNTIF('CC Standings '!AA$3:AA$29,'CC Color Winners'!A31)</f>
        <v>1</v>
      </c>
      <c r="AB31">
        <f>COUNTIF('CC Standings '!AB$3:AB$29,'CC Color Winners'!A31)</f>
        <v>0</v>
      </c>
      <c r="AC31">
        <f>COUNTIF('CC Standings '!AC$3:AC$29,'CC Color Winners'!A31)</f>
        <v>0</v>
      </c>
      <c r="AD31">
        <f>COUNTIF('CC Standings '!AD$3:AD$29,'CC Color Winners'!A31)</f>
        <v>1</v>
      </c>
      <c r="AE31">
        <f>COUNTIF('CC Standings '!AE$3:AE$29,'CC Color Winners'!A31)</f>
        <v>0</v>
      </c>
      <c r="AF31">
        <f>COUNTIF('CC Standings '!AF$3:AF$29,'CC Color Winners'!A31)</f>
        <v>0</v>
      </c>
      <c r="AG31">
        <f>COUNTIF('CC Standings '!AG$3:AG$29,'CC Color Winners'!A31)</f>
        <v>0</v>
      </c>
      <c r="AH31">
        <f>COUNTIF('CC Standings '!AH$3:AH$29,'CC Color Winners'!A31)</f>
        <v>0</v>
      </c>
      <c r="AI31">
        <f>COUNTIF('CC Standings '!AI$3:AI$29,'CC Color Winners'!A31)</f>
        <v>0</v>
      </c>
      <c r="AJ31">
        <f>COUNTIF('CC Standings '!AJ$3:AJ$29,'CC Color Winners'!A31)</f>
        <v>0</v>
      </c>
      <c r="AK31">
        <f>COUNTIF('CC Standings '!AK$3:AK$29,'CC Color Winners'!A31)</f>
        <v>0</v>
      </c>
      <c r="AL31">
        <f>COUNTIF('CC Standings '!AL$3:AL$29,'CC Color Winners'!A31)</f>
        <v>0</v>
      </c>
      <c r="AM31">
        <f>COUNTIF('CC Standings '!AM$3:AM$29,'CC Color Winners'!A31)</f>
        <v>0</v>
      </c>
    </row>
    <row r="32" spans="1:39">
      <c r="A32" t="s">
        <v>182</v>
      </c>
      <c r="B32">
        <f>COUNTIF('CC Standings '!B$3:B$29,'CC Color Winners'!A32)</f>
        <v>0</v>
      </c>
      <c r="C32">
        <f>COUNTIF('CC Standings '!C$3:C$29,'CC Color Winners'!A32)</f>
        <v>0</v>
      </c>
      <c r="D32">
        <f>COUNTIF('CC Standings '!D$3:D$29,'CC Color Winners'!A32)</f>
        <v>0</v>
      </c>
      <c r="E32">
        <f>COUNTIF('CC Standings '!E$3:E$29,'CC Color Winners'!A32)</f>
        <v>0</v>
      </c>
      <c r="F32">
        <f>COUNTIF('CC Standings '!F$3:F$29,'CC Color Winners'!A32)</f>
        <v>0</v>
      </c>
      <c r="G32">
        <f>COUNTIF('CC Standings '!G$3:G$29,'CC Color Winners'!A32)</f>
        <v>0</v>
      </c>
      <c r="H32">
        <f>COUNTIF('CC Standings '!H$3:H$29,'CC Color Winners'!A32)</f>
        <v>0</v>
      </c>
      <c r="I32">
        <f>COUNTIF('CC Standings '!I$3:I$29,'CC Color Winners'!A32)</f>
        <v>0</v>
      </c>
      <c r="J32">
        <f>COUNTIF('CC Standings '!J$3:J$29,'CC Color Winners'!A32)</f>
        <v>0</v>
      </c>
      <c r="K32">
        <f>COUNTIF('CC Standings '!K$3:K$29,'CC Color Winners'!A32)</f>
        <v>0</v>
      </c>
      <c r="L32">
        <f>COUNTIF('CC Standings '!L$3:L$29,'CC Color Winners'!A32)</f>
        <v>0</v>
      </c>
      <c r="M32">
        <f>COUNTIF('CC Standings '!M$3:M$29,'CC Color Winners'!A32)</f>
        <v>0</v>
      </c>
      <c r="N32">
        <f>COUNTIF('CC Standings '!N$3:N$29,'CC Color Winners'!A32)</f>
        <v>0</v>
      </c>
      <c r="O32">
        <f>COUNTIF('CC Standings '!O$3:O$29,'CC Color Winners'!A32)</f>
        <v>0</v>
      </c>
      <c r="P32">
        <f>COUNTIF('CC Standings '!P$3:P$29,'CC Color Winners'!A32)</f>
        <v>0</v>
      </c>
      <c r="Q32">
        <f>COUNTIF('CC Standings '!Q$3:Q$29,'CC Color Winners'!A32)</f>
        <v>0</v>
      </c>
      <c r="R32">
        <f>COUNTIF('CC Standings '!R$3:R$29,'CC Color Winners'!A32)</f>
        <v>0</v>
      </c>
      <c r="S32">
        <f>COUNTIF('CC Standings '!S$3:S$29,'CC Color Winners'!A32)</f>
        <v>0</v>
      </c>
      <c r="T32">
        <f>COUNTIF('CC Standings '!T$3:T$29,'CC Color Winners'!A32)</f>
        <v>0</v>
      </c>
      <c r="U32">
        <f>COUNTIF('CC Standings '!U$3:U$29,'CC Color Winners'!A32)</f>
        <v>0</v>
      </c>
      <c r="V32">
        <f>COUNTIF('CC Standings '!V$3:V$29,'CC Color Winners'!A32)</f>
        <v>0</v>
      </c>
      <c r="W32">
        <f>COUNTIF('CC Standings '!W$3:W$29,'CC Color Winners'!A32)</f>
        <v>0</v>
      </c>
      <c r="X32">
        <f>COUNTIF('CC Standings '!X$3:X$29,'CC Color Winners'!A32)</f>
        <v>0</v>
      </c>
      <c r="Y32">
        <f>COUNTIF('CC Standings '!Y$3:Y$29,'CC Color Winners'!A32)</f>
        <v>0</v>
      </c>
      <c r="Z32">
        <f>COUNTIF('CC Standings '!Z$3:Z$29,'CC Color Winners'!A32)</f>
        <v>0</v>
      </c>
      <c r="AA32">
        <f>COUNTIF('CC Standings '!AA$3:AA$29,'CC Color Winners'!A32)</f>
        <v>0</v>
      </c>
      <c r="AB32">
        <f>COUNTIF('CC Standings '!AB$3:AB$29,'CC Color Winners'!A32)</f>
        <v>0</v>
      </c>
      <c r="AC32">
        <f>COUNTIF('CC Standings '!AC$3:AC$29,'CC Color Winners'!A32)</f>
        <v>0</v>
      </c>
      <c r="AD32">
        <f>COUNTIF('CC Standings '!AD$3:AD$29,'CC Color Winners'!A32)</f>
        <v>0</v>
      </c>
      <c r="AE32">
        <f>COUNTIF('CC Standings '!AE$3:AE$29,'CC Color Winners'!A32)</f>
        <v>0</v>
      </c>
      <c r="AF32">
        <f>COUNTIF('CC Standings '!AF$3:AF$29,'CC Color Winners'!A32)</f>
        <v>0</v>
      </c>
      <c r="AG32">
        <f>COUNTIF('CC Standings '!AG$3:AG$29,'CC Color Winners'!A32)</f>
        <v>0</v>
      </c>
      <c r="AH32">
        <f>COUNTIF('CC Standings '!AH$3:AH$29,'CC Color Winners'!A32)</f>
        <v>0</v>
      </c>
      <c r="AI32">
        <f>COUNTIF('CC Standings '!AI$3:AI$29,'CC Color Winners'!A32)</f>
        <v>0</v>
      </c>
      <c r="AJ32">
        <f>COUNTIF('CC Standings '!AJ$3:AJ$29,'CC Color Winners'!A32)</f>
        <v>0</v>
      </c>
      <c r="AK32">
        <f>COUNTIF('CC Standings '!AK$3:AK$29,'CC Color Winners'!A32)</f>
        <v>0</v>
      </c>
      <c r="AL32">
        <f>COUNTIF('CC Standings '!AL$3:AL$29,'CC Color Winners'!A32)</f>
        <v>0</v>
      </c>
      <c r="AM32">
        <f>COUNTIF('CC Standings '!AM$3:AM$29,'CC Color Winners'!A32)</f>
        <v>0</v>
      </c>
    </row>
    <row r="33" spans="1:39">
      <c r="A33" t="s">
        <v>86</v>
      </c>
      <c r="B33">
        <f>COUNTIF('CC Standings '!B$3:B$29,'CC Color Winners'!A33)</f>
        <v>0</v>
      </c>
      <c r="C33">
        <f>COUNTIF('CC Standings '!C$3:C$29,'CC Color Winners'!A33)</f>
        <v>0</v>
      </c>
      <c r="D33">
        <f>COUNTIF('CC Standings '!D$3:D$29,'CC Color Winners'!A33)</f>
        <v>0</v>
      </c>
      <c r="E33">
        <f>COUNTIF('CC Standings '!E$3:E$29,'CC Color Winners'!A33)</f>
        <v>0</v>
      </c>
      <c r="F33">
        <f>COUNTIF('CC Standings '!F$3:F$29,'CC Color Winners'!A33)</f>
        <v>0</v>
      </c>
      <c r="G33">
        <f>COUNTIF('CC Standings '!G$3:G$29,'CC Color Winners'!A33)</f>
        <v>0</v>
      </c>
      <c r="H33">
        <f>COUNTIF('CC Standings '!H$3:H$29,'CC Color Winners'!A33)</f>
        <v>0</v>
      </c>
      <c r="I33">
        <f>COUNTIF('CC Standings '!I$3:I$29,'CC Color Winners'!A33)</f>
        <v>0</v>
      </c>
      <c r="J33">
        <f>COUNTIF('CC Standings '!J$3:J$29,'CC Color Winners'!A33)</f>
        <v>0</v>
      </c>
      <c r="K33">
        <f>COUNTIF('CC Standings '!K$3:K$29,'CC Color Winners'!A33)</f>
        <v>0</v>
      </c>
      <c r="L33">
        <f>COUNTIF('CC Standings '!L$3:L$29,'CC Color Winners'!A33)</f>
        <v>0</v>
      </c>
      <c r="M33">
        <f>COUNTIF('CC Standings '!M$3:M$29,'CC Color Winners'!A33)</f>
        <v>0</v>
      </c>
      <c r="N33">
        <f>COUNTIF('CC Standings '!N$3:N$29,'CC Color Winners'!A33)</f>
        <v>0</v>
      </c>
      <c r="O33">
        <f>COUNTIF('CC Standings '!O$3:O$29,'CC Color Winners'!A33)</f>
        <v>0</v>
      </c>
      <c r="P33">
        <f>COUNTIF('CC Standings '!P$3:P$29,'CC Color Winners'!A33)</f>
        <v>0</v>
      </c>
      <c r="Q33">
        <f>COUNTIF('CC Standings '!Q$3:Q$29,'CC Color Winners'!A33)</f>
        <v>0</v>
      </c>
      <c r="R33">
        <f>COUNTIF('CC Standings '!R$3:R$29,'CC Color Winners'!A33)</f>
        <v>0</v>
      </c>
      <c r="S33">
        <f>COUNTIF('CC Standings '!S$3:S$29,'CC Color Winners'!A33)</f>
        <v>0</v>
      </c>
      <c r="T33">
        <f>COUNTIF('CC Standings '!T$3:T$29,'CC Color Winners'!A33)</f>
        <v>0</v>
      </c>
      <c r="U33">
        <f>COUNTIF('CC Standings '!U$3:U$29,'CC Color Winners'!A33)</f>
        <v>0</v>
      </c>
      <c r="V33">
        <f>COUNTIF('CC Standings '!V$3:V$29,'CC Color Winners'!A33)</f>
        <v>0</v>
      </c>
      <c r="W33">
        <f>COUNTIF('CC Standings '!W$3:W$29,'CC Color Winners'!A33)</f>
        <v>0</v>
      </c>
      <c r="X33">
        <f>COUNTIF('CC Standings '!X$3:X$29,'CC Color Winners'!A33)</f>
        <v>0</v>
      </c>
      <c r="Y33">
        <f>COUNTIF('CC Standings '!Y$3:Y$29,'CC Color Winners'!A33)</f>
        <v>0</v>
      </c>
      <c r="Z33">
        <f>COUNTIF('CC Standings '!Z$3:Z$29,'CC Color Winners'!A33)</f>
        <v>0</v>
      </c>
      <c r="AA33">
        <f>COUNTIF('CC Standings '!AA$3:AA$29,'CC Color Winners'!A33)</f>
        <v>0</v>
      </c>
      <c r="AB33">
        <f>COUNTIF('CC Standings '!AB$3:AB$29,'CC Color Winners'!A33)</f>
        <v>0</v>
      </c>
      <c r="AC33">
        <f>COUNTIF('CC Standings '!AC$3:AC$29,'CC Color Winners'!A33)</f>
        <v>0</v>
      </c>
      <c r="AD33">
        <f>COUNTIF('CC Standings '!AD$3:AD$29,'CC Color Winners'!A33)</f>
        <v>0</v>
      </c>
      <c r="AE33">
        <f>COUNTIF('CC Standings '!AE$3:AE$29,'CC Color Winners'!A33)</f>
        <v>0</v>
      </c>
      <c r="AF33">
        <f>COUNTIF('CC Standings '!AF$3:AF$29,'CC Color Winners'!A33)</f>
        <v>0</v>
      </c>
      <c r="AG33">
        <f>COUNTIF('CC Standings '!AG$3:AG$29,'CC Color Winners'!A33)</f>
        <v>0</v>
      </c>
      <c r="AH33">
        <f>COUNTIF('CC Standings '!AH$3:AH$29,'CC Color Winners'!A33)</f>
        <v>0</v>
      </c>
      <c r="AI33">
        <f>COUNTIF('CC Standings '!AI$3:AI$29,'CC Color Winners'!A33)</f>
        <v>0</v>
      </c>
      <c r="AJ33">
        <f>COUNTIF('CC Standings '!AJ$3:AJ$29,'CC Color Winners'!A33)</f>
        <v>0</v>
      </c>
      <c r="AK33">
        <f>COUNTIF('CC Standings '!AK$3:AK$29,'CC Color Winners'!A33)</f>
        <v>0</v>
      </c>
      <c r="AL33">
        <f>COUNTIF('CC Standings '!AL$3:AL$29,'CC Color Winners'!A33)</f>
        <v>0</v>
      </c>
      <c r="AM33">
        <f>COUNTIF('CC Standings '!AM$3:AM$29,'CC Color Winners'!A33)</f>
        <v>0</v>
      </c>
    </row>
    <row r="34" spans="1:39">
      <c r="A34" t="s">
        <v>29</v>
      </c>
      <c r="B34">
        <f>COUNTIF('CC Standings '!B$3:B$29,'CC Color Winners'!A34)</f>
        <v>0</v>
      </c>
      <c r="C34">
        <f>COUNTIF('CC Standings '!C$3:C$29,'CC Color Winners'!A34)</f>
        <v>0</v>
      </c>
      <c r="D34">
        <f>COUNTIF('CC Standings '!D$3:D$29,'CC Color Winners'!A34)</f>
        <v>0</v>
      </c>
      <c r="E34">
        <f>COUNTIF('CC Standings '!E$3:E$29,'CC Color Winners'!A34)</f>
        <v>0</v>
      </c>
      <c r="F34">
        <f>COUNTIF('CC Standings '!F$3:F$29,'CC Color Winners'!A34)</f>
        <v>0</v>
      </c>
      <c r="G34">
        <f>COUNTIF('CC Standings '!G$3:G$29,'CC Color Winners'!A34)</f>
        <v>2</v>
      </c>
      <c r="H34">
        <f>COUNTIF('CC Standings '!H$3:H$29,'CC Color Winners'!A34)</f>
        <v>0</v>
      </c>
      <c r="I34">
        <f>COUNTIF('CC Standings '!I$3:I$29,'CC Color Winners'!A34)</f>
        <v>0</v>
      </c>
      <c r="J34">
        <f>COUNTIF('CC Standings '!J$3:J$29,'CC Color Winners'!A34)</f>
        <v>1</v>
      </c>
      <c r="K34">
        <f>COUNTIF('CC Standings '!K$3:K$29,'CC Color Winners'!A34)</f>
        <v>0</v>
      </c>
      <c r="L34">
        <f>COUNTIF('CC Standings '!L$3:L$29,'CC Color Winners'!A34)</f>
        <v>0</v>
      </c>
      <c r="M34">
        <f>COUNTIF('CC Standings '!M$3:M$29,'CC Color Winners'!A34)</f>
        <v>0</v>
      </c>
      <c r="N34">
        <f>COUNTIF('CC Standings '!N$3:N$29,'CC Color Winners'!A34)</f>
        <v>0</v>
      </c>
      <c r="O34">
        <f>COUNTIF('CC Standings '!O$3:O$29,'CC Color Winners'!A34)</f>
        <v>0</v>
      </c>
      <c r="P34">
        <f>COUNTIF('CC Standings '!P$3:P$29,'CC Color Winners'!A34)</f>
        <v>0</v>
      </c>
      <c r="Q34">
        <f>COUNTIF('CC Standings '!Q$3:Q$29,'CC Color Winners'!A34)</f>
        <v>0</v>
      </c>
      <c r="R34">
        <f>COUNTIF('CC Standings '!R$3:R$29,'CC Color Winners'!A34)</f>
        <v>0</v>
      </c>
      <c r="S34">
        <f>COUNTIF('CC Standings '!S$3:S$29,'CC Color Winners'!A34)</f>
        <v>0</v>
      </c>
      <c r="T34">
        <f>COUNTIF('CC Standings '!T$3:T$29,'CC Color Winners'!A34)</f>
        <v>0</v>
      </c>
      <c r="U34">
        <f>COUNTIF('CC Standings '!U$3:U$29,'CC Color Winners'!A34)</f>
        <v>1</v>
      </c>
      <c r="V34">
        <f>COUNTIF('CC Standings '!V$3:V$29,'CC Color Winners'!A34)</f>
        <v>0</v>
      </c>
      <c r="W34">
        <f>COUNTIF('CC Standings '!W$3:W$29,'CC Color Winners'!A34)</f>
        <v>1</v>
      </c>
      <c r="X34">
        <f>COUNTIF('CC Standings '!X$3:X$29,'CC Color Winners'!A34)</f>
        <v>0</v>
      </c>
      <c r="Y34">
        <f>COUNTIF('CC Standings '!Y$3:Y$29,'CC Color Winners'!A34)</f>
        <v>0</v>
      </c>
      <c r="Z34">
        <f>COUNTIF('CC Standings '!Z$3:Z$29,'CC Color Winners'!A34)</f>
        <v>0</v>
      </c>
      <c r="AA34">
        <f>COUNTIF('CC Standings '!AA$3:AA$29,'CC Color Winners'!A34)</f>
        <v>0</v>
      </c>
      <c r="AB34">
        <f>COUNTIF('CC Standings '!AB$3:AB$29,'CC Color Winners'!A34)</f>
        <v>0</v>
      </c>
      <c r="AC34">
        <f>COUNTIF('CC Standings '!AC$3:AC$29,'CC Color Winners'!A34)</f>
        <v>0</v>
      </c>
      <c r="AD34">
        <f>COUNTIF('CC Standings '!AD$3:AD$29,'CC Color Winners'!A34)</f>
        <v>0</v>
      </c>
      <c r="AE34">
        <f>COUNTIF('CC Standings '!AE$3:AE$29,'CC Color Winners'!A34)</f>
        <v>0</v>
      </c>
      <c r="AF34">
        <f>COUNTIF('CC Standings '!AF$3:AF$29,'CC Color Winners'!A34)</f>
        <v>0</v>
      </c>
      <c r="AG34">
        <f>COUNTIF('CC Standings '!AG$3:AG$29,'CC Color Winners'!A34)</f>
        <v>0</v>
      </c>
      <c r="AH34">
        <f>COUNTIF('CC Standings '!AH$3:AH$29,'CC Color Winners'!A34)</f>
        <v>2</v>
      </c>
      <c r="AI34">
        <f>COUNTIF('CC Standings '!AI$3:AI$29,'CC Color Winners'!A34)</f>
        <v>0</v>
      </c>
      <c r="AJ34">
        <f>COUNTIF('CC Standings '!AJ$3:AJ$29,'CC Color Winners'!A34)</f>
        <v>0</v>
      </c>
      <c r="AK34">
        <f>COUNTIF('CC Standings '!AK$3:AK$29,'CC Color Winners'!A34)</f>
        <v>0</v>
      </c>
      <c r="AL34">
        <f>COUNTIF('CC Standings '!AL$3:AL$29,'CC Color Winners'!A34)</f>
        <v>0</v>
      </c>
      <c r="AM34">
        <f>COUNTIF('CC Standings '!AM$3:AM$29,'CC Color Winners'!A34)</f>
        <v>0</v>
      </c>
    </row>
    <row r="35" spans="1:39">
      <c r="A35" t="s">
        <v>32</v>
      </c>
      <c r="B35">
        <f>COUNTIF('CC Standings '!B$3:B$29,'CC Color Winners'!A35)</f>
        <v>0</v>
      </c>
      <c r="C35">
        <f>COUNTIF('CC Standings '!C$3:C$29,'CC Color Winners'!A35)</f>
        <v>0</v>
      </c>
      <c r="D35">
        <f>COUNTIF('CC Standings '!D$3:D$29,'CC Color Winners'!A35)</f>
        <v>0</v>
      </c>
      <c r="E35">
        <f>COUNTIF('CC Standings '!E$3:E$29,'CC Color Winners'!A35)</f>
        <v>0</v>
      </c>
      <c r="F35">
        <f>COUNTIF('CC Standings '!F$3:F$29,'CC Color Winners'!A35)</f>
        <v>0</v>
      </c>
      <c r="G35">
        <f>COUNTIF('CC Standings '!G$3:G$29,'CC Color Winners'!A35)</f>
        <v>0</v>
      </c>
      <c r="H35">
        <f>COUNTIF('CC Standings '!H$3:H$29,'CC Color Winners'!A35)</f>
        <v>0</v>
      </c>
      <c r="I35">
        <f>COUNTIF('CC Standings '!I$3:I$29,'CC Color Winners'!A35)</f>
        <v>0</v>
      </c>
      <c r="J35">
        <f>COUNTIF('CC Standings '!J$3:J$29,'CC Color Winners'!A35)</f>
        <v>0</v>
      </c>
      <c r="K35">
        <f>COUNTIF('CC Standings '!K$3:K$29,'CC Color Winners'!A35)</f>
        <v>0</v>
      </c>
      <c r="L35">
        <f>COUNTIF('CC Standings '!L$3:L$29,'CC Color Winners'!A35)</f>
        <v>2</v>
      </c>
      <c r="M35">
        <f>COUNTIF('CC Standings '!M$3:M$29,'CC Color Winners'!A35)</f>
        <v>0</v>
      </c>
      <c r="N35">
        <f>COUNTIF('CC Standings '!N$3:N$29,'CC Color Winners'!A35)</f>
        <v>0</v>
      </c>
      <c r="O35">
        <f>COUNTIF('CC Standings '!O$3:O$29,'CC Color Winners'!A35)</f>
        <v>0</v>
      </c>
      <c r="P35">
        <f>COUNTIF('CC Standings '!P$3:P$29,'CC Color Winners'!A35)</f>
        <v>0</v>
      </c>
      <c r="Q35">
        <f>COUNTIF('CC Standings '!Q$3:Q$29,'CC Color Winners'!A35)</f>
        <v>0</v>
      </c>
      <c r="R35">
        <f>COUNTIF('CC Standings '!R$3:R$29,'CC Color Winners'!A35)</f>
        <v>0</v>
      </c>
      <c r="S35">
        <f>COUNTIF('CC Standings '!S$3:S$29,'CC Color Winners'!A35)</f>
        <v>0</v>
      </c>
      <c r="T35">
        <f>COUNTIF('CC Standings '!T$3:T$29,'CC Color Winners'!A35)</f>
        <v>0</v>
      </c>
      <c r="U35">
        <f>COUNTIF('CC Standings '!U$3:U$29,'CC Color Winners'!A35)</f>
        <v>0</v>
      </c>
      <c r="V35">
        <f>COUNTIF('CC Standings '!V$3:V$29,'CC Color Winners'!A35)</f>
        <v>0</v>
      </c>
      <c r="W35">
        <f>COUNTIF('CC Standings '!W$3:W$29,'CC Color Winners'!A35)</f>
        <v>0</v>
      </c>
      <c r="X35">
        <f>COUNTIF('CC Standings '!X$3:X$29,'CC Color Winners'!A35)</f>
        <v>0</v>
      </c>
      <c r="Y35">
        <f>COUNTIF('CC Standings '!Y$3:Y$29,'CC Color Winners'!A35)</f>
        <v>0</v>
      </c>
      <c r="Z35">
        <f>COUNTIF('CC Standings '!Z$3:Z$29,'CC Color Winners'!A35)</f>
        <v>0</v>
      </c>
      <c r="AA35">
        <f>COUNTIF('CC Standings '!AA$3:AA$29,'CC Color Winners'!A35)</f>
        <v>0</v>
      </c>
      <c r="AB35">
        <f>COUNTIF('CC Standings '!AB$3:AB$29,'CC Color Winners'!A35)</f>
        <v>0</v>
      </c>
      <c r="AC35">
        <f>COUNTIF('CC Standings '!AC$3:AC$29,'CC Color Winners'!A35)</f>
        <v>0</v>
      </c>
      <c r="AD35">
        <f>COUNTIF('CC Standings '!AD$3:AD$29,'CC Color Winners'!A35)</f>
        <v>0</v>
      </c>
      <c r="AE35">
        <f>COUNTIF('CC Standings '!AE$3:AE$29,'CC Color Winners'!A35)</f>
        <v>0</v>
      </c>
      <c r="AF35">
        <f>COUNTIF('CC Standings '!AF$3:AF$29,'CC Color Winners'!A35)</f>
        <v>0</v>
      </c>
      <c r="AG35">
        <f>COUNTIF('CC Standings '!AG$3:AG$29,'CC Color Winners'!A35)</f>
        <v>0</v>
      </c>
      <c r="AH35">
        <f>COUNTIF('CC Standings '!AH$3:AH$29,'CC Color Winners'!A35)</f>
        <v>0</v>
      </c>
      <c r="AI35">
        <f>COUNTIF('CC Standings '!AI$3:AI$29,'CC Color Winners'!A35)</f>
        <v>0</v>
      </c>
      <c r="AJ35">
        <f>COUNTIF('CC Standings '!AJ$3:AJ$29,'CC Color Winners'!A35)</f>
        <v>0</v>
      </c>
      <c r="AK35">
        <f>COUNTIF('CC Standings '!AK$3:AK$29,'CC Color Winners'!A35)</f>
        <v>0</v>
      </c>
      <c r="AL35">
        <f>COUNTIF('CC Standings '!AL$3:AL$29,'CC Color Winners'!A35)</f>
        <v>0</v>
      </c>
      <c r="AM35">
        <f>COUNTIF('CC Standings '!AM$3:AM$29,'CC Color Winners'!A35)</f>
        <v>0</v>
      </c>
    </row>
    <row r="36" spans="1:39">
      <c r="A36" t="s">
        <v>206</v>
      </c>
      <c r="B36">
        <f>COUNTIF('CC Standings '!B$3:B$29,'CC Color Winners'!A36)</f>
        <v>0</v>
      </c>
      <c r="C36">
        <f>COUNTIF('CC Standings '!C$3:C$29,'CC Color Winners'!A36)</f>
        <v>0</v>
      </c>
      <c r="D36">
        <f>COUNTIF('CC Standings '!D$3:D$29,'CC Color Winners'!A36)</f>
        <v>0</v>
      </c>
      <c r="E36">
        <f>COUNTIF('CC Standings '!E$3:E$29,'CC Color Winners'!A36)</f>
        <v>0</v>
      </c>
      <c r="F36">
        <f>COUNTIF('CC Standings '!F$3:F$29,'CC Color Winners'!A36)</f>
        <v>0</v>
      </c>
      <c r="G36">
        <f>COUNTIF('CC Standings '!G$3:G$29,'CC Color Winners'!A36)</f>
        <v>0</v>
      </c>
      <c r="H36">
        <f>COUNTIF('CC Standings '!H$3:H$29,'CC Color Winners'!A36)</f>
        <v>0</v>
      </c>
      <c r="I36">
        <f>COUNTIF('CC Standings '!I$3:I$29,'CC Color Winners'!A36)</f>
        <v>0</v>
      </c>
      <c r="J36">
        <f>COUNTIF('CC Standings '!J$3:J$29,'CC Color Winners'!A36)</f>
        <v>0</v>
      </c>
      <c r="K36">
        <f>COUNTIF('CC Standings '!K$3:K$29,'CC Color Winners'!A36)</f>
        <v>0</v>
      </c>
      <c r="L36">
        <f>COUNTIF('CC Standings '!L$3:L$29,'CC Color Winners'!A36)</f>
        <v>0</v>
      </c>
      <c r="M36">
        <f>COUNTIF('CC Standings '!M$3:M$29,'CC Color Winners'!A36)</f>
        <v>0</v>
      </c>
      <c r="N36">
        <f>COUNTIF('CC Standings '!N$3:N$29,'CC Color Winners'!A36)</f>
        <v>0</v>
      </c>
      <c r="O36">
        <f>COUNTIF('CC Standings '!O$3:O$29,'CC Color Winners'!A36)</f>
        <v>0</v>
      </c>
      <c r="P36">
        <f>COUNTIF('CC Standings '!P$3:P$29,'CC Color Winners'!A36)</f>
        <v>0</v>
      </c>
      <c r="Q36">
        <f>COUNTIF('CC Standings '!Q$3:Q$29,'CC Color Winners'!A36)</f>
        <v>0</v>
      </c>
      <c r="R36">
        <f>COUNTIF('CC Standings '!R$3:R$29,'CC Color Winners'!A36)</f>
        <v>0</v>
      </c>
      <c r="S36">
        <f>COUNTIF('CC Standings '!S$3:S$29,'CC Color Winners'!A36)</f>
        <v>0</v>
      </c>
      <c r="T36">
        <f>COUNTIF('CC Standings '!T$3:T$29,'CC Color Winners'!A36)</f>
        <v>0</v>
      </c>
      <c r="U36">
        <f>COUNTIF('CC Standings '!U$3:U$29,'CC Color Winners'!A36)</f>
        <v>0</v>
      </c>
      <c r="V36">
        <f>COUNTIF('CC Standings '!V$3:V$29,'CC Color Winners'!A36)</f>
        <v>0</v>
      </c>
      <c r="W36">
        <f>COUNTIF('CC Standings '!W$3:W$29,'CC Color Winners'!A36)</f>
        <v>0</v>
      </c>
      <c r="X36">
        <f>COUNTIF('CC Standings '!X$3:X$29,'CC Color Winners'!A36)</f>
        <v>0</v>
      </c>
      <c r="Y36">
        <f>COUNTIF('CC Standings '!Y$3:Y$29,'CC Color Winners'!A36)</f>
        <v>0</v>
      </c>
      <c r="Z36">
        <f>COUNTIF('CC Standings '!Z$3:Z$29,'CC Color Winners'!A36)</f>
        <v>0</v>
      </c>
      <c r="AA36">
        <f>COUNTIF('CC Standings '!AA$3:AA$29,'CC Color Winners'!A36)</f>
        <v>0</v>
      </c>
      <c r="AB36">
        <f>COUNTIF('CC Standings '!AB$3:AB$29,'CC Color Winners'!A36)</f>
        <v>0</v>
      </c>
      <c r="AC36">
        <f>COUNTIF('CC Standings '!AC$3:AC$29,'CC Color Winners'!A36)</f>
        <v>0</v>
      </c>
      <c r="AD36">
        <f>COUNTIF('CC Standings '!AD$3:AD$29,'CC Color Winners'!A36)</f>
        <v>0</v>
      </c>
      <c r="AE36">
        <f>COUNTIF('CC Standings '!AE$3:AE$29,'CC Color Winners'!A36)</f>
        <v>0</v>
      </c>
      <c r="AF36">
        <f>COUNTIF('CC Standings '!AF$3:AF$29,'CC Color Winners'!A36)</f>
        <v>0</v>
      </c>
      <c r="AG36">
        <f>COUNTIF('CC Standings '!AG$3:AG$29,'CC Color Winners'!A36)</f>
        <v>0</v>
      </c>
      <c r="AH36">
        <f>COUNTIF('CC Standings '!AH$3:AH$29,'CC Color Winners'!A36)</f>
        <v>0</v>
      </c>
      <c r="AI36">
        <f>COUNTIF('CC Standings '!AI$3:AI$29,'CC Color Winners'!A36)</f>
        <v>0</v>
      </c>
      <c r="AJ36">
        <f>COUNTIF('CC Standings '!AJ$3:AJ$29,'CC Color Winners'!A36)</f>
        <v>0</v>
      </c>
      <c r="AK36">
        <f>COUNTIF('CC Standings '!AK$3:AK$29,'CC Color Winners'!A36)</f>
        <v>0</v>
      </c>
      <c r="AL36">
        <f>COUNTIF('CC Standings '!AL$3:AL$29,'CC Color Winners'!A36)</f>
        <v>0</v>
      </c>
      <c r="AM36">
        <f>COUNTIF('CC Standings '!AM$3:AM$29,'CC Color Winners'!A36)</f>
        <v>0</v>
      </c>
    </row>
    <row r="37" spans="1:39">
      <c r="A37" t="s">
        <v>18</v>
      </c>
      <c r="B37">
        <f>COUNTIF('CC Standings '!B$3:B$29,'CC Color Winners'!A37)</f>
        <v>0</v>
      </c>
      <c r="C37">
        <f>COUNTIF('CC Standings '!C$3:C$29,'CC Color Winners'!A37)</f>
        <v>0</v>
      </c>
      <c r="D37">
        <f>COUNTIF('CC Standings '!D$3:D$29,'CC Color Winners'!A37)</f>
        <v>0</v>
      </c>
      <c r="E37">
        <f>COUNTIF('CC Standings '!E$3:E$29,'CC Color Winners'!A37)</f>
        <v>0</v>
      </c>
      <c r="F37">
        <f>COUNTIF('CC Standings '!F$3:F$29,'CC Color Winners'!A37)</f>
        <v>0</v>
      </c>
      <c r="G37">
        <f>COUNTIF('CC Standings '!G$3:G$29,'CC Color Winners'!A37)</f>
        <v>0</v>
      </c>
      <c r="H37">
        <f>COUNTIF('CC Standings '!H$3:H$29,'CC Color Winners'!A37)</f>
        <v>0</v>
      </c>
      <c r="I37">
        <f>COUNTIF('CC Standings '!I$3:I$29,'CC Color Winners'!A37)</f>
        <v>0</v>
      </c>
      <c r="J37">
        <f>COUNTIF('CC Standings '!J$3:J$29,'CC Color Winners'!A37)</f>
        <v>0</v>
      </c>
      <c r="K37">
        <f>COUNTIF('CC Standings '!K$3:K$29,'CC Color Winners'!A37)</f>
        <v>0</v>
      </c>
      <c r="L37">
        <f>COUNTIF('CC Standings '!L$3:L$29,'CC Color Winners'!A37)</f>
        <v>0</v>
      </c>
      <c r="M37">
        <f>COUNTIF('CC Standings '!M$3:M$29,'CC Color Winners'!A37)</f>
        <v>0</v>
      </c>
      <c r="N37">
        <f>COUNTIF('CC Standings '!N$3:N$29,'CC Color Winners'!A37)</f>
        <v>0</v>
      </c>
      <c r="O37">
        <f>COUNTIF('CC Standings '!O$3:O$29,'CC Color Winners'!A37)</f>
        <v>0</v>
      </c>
      <c r="P37">
        <f>COUNTIF('CC Standings '!P$3:P$29,'CC Color Winners'!A37)</f>
        <v>0</v>
      </c>
      <c r="Q37">
        <f>COUNTIF('CC Standings '!Q$3:Q$29,'CC Color Winners'!A37)</f>
        <v>0</v>
      </c>
      <c r="R37">
        <f>COUNTIF('CC Standings '!R$3:R$29,'CC Color Winners'!A37)</f>
        <v>0</v>
      </c>
      <c r="S37">
        <f>COUNTIF('CC Standings '!S$3:S$29,'CC Color Winners'!A37)</f>
        <v>0</v>
      </c>
      <c r="T37">
        <f>COUNTIF('CC Standings '!T$3:T$29,'CC Color Winners'!A37)</f>
        <v>0</v>
      </c>
      <c r="U37">
        <f>COUNTIF('CC Standings '!U$3:U$29,'CC Color Winners'!A37)</f>
        <v>0</v>
      </c>
      <c r="V37">
        <f>COUNTIF('CC Standings '!V$3:V$29,'CC Color Winners'!A37)</f>
        <v>0</v>
      </c>
      <c r="W37">
        <f>COUNTIF('CC Standings '!W$3:W$29,'CC Color Winners'!A37)</f>
        <v>1</v>
      </c>
      <c r="X37">
        <f>COUNTIF('CC Standings '!X$3:X$29,'CC Color Winners'!A37)</f>
        <v>0</v>
      </c>
      <c r="Y37">
        <f>COUNTIF('CC Standings '!Y$3:Y$29,'CC Color Winners'!A37)</f>
        <v>0</v>
      </c>
      <c r="Z37">
        <f>COUNTIF('CC Standings '!Z$3:Z$29,'CC Color Winners'!A37)</f>
        <v>0</v>
      </c>
      <c r="AA37">
        <f>COUNTIF('CC Standings '!AA$3:AA$29,'CC Color Winners'!A37)</f>
        <v>0</v>
      </c>
      <c r="AB37">
        <f>COUNTIF('CC Standings '!AB$3:AB$29,'CC Color Winners'!A37)</f>
        <v>0</v>
      </c>
      <c r="AC37">
        <f>COUNTIF('CC Standings '!AC$3:AC$29,'CC Color Winners'!A37)</f>
        <v>1</v>
      </c>
      <c r="AD37">
        <f>COUNTIF('CC Standings '!AD$3:AD$29,'CC Color Winners'!A37)</f>
        <v>0</v>
      </c>
      <c r="AE37">
        <f>COUNTIF('CC Standings '!AE$3:AE$29,'CC Color Winners'!A37)</f>
        <v>0</v>
      </c>
      <c r="AF37">
        <f>COUNTIF('CC Standings '!AF$3:AF$29,'CC Color Winners'!A37)</f>
        <v>0</v>
      </c>
      <c r="AG37">
        <f>COUNTIF('CC Standings '!AG$3:AG$29,'CC Color Winners'!A37)</f>
        <v>4</v>
      </c>
      <c r="AH37">
        <f>COUNTIF('CC Standings '!AH$3:AH$29,'CC Color Winners'!A37)</f>
        <v>0</v>
      </c>
      <c r="AI37">
        <f>COUNTIF('CC Standings '!AI$3:AI$29,'CC Color Winners'!A37)</f>
        <v>0</v>
      </c>
      <c r="AJ37">
        <f>COUNTIF('CC Standings '!AJ$3:AJ$29,'CC Color Winners'!A37)</f>
        <v>0</v>
      </c>
      <c r="AK37">
        <f>COUNTIF('CC Standings '!AK$3:AK$29,'CC Color Winners'!A37)</f>
        <v>0</v>
      </c>
      <c r="AL37">
        <f>COUNTIF('CC Standings '!AL$3:AL$29,'CC Color Winners'!A37)</f>
        <v>2</v>
      </c>
      <c r="AM37">
        <f>COUNTIF('CC Standings '!AM$3:AM$29,'CC Color Winners'!A37)</f>
        <v>0</v>
      </c>
    </row>
    <row r="38" spans="1:39">
      <c r="A38" t="s">
        <v>87</v>
      </c>
      <c r="B38">
        <f>COUNTIF('CC Standings '!B$3:B$29,'CC Color Winners'!A38)</f>
        <v>0</v>
      </c>
      <c r="C38">
        <f>COUNTIF('CC Standings '!C$3:C$29,'CC Color Winners'!A38)</f>
        <v>0</v>
      </c>
      <c r="D38">
        <f>COUNTIF('CC Standings '!D$3:D$29,'CC Color Winners'!A38)</f>
        <v>0</v>
      </c>
      <c r="E38">
        <f>COUNTIF('CC Standings '!E$3:E$29,'CC Color Winners'!A38)</f>
        <v>0</v>
      </c>
      <c r="F38">
        <f>COUNTIF('CC Standings '!F$3:F$29,'CC Color Winners'!A38)</f>
        <v>0</v>
      </c>
      <c r="G38">
        <f>COUNTIF('CC Standings '!G$3:G$29,'CC Color Winners'!A38)</f>
        <v>0</v>
      </c>
      <c r="H38">
        <f>COUNTIF('CC Standings '!H$3:H$29,'CC Color Winners'!A38)</f>
        <v>0</v>
      </c>
      <c r="I38">
        <f>COUNTIF('CC Standings '!I$3:I$29,'CC Color Winners'!A38)</f>
        <v>0</v>
      </c>
      <c r="J38">
        <f>COUNTIF('CC Standings '!J$3:J$29,'CC Color Winners'!A38)</f>
        <v>0</v>
      </c>
      <c r="K38">
        <f>COUNTIF('CC Standings '!K$3:K$29,'CC Color Winners'!A38)</f>
        <v>0</v>
      </c>
      <c r="L38">
        <f>COUNTIF('CC Standings '!L$3:L$29,'CC Color Winners'!A38)</f>
        <v>0</v>
      </c>
      <c r="M38">
        <f>COUNTIF('CC Standings '!M$3:M$29,'CC Color Winners'!A38)</f>
        <v>0</v>
      </c>
      <c r="N38">
        <f>COUNTIF('CC Standings '!N$3:N$29,'CC Color Winners'!A38)</f>
        <v>0</v>
      </c>
      <c r="O38">
        <f>COUNTIF('CC Standings '!O$3:O$29,'CC Color Winners'!A38)</f>
        <v>1</v>
      </c>
      <c r="P38">
        <f>COUNTIF('CC Standings '!P$3:P$29,'CC Color Winners'!A38)</f>
        <v>0</v>
      </c>
      <c r="Q38">
        <f>COUNTIF('CC Standings '!Q$3:Q$29,'CC Color Winners'!A38)</f>
        <v>0</v>
      </c>
      <c r="R38">
        <f>COUNTIF('CC Standings '!R$3:R$29,'CC Color Winners'!A38)</f>
        <v>0</v>
      </c>
      <c r="S38">
        <f>COUNTIF('CC Standings '!S$3:S$29,'CC Color Winners'!A38)</f>
        <v>0</v>
      </c>
      <c r="T38">
        <f>COUNTIF('CC Standings '!T$3:T$29,'CC Color Winners'!A38)</f>
        <v>0</v>
      </c>
      <c r="U38">
        <f>COUNTIF('CC Standings '!U$3:U$29,'CC Color Winners'!A38)</f>
        <v>2</v>
      </c>
      <c r="V38">
        <f>COUNTIF('CC Standings '!V$3:V$29,'CC Color Winners'!A38)</f>
        <v>0</v>
      </c>
      <c r="W38">
        <f>COUNTIF('CC Standings '!W$3:W$29,'CC Color Winners'!A38)</f>
        <v>0</v>
      </c>
      <c r="X38">
        <f>COUNTIF('CC Standings '!X$3:X$29,'CC Color Winners'!A38)</f>
        <v>0</v>
      </c>
      <c r="Y38">
        <f>COUNTIF('CC Standings '!Y$3:Y$29,'CC Color Winners'!A38)</f>
        <v>0</v>
      </c>
      <c r="Z38">
        <f>COUNTIF('CC Standings '!Z$3:Z$29,'CC Color Winners'!A38)</f>
        <v>0</v>
      </c>
      <c r="AA38">
        <f>COUNTIF('CC Standings '!AA$3:AA$29,'CC Color Winners'!A38)</f>
        <v>0</v>
      </c>
      <c r="AB38">
        <f>COUNTIF('CC Standings '!AB$3:AB$29,'CC Color Winners'!A38)</f>
        <v>0</v>
      </c>
      <c r="AC38">
        <f>COUNTIF('CC Standings '!AC$3:AC$29,'CC Color Winners'!A38)</f>
        <v>0</v>
      </c>
      <c r="AD38">
        <f>COUNTIF('CC Standings '!AD$3:AD$29,'CC Color Winners'!A38)</f>
        <v>0</v>
      </c>
      <c r="AE38">
        <f>COUNTIF('CC Standings '!AE$3:AE$29,'CC Color Winners'!A38)</f>
        <v>0</v>
      </c>
      <c r="AF38">
        <f>COUNTIF('CC Standings '!AF$3:AF$29,'CC Color Winners'!A38)</f>
        <v>0</v>
      </c>
      <c r="AG38">
        <f>COUNTIF('CC Standings '!AG$3:AG$29,'CC Color Winners'!A38)</f>
        <v>0</v>
      </c>
      <c r="AH38">
        <f>COUNTIF('CC Standings '!AH$3:AH$29,'CC Color Winners'!A38)</f>
        <v>0</v>
      </c>
      <c r="AI38">
        <f>COUNTIF('CC Standings '!AI$3:AI$29,'CC Color Winners'!A38)</f>
        <v>0</v>
      </c>
      <c r="AJ38">
        <f>COUNTIF('CC Standings '!AJ$3:AJ$29,'CC Color Winners'!A38)</f>
        <v>0</v>
      </c>
      <c r="AK38">
        <f>COUNTIF('CC Standings '!AK$3:AK$29,'CC Color Winners'!A38)</f>
        <v>0</v>
      </c>
      <c r="AL38">
        <f>COUNTIF('CC Standings '!AL$3:AL$29,'CC Color Winners'!A38)</f>
        <v>0</v>
      </c>
      <c r="AM38">
        <f>COUNTIF('CC Standings '!AM$3:AM$29,'CC Color Winners'!A38)</f>
        <v>0</v>
      </c>
    </row>
    <row r="39" spans="1:39">
      <c r="A39" t="s">
        <v>26</v>
      </c>
      <c r="B39">
        <f>COUNTIF('CC Standings '!B$3:B$29,'CC Color Winners'!A39)</f>
        <v>0</v>
      </c>
      <c r="C39">
        <f>COUNTIF('CC Standings '!C$3:C$29,'CC Color Winners'!A39)</f>
        <v>0</v>
      </c>
      <c r="D39">
        <f>COUNTIF('CC Standings '!D$3:D$29,'CC Color Winners'!A39)</f>
        <v>0</v>
      </c>
      <c r="E39">
        <f>COUNTIF('CC Standings '!E$3:E$29,'CC Color Winners'!A39)</f>
        <v>0</v>
      </c>
      <c r="F39">
        <f>COUNTIF('CC Standings '!F$3:F$29,'CC Color Winners'!A39)</f>
        <v>0</v>
      </c>
      <c r="G39">
        <f>COUNTIF('CC Standings '!G$3:G$29,'CC Color Winners'!A39)</f>
        <v>0</v>
      </c>
      <c r="H39">
        <f>COUNTIF('CC Standings '!H$3:H$29,'CC Color Winners'!A39)</f>
        <v>0</v>
      </c>
      <c r="I39">
        <f>COUNTIF('CC Standings '!I$3:I$29,'CC Color Winners'!A39)</f>
        <v>0</v>
      </c>
      <c r="J39">
        <f>COUNTIF('CC Standings '!J$3:J$29,'CC Color Winners'!A39)</f>
        <v>0</v>
      </c>
      <c r="K39">
        <f>COUNTIF('CC Standings '!K$3:K$29,'CC Color Winners'!A39)</f>
        <v>0</v>
      </c>
      <c r="L39">
        <f>COUNTIF('CC Standings '!L$3:L$29,'CC Color Winners'!A39)</f>
        <v>0</v>
      </c>
      <c r="M39">
        <f>COUNTIF('CC Standings '!M$3:M$29,'CC Color Winners'!A39)</f>
        <v>0</v>
      </c>
      <c r="N39">
        <f>COUNTIF('CC Standings '!N$3:N$29,'CC Color Winners'!A39)</f>
        <v>0</v>
      </c>
      <c r="O39">
        <f>COUNTIF('CC Standings '!O$3:O$29,'CC Color Winners'!A39)</f>
        <v>0</v>
      </c>
      <c r="P39">
        <f>COUNTIF('CC Standings '!P$3:P$29,'CC Color Winners'!A39)</f>
        <v>0</v>
      </c>
      <c r="Q39">
        <f>COUNTIF('CC Standings '!Q$3:Q$29,'CC Color Winners'!A39)</f>
        <v>0</v>
      </c>
      <c r="R39">
        <f>COUNTIF('CC Standings '!R$3:R$29,'CC Color Winners'!A39)</f>
        <v>0</v>
      </c>
      <c r="S39">
        <f>COUNTIF('CC Standings '!S$3:S$29,'CC Color Winners'!A39)</f>
        <v>0</v>
      </c>
      <c r="T39">
        <f>COUNTIF('CC Standings '!T$3:T$29,'CC Color Winners'!A39)</f>
        <v>0</v>
      </c>
      <c r="U39">
        <f>COUNTIF('CC Standings '!U$3:U$29,'CC Color Winners'!A39)</f>
        <v>0</v>
      </c>
      <c r="V39">
        <f>COUNTIF('CC Standings '!V$3:V$29,'CC Color Winners'!A39)</f>
        <v>0</v>
      </c>
      <c r="W39">
        <f>COUNTIF('CC Standings '!W$3:W$29,'CC Color Winners'!A39)</f>
        <v>0</v>
      </c>
      <c r="X39">
        <f>COUNTIF('CC Standings '!X$3:X$29,'CC Color Winners'!A39)</f>
        <v>0</v>
      </c>
      <c r="Y39">
        <f>COUNTIF('CC Standings '!Y$3:Y$29,'CC Color Winners'!A39)</f>
        <v>0</v>
      </c>
      <c r="Z39">
        <f>COUNTIF('CC Standings '!Z$3:Z$29,'CC Color Winners'!A39)</f>
        <v>0</v>
      </c>
      <c r="AA39">
        <f>COUNTIF('CC Standings '!AA$3:AA$29,'CC Color Winners'!A39)</f>
        <v>0</v>
      </c>
      <c r="AB39">
        <f>COUNTIF('CC Standings '!AB$3:AB$29,'CC Color Winners'!A39)</f>
        <v>0</v>
      </c>
      <c r="AC39">
        <f>COUNTIF('CC Standings '!AC$3:AC$29,'CC Color Winners'!A39)</f>
        <v>0</v>
      </c>
      <c r="AD39">
        <f>COUNTIF('CC Standings '!AD$3:AD$29,'CC Color Winners'!A39)</f>
        <v>0</v>
      </c>
      <c r="AE39">
        <f>COUNTIF('CC Standings '!AE$3:AE$29,'CC Color Winners'!A39)</f>
        <v>0</v>
      </c>
      <c r="AF39">
        <f>COUNTIF('CC Standings '!AF$3:AF$29,'CC Color Winners'!A39)</f>
        <v>0</v>
      </c>
      <c r="AG39">
        <f>COUNTIF('CC Standings '!AG$3:AG$29,'CC Color Winners'!A39)</f>
        <v>0</v>
      </c>
      <c r="AH39">
        <f>COUNTIF('CC Standings '!AH$3:AH$29,'CC Color Winners'!A39)</f>
        <v>0</v>
      </c>
      <c r="AI39">
        <f>COUNTIF('CC Standings '!AI$3:AI$29,'CC Color Winners'!A39)</f>
        <v>0</v>
      </c>
      <c r="AJ39">
        <f>COUNTIF('CC Standings '!AJ$3:AJ$29,'CC Color Winners'!A39)</f>
        <v>0</v>
      </c>
      <c r="AK39">
        <f>COUNTIF('CC Standings '!AK$3:AK$29,'CC Color Winners'!A39)</f>
        <v>0</v>
      </c>
      <c r="AL39">
        <f>COUNTIF('CC Standings '!AL$3:AL$29,'CC Color Winners'!A39)</f>
        <v>0</v>
      </c>
      <c r="AM39">
        <f>COUNTIF('CC Standings '!AM$3:AM$29,'CC Color Winners'!A39)</f>
        <v>0</v>
      </c>
    </row>
    <row r="40" spans="1:39">
      <c r="A40" t="s">
        <v>66</v>
      </c>
      <c r="B40">
        <f>COUNTIF('CC Standings '!B$3:B$29,'CC Color Winners'!A40)</f>
        <v>1</v>
      </c>
      <c r="C40">
        <f>COUNTIF('CC Standings '!C$3:C$29,'CC Color Winners'!A40)</f>
        <v>0</v>
      </c>
      <c r="D40">
        <f>COUNTIF('CC Standings '!D$3:D$29,'CC Color Winners'!A40)</f>
        <v>1</v>
      </c>
      <c r="E40">
        <f>COUNTIF('CC Standings '!E$3:E$29,'CC Color Winners'!A40)</f>
        <v>0</v>
      </c>
      <c r="F40">
        <f>COUNTIF('CC Standings '!F$3:F$29,'CC Color Winners'!A40)</f>
        <v>0</v>
      </c>
      <c r="G40">
        <f>COUNTIF('CC Standings '!G$3:G$29,'CC Color Winners'!A40)</f>
        <v>0</v>
      </c>
      <c r="H40">
        <f>COUNTIF('CC Standings '!H$3:H$29,'CC Color Winners'!A40)</f>
        <v>0</v>
      </c>
      <c r="I40">
        <f>COUNTIF('CC Standings '!I$3:I$29,'CC Color Winners'!A40)</f>
        <v>1</v>
      </c>
      <c r="J40">
        <f>COUNTIF('CC Standings '!J$3:J$29,'CC Color Winners'!A40)</f>
        <v>0</v>
      </c>
      <c r="K40">
        <f>COUNTIF('CC Standings '!K$3:K$29,'CC Color Winners'!A40)</f>
        <v>0</v>
      </c>
      <c r="L40">
        <f>COUNTIF('CC Standings '!L$3:L$29,'CC Color Winners'!A40)</f>
        <v>1</v>
      </c>
      <c r="M40">
        <f>COUNTIF('CC Standings '!M$3:M$29,'CC Color Winners'!A40)</f>
        <v>1</v>
      </c>
      <c r="N40">
        <f>COUNTIF('CC Standings '!N$3:N$29,'CC Color Winners'!A40)</f>
        <v>1</v>
      </c>
      <c r="O40">
        <f>COUNTIF('CC Standings '!O$3:O$29,'CC Color Winners'!A40)</f>
        <v>0</v>
      </c>
      <c r="P40">
        <f>COUNTIF('CC Standings '!P$3:P$29,'CC Color Winners'!A40)</f>
        <v>0</v>
      </c>
      <c r="Q40">
        <f>COUNTIF('CC Standings '!Q$3:Q$29,'CC Color Winners'!A40)</f>
        <v>0</v>
      </c>
      <c r="R40">
        <f>COUNTIF('CC Standings '!R$3:R$29,'CC Color Winners'!A40)</f>
        <v>0</v>
      </c>
      <c r="S40">
        <f>COUNTIF('CC Standings '!S$3:S$29,'CC Color Winners'!A40)</f>
        <v>0</v>
      </c>
      <c r="T40">
        <f>COUNTIF('CC Standings '!T$3:T$29,'CC Color Winners'!A40)</f>
        <v>0</v>
      </c>
      <c r="U40">
        <f>COUNTIF('CC Standings '!U$3:U$29,'CC Color Winners'!A40)</f>
        <v>0</v>
      </c>
      <c r="V40">
        <f>COUNTIF('CC Standings '!V$3:V$29,'CC Color Winners'!A40)</f>
        <v>0</v>
      </c>
      <c r="W40">
        <f>COUNTIF('CC Standings '!W$3:W$29,'CC Color Winners'!A40)</f>
        <v>2</v>
      </c>
      <c r="X40">
        <f>COUNTIF('CC Standings '!X$3:X$29,'CC Color Winners'!A40)</f>
        <v>0</v>
      </c>
      <c r="Y40">
        <f>COUNTIF('CC Standings '!Y$3:Y$29,'CC Color Winners'!A40)</f>
        <v>0</v>
      </c>
      <c r="Z40">
        <f>COUNTIF('CC Standings '!Z$3:Z$29,'CC Color Winners'!A40)</f>
        <v>0</v>
      </c>
      <c r="AA40">
        <f>COUNTIF('CC Standings '!AA$3:AA$29,'CC Color Winners'!A40)</f>
        <v>0</v>
      </c>
      <c r="AB40">
        <f>COUNTIF('CC Standings '!AB$3:AB$29,'CC Color Winners'!A40)</f>
        <v>0</v>
      </c>
      <c r="AC40">
        <f>COUNTIF('CC Standings '!AC$3:AC$29,'CC Color Winners'!A40)</f>
        <v>0</v>
      </c>
      <c r="AD40">
        <f>COUNTIF('CC Standings '!AD$3:AD$29,'CC Color Winners'!A40)</f>
        <v>0</v>
      </c>
      <c r="AE40">
        <f>COUNTIF('CC Standings '!AE$3:AE$29,'CC Color Winners'!A40)</f>
        <v>0</v>
      </c>
      <c r="AF40">
        <f>COUNTIF('CC Standings '!AF$3:AF$29,'CC Color Winners'!A40)</f>
        <v>0</v>
      </c>
      <c r="AG40">
        <f>COUNTIF('CC Standings '!AG$3:AG$29,'CC Color Winners'!A40)</f>
        <v>0</v>
      </c>
      <c r="AH40">
        <f>COUNTIF('CC Standings '!AH$3:AH$29,'CC Color Winners'!A40)</f>
        <v>3</v>
      </c>
      <c r="AI40">
        <f>COUNTIF('CC Standings '!AI$3:AI$29,'CC Color Winners'!A40)</f>
        <v>0</v>
      </c>
      <c r="AJ40">
        <f>COUNTIF('CC Standings '!AJ$3:AJ$29,'CC Color Winners'!A40)</f>
        <v>0</v>
      </c>
      <c r="AK40">
        <f>COUNTIF('CC Standings '!AK$3:AK$29,'CC Color Winners'!A40)</f>
        <v>0</v>
      </c>
      <c r="AL40">
        <f>COUNTIF('CC Standings '!AL$3:AL$29,'CC Color Winners'!A40)</f>
        <v>0</v>
      </c>
      <c r="AM40">
        <f>COUNTIF('CC Standings '!AM$3:AM$29,'CC Color Winners'!A40)</f>
        <v>0</v>
      </c>
    </row>
    <row r="41" spans="1:39">
      <c r="A41" t="s">
        <v>99</v>
      </c>
      <c r="B41">
        <f>COUNTIF('CC Standings '!B$3:B$29,'CC Color Winners'!A41)</f>
        <v>0</v>
      </c>
      <c r="C41">
        <f>COUNTIF('CC Standings '!C$3:C$29,'CC Color Winners'!A41)</f>
        <v>0</v>
      </c>
      <c r="D41">
        <f>COUNTIF('CC Standings '!D$3:D$29,'CC Color Winners'!A41)</f>
        <v>0</v>
      </c>
      <c r="E41">
        <f>COUNTIF('CC Standings '!E$3:E$29,'CC Color Winners'!A41)</f>
        <v>0</v>
      </c>
      <c r="F41">
        <f>COUNTIF('CC Standings '!F$3:F$29,'CC Color Winners'!A41)</f>
        <v>0</v>
      </c>
      <c r="G41">
        <f>COUNTIF('CC Standings '!G$3:G$29,'CC Color Winners'!A41)</f>
        <v>0</v>
      </c>
      <c r="H41">
        <f>COUNTIF('CC Standings '!H$3:H$29,'CC Color Winners'!A41)</f>
        <v>0</v>
      </c>
      <c r="I41">
        <f>COUNTIF('CC Standings '!I$3:I$29,'CC Color Winners'!A41)</f>
        <v>0</v>
      </c>
      <c r="J41">
        <f>COUNTIF('CC Standings '!J$3:J$29,'CC Color Winners'!A41)</f>
        <v>0</v>
      </c>
      <c r="K41">
        <f>COUNTIF('CC Standings '!K$3:K$29,'CC Color Winners'!A41)</f>
        <v>0</v>
      </c>
      <c r="L41">
        <f>COUNTIF('CC Standings '!L$3:L$29,'CC Color Winners'!A41)</f>
        <v>0</v>
      </c>
      <c r="M41">
        <f>COUNTIF('CC Standings '!M$3:M$29,'CC Color Winners'!A41)</f>
        <v>0</v>
      </c>
      <c r="N41">
        <f>COUNTIF('CC Standings '!N$3:N$29,'CC Color Winners'!A41)</f>
        <v>0</v>
      </c>
      <c r="O41">
        <f>COUNTIF('CC Standings '!O$3:O$29,'CC Color Winners'!A41)</f>
        <v>0</v>
      </c>
      <c r="P41">
        <f>COUNTIF('CC Standings '!P$3:P$29,'CC Color Winners'!A41)</f>
        <v>0</v>
      </c>
      <c r="Q41">
        <f>COUNTIF('CC Standings '!Q$3:Q$29,'CC Color Winners'!A41)</f>
        <v>0</v>
      </c>
      <c r="R41">
        <f>COUNTIF('CC Standings '!R$3:R$29,'CC Color Winners'!A41)</f>
        <v>0</v>
      </c>
      <c r="S41">
        <f>COUNTIF('CC Standings '!S$3:S$29,'CC Color Winners'!A41)</f>
        <v>0</v>
      </c>
      <c r="T41">
        <f>COUNTIF('CC Standings '!T$3:T$29,'CC Color Winners'!A41)</f>
        <v>0</v>
      </c>
      <c r="U41">
        <f>COUNTIF('CC Standings '!U$3:U$29,'CC Color Winners'!A41)</f>
        <v>0</v>
      </c>
      <c r="V41">
        <f>COUNTIF('CC Standings '!V$3:V$29,'CC Color Winners'!A41)</f>
        <v>0</v>
      </c>
      <c r="W41">
        <f>COUNTIF('CC Standings '!W$3:W$29,'CC Color Winners'!A41)</f>
        <v>0</v>
      </c>
      <c r="X41">
        <f>COUNTIF('CC Standings '!X$3:X$29,'CC Color Winners'!A41)</f>
        <v>0</v>
      </c>
      <c r="Y41">
        <f>COUNTIF('CC Standings '!Y$3:Y$29,'CC Color Winners'!A41)</f>
        <v>0</v>
      </c>
      <c r="Z41">
        <f>COUNTIF('CC Standings '!Z$3:Z$29,'CC Color Winners'!A41)</f>
        <v>0</v>
      </c>
      <c r="AA41">
        <f>COUNTIF('CC Standings '!AA$3:AA$29,'CC Color Winners'!A41)</f>
        <v>0</v>
      </c>
      <c r="AB41">
        <f>COUNTIF('CC Standings '!AB$3:AB$29,'CC Color Winners'!A41)</f>
        <v>0</v>
      </c>
      <c r="AC41">
        <f>COUNTIF('CC Standings '!AC$3:AC$29,'CC Color Winners'!A41)</f>
        <v>0</v>
      </c>
      <c r="AD41">
        <f>COUNTIF('CC Standings '!AD$3:AD$29,'CC Color Winners'!A41)</f>
        <v>0</v>
      </c>
      <c r="AE41">
        <f>COUNTIF('CC Standings '!AE$3:AE$29,'CC Color Winners'!A41)</f>
        <v>0</v>
      </c>
      <c r="AF41">
        <f>COUNTIF('CC Standings '!AF$3:AF$29,'CC Color Winners'!A41)</f>
        <v>0</v>
      </c>
      <c r="AG41">
        <f>COUNTIF('CC Standings '!AG$3:AG$29,'CC Color Winners'!A41)</f>
        <v>0</v>
      </c>
      <c r="AH41">
        <f>COUNTIF('CC Standings '!AH$3:AH$29,'CC Color Winners'!A41)</f>
        <v>0</v>
      </c>
      <c r="AI41">
        <f>COUNTIF('CC Standings '!AI$3:AI$29,'CC Color Winners'!A41)</f>
        <v>0</v>
      </c>
      <c r="AJ41">
        <f>COUNTIF('CC Standings '!AJ$3:AJ$29,'CC Color Winners'!A41)</f>
        <v>0</v>
      </c>
      <c r="AK41">
        <f>COUNTIF('CC Standings '!AK$3:AK$29,'CC Color Winners'!A41)</f>
        <v>0</v>
      </c>
      <c r="AL41">
        <f>COUNTIF('CC Standings '!AL$3:AL$29,'CC Color Winners'!A41)</f>
        <v>0</v>
      </c>
      <c r="AM41">
        <f>COUNTIF('CC Standings '!AM$3:AM$29,'CC Color Winners'!A41)</f>
        <v>0</v>
      </c>
    </row>
    <row r="42" spans="1:39">
      <c r="A42" t="s">
        <v>112</v>
      </c>
      <c r="B42">
        <f>COUNTIF('CC Standings '!B$3:B$29,'CC Color Winners'!A42)</f>
        <v>0</v>
      </c>
      <c r="C42">
        <f>COUNTIF('CC Standings '!C$3:C$29,'CC Color Winners'!A42)</f>
        <v>0</v>
      </c>
      <c r="D42">
        <f>COUNTIF('CC Standings '!D$3:D$29,'CC Color Winners'!A42)</f>
        <v>0</v>
      </c>
      <c r="E42">
        <f>COUNTIF('CC Standings '!E$3:E$29,'CC Color Winners'!A42)</f>
        <v>0</v>
      </c>
      <c r="F42">
        <f>COUNTIF('CC Standings '!F$3:F$29,'CC Color Winners'!A42)</f>
        <v>0</v>
      </c>
      <c r="G42">
        <f>COUNTIF('CC Standings '!G$3:G$29,'CC Color Winners'!A42)</f>
        <v>0</v>
      </c>
      <c r="H42">
        <f>COUNTIF('CC Standings '!H$3:H$29,'CC Color Winners'!A42)</f>
        <v>0</v>
      </c>
      <c r="I42">
        <f>COUNTIF('CC Standings '!I$3:I$29,'CC Color Winners'!A42)</f>
        <v>0</v>
      </c>
      <c r="J42">
        <f>COUNTIF('CC Standings '!J$3:J$29,'CC Color Winners'!A42)</f>
        <v>0</v>
      </c>
      <c r="K42">
        <f>COUNTIF('CC Standings '!K$3:K$29,'CC Color Winners'!A42)</f>
        <v>0</v>
      </c>
      <c r="L42">
        <f>COUNTIF('CC Standings '!L$3:L$29,'CC Color Winners'!A42)</f>
        <v>0</v>
      </c>
      <c r="M42">
        <f>COUNTIF('CC Standings '!M$3:M$29,'CC Color Winners'!A42)</f>
        <v>0</v>
      </c>
      <c r="N42">
        <f>COUNTIF('CC Standings '!N$3:N$29,'CC Color Winners'!A42)</f>
        <v>0</v>
      </c>
      <c r="O42">
        <f>COUNTIF('CC Standings '!O$3:O$29,'CC Color Winners'!A42)</f>
        <v>0</v>
      </c>
      <c r="P42">
        <f>COUNTIF('CC Standings '!P$3:P$29,'CC Color Winners'!A42)</f>
        <v>0</v>
      </c>
      <c r="Q42">
        <f>COUNTIF('CC Standings '!Q$3:Q$29,'CC Color Winners'!A42)</f>
        <v>0</v>
      </c>
      <c r="R42">
        <f>COUNTIF('CC Standings '!R$3:R$29,'CC Color Winners'!A42)</f>
        <v>0</v>
      </c>
      <c r="S42">
        <f>COUNTIF('CC Standings '!S$3:S$29,'CC Color Winners'!A42)</f>
        <v>0</v>
      </c>
      <c r="T42">
        <f>COUNTIF('CC Standings '!T$3:T$29,'CC Color Winners'!A42)</f>
        <v>0</v>
      </c>
      <c r="U42">
        <f>COUNTIF('CC Standings '!U$3:U$29,'CC Color Winners'!A42)</f>
        <v>0</v>
      </c>
      <c r="V42">
        <f>COUNTIF('CC Standings '!V$3:V$29,'CC Color Winners'!A42)</f>
        <v>0</v>
      </c>
      <c r="W42">
        <f>COUNTIF('CC Standings '!W$3:W$29,'CC Color Winners'!A42)</f>
        <v>0</v>
      </c>
      <c r="X42">
        <f>COUNTIF('CC Standings '!X$3:X$29,'CC Color Winners'!A42)</f>
        <v>0</v>
      </c>
      <c r="Y42">
        <f>COUNTIF('CC Standings '!Y$3:Y$29,'CC Color Winners'!A42)</f>
        <v>0</v>
      </c>
      <c r="Z42">
        <f>COUNTIF('CC Standings '!Z$3:Z$29,'CC Color Winners'!A42)</f>
        <v>0</v>
      </c>
      <c r="AA42">
        <f>COUNTIF('CC Standings '!AA$3:AA$29,'CC Color Winners'!A42)</f>
        <v>0</v>
      </c>
      <c r="AB42">
        <f>COUNTIF('CC Standings '!AB$3:AB$29,'CC Color Winners'!A42)</f>
        <v>0</v>
      </c>
      <c r="AC42">
        <f>COUNTIF('CC Standings '!AC$3:AC$29,'CC Color Winners'!A42)</f>
        <v>0</v>
      </c>
      <c r="AD42">
        <f>COUNTIF('CC Standings '!AD$3:AD$29,'CC Color Winners'!A42)</f>
        <v>0</v>
      </c>
      <c r="AE42">
        <f>COUNTIF('CC Standings '!AE$3:AE$29,'CC Color Winners'!A42)</f>
        <v>0</v>
      </c>
      <c r="AF42">
        <f>COUNTIF('CC Standings '!AF$3:AF$29,'CC Color Winners'!A42)</f>
        <v>0</v>
      </c>
      <c r="AG42">
        <f>COUNTIF('CC Standings '!AG$3:AG$29,'CC Color Winners'!A42)</f>
        <v>0</v>
      </c>
      <c r="AH42">
        <f>COUNTIF('CC Standings '!AH$3:AH$29,'CC Color Winners'!A42)</f>
        <v>0</v>
      </c>
      <c r="AI42">
        <f>COUNTIF('CC Standings '!AI$3:AI$29,'CC Color Winners'!A42)</f>
        <v>0</v>
      </c>
      <c r="AJ42">
        <f>COUNTIF('CC Standings '!AJ$3:AJ$29,'CC Color Winners'!A42)</f>
        <v>0</v>
      </c>
      <c r="AK42">
        <f>COUNTIF('CC Standings '!AK$3:AK$29,'CC Color Winners'!A42)</f>
        <v>0</v>
      </c>
      <c r="AL42">
        <f>COUNTIF('CC Standings '!AL$3:AL$29,'CC Color Winners'!A42)</f>
        <v>0</v>
      </c>
      <c r="AM42">
        <f>COUNTIF('CC Standings '!AM$3:AM$29,'CC Color Winners'!A42)</f>
        <v>0</v>
      </c>
    </row>
    <row r="43" spans="1:39">
      <c r="A43" t="s">
        <v>31</v>
      </c>
      <c r="B43">
        <f>COUNTIF('CC Standings '!B$3:B$29,'CC Color Winners'!A43)</f>
        <v>0</v>
      </c>
      <c r="C43">
        <f>COUNTIF('CC Standings '!C$3:C$29,'CC Color Winners'!A43)</f>
        <v>0</v>
      </c>
      <c r="D43">
        <f>COUNTIF('CC Standings '!D$3:D$29,'CC Color Winners'!A43)</f>
        <v>0</v>
      </c>
      <c r="E43">
        <f>COUNTIF('CC Standings '!E$3:E$29,'CC Color Winners'!A43)</f>
        <v>0</v>
      </c>
      <c r="F43">
        <f>COUNTIF('CC Standings '!F$3:F$29,'CC Color Winners'!A43)</f>
        <v>0</v>
      </c>
      <c r="G43">
        <f>COUNTIF('CC Standings '!G$3:G$29,'CC Color Winners'!A43)</f>
        <v>0</v>
      </c>
      <c r="H43">
        <f>COUNTIF('CC Standings '!H$3:H$29,'CC Color Winners'!A43)</f>
        <v>0</v>
      </c>
      <c r="I43">
        <f>COUNTIF('CC Standings '!I$3:I$29,'CC Color Winners'!A43)</f>
        <v>0</v>
      </c>
      <c r="J43">
        <f>COUNTIF('CC Standings '!J$3:J$29,'CC Color Winners'!A43)</f>
        <v>0</v>
      </c>
      <c r="K43">
        <f>COUNTIF('CC Standings '!K$3:K$29,'CC Color Winners'!A43)</f>
        <v>0</v>
      </c>
      <c r="L43">
        <f>COUNTIF('CC Standings '!L$3:L$29,'CC Color Winners'!A43)</f>
        <v>0</v>
      </c>
      <c r="M43">
        <f>COUNTIF('CC Standings '!M$3:M$29,'CC Color Winners'!A43)</f>
        <v>0</v>
      </c>
      <c r="N43">
        <f>COUNTIF('CC Standings '!N$3:N$29,'CC Color Winners'!A43)</f>
        <v>0</v>
      </c>
      <c r="O43">
        <f>COUNTIF('CC Standings '!O$3:O$29,'CC Color Winners'!A43)</f>
        <v>0</v>
      </c>
      <c r="P43">
        <f>COUNTIF('CC Standings '!P$3:P$29,'CC Color Winners'!A43)</f>
        <v>0</v>
      </c>
      <c r="Q43">
        <f>COUNTIF('CC Standings '!Q$3:Q$29,'CC Color Winners'!A43)</f>
        <v>0</v>
      </c>
      <c r="R43">
        <f>COUNTIF('CC Standings '!R$3:R$29,'CC Color Winners'!A43)</f>
        <v>0</v>
      </c>
      <c r="S43">
        <f>COUNTIF('CC Standings '!S$3:S$29,'CC Color Winners'!A43)</f>
        <v>0</v>
      </c>
      <c r="T43">
        <f>COUNTIF('CC Standings '!T$3:T$29,'CC Color Winners'!A43)</f>
        <v>0</v>
      </c>
      <c r="U43">
        <f>COUNTIF('CC Standings '!U$3:U$29,'CC Color Winners'!A43)</f>
        <v>0</v>
      </c>
      <c r="V43">
        <f>COUNTIF('CC Standings '!V$3:V$29,'CC Color Winners'!A43)</f>
        <v>0</v>
      </c>
      <c r="W43">
        <f>COUNTIF('CC Standings '!W$3:W$29,'CC Color Winners'!A43)</f>
        <v>0</v>
      </c>
      <c r="X43">
        <f>COUNTIF('CC Standings '!X$3:X$29,'CC Color Winners'!A43)</f>
        <v>0</v>
      </c>
      <c r="Y43">
        <f>COUNTIF('CC Standings '!Y$3:Y$29,'CC Color Winners'!A43)</f>
        <v>0</v>
      </c>
      <c r="Z43">
        <f>COUNTIF('CC Standings '!Z$3:Z$29,'CC Color Winners'!A43)</f>
        <v>0</v>
      </c>
      <c r="AA43">
        <f>COUNTIF('CC Standings '!AA$3:AA$29,'CC Color Winners'!A43)</f>
        <v>0</v>
      </c>
      <c r="AB43">
        <f>COUNTIF('CC Standings '!AB$3:AB$29,'CC Color Winners'!A43)</f>
        <v>0</v>
      </c>
      <c r="AC43">
        <f>COUNTIF('CC Standings '!AC$3:AC$29,'CC Color Winners'!A43)</f>
        <v>0</v>
      </c>
      <c r="AD43">
        <f>COUNTIF('CC Standings '!AD$3:AD$29,'CC Color Winners'!A43)</f>
        <v>0</v>
      </c>
      <c r="AE43">
        <f>COUNTIF('CC Standings '!AE$3:AE$29,'CC Color Winners'!A43)</f>
        <v>0</v>
      </c>
      <c r="AF43">
        <f>COUNTIF('CC Standings '!AF$3:AF$29,'CC Color Winners'!A43)</f>
        <v>0</v>
      </c>
      <c r="AG43">
        <f>COUNTIF('CC Standings '!AG$3:AG$29,'CC Color Winners'!A43)</f>
        <v>0</v>
      </c>
      <c r="AH43">
        <f>COUNTIF('CC Standings '!AH$3:AH$29,'CC Color Winners'!A43)</f>
        <v>0</v>
      </c>
      <c r="AI43">
        <f>COUNTIF('CC Standings '!AI$3:AI$29,'CC Color Winners'!A43)</f>
        <v>0</v>
      </c>
      <c r="AJ43">
        <f>COUNTIF('CC Standings '!AJ$3:AJ$29,'CC Color Winners'!A43)</f>
        <v>0</v>
      </c>
      <c r="AK43">
        <f>COUNTIF('CC Standings '!AK$3:AK$29,'CC Color Winners'!A43)</f>
        <v>0</v>
      </c>
      <c r="AL43">
        <f>COUNTIF('CC Standings '!AL$3:AL$29,'CC Color Winners'!A43)</f>
        <v>0</v>
      </c>
      <c r="AM43">
        <f>COUNTIF('CC Standings '!AM$3:AM$29,'CC Color Winners'!A43)</f>
        <v>0</v>
      </c>
    </row>
    <row r="44" spans="1:39">
      <c r="A44" t="s">
        <v>68</v>
      </c>
      <c r="B44">
        <f>COUNTIF('CC Standings '!B$3:B$29,'CC Color Winners'!A44)</f>
        <v>0</v>
      </c>
      <c r="C44">
        <f>COUNTIF('CC Standings '!C$3:C$29,'CC Color Winners'!A44)</f>
        <v>0</v>
      </c>
      <c r="D44">
        <f>COUNTIF('CC Standings '!D$3:D$29,'CC Color Winners'!A44)</f>
        <v>0</v>
      </c>
      <c r="E44">
        <f>COUNTIF('CC Standings '!E$3:E$29,'CC Color Winners'!A44)</f>
        <v>0</v>
      </c>
      <c r="F44">
        <f>COUNTIF('CC Standings '!F$3:F$29,'CC Color Winners'!A44)</f>
        <v>0</v>
      </c>
      <c r="G44">
        <f>COUNTIF('CC Standings '!G$3:G$29,'CC Color Winners'!A44)</f>
        <v>0</v>
      </c>
      <c r="H44">
        <f>COUNTIF('CC Standings '!H$3:H$29,'CC Color Winners'!A44)</f>
        <v>0</v>
      </c>
      <c r="I44">
        <f>COUNTIF('CC Standings '!I$3:I$29,'CC Color Winners'!A44)</f>
        <v>0</v>
      </c>
      <c r="J44">
        <f>COUNTIF('CC Standings '!J$3:J$29,'CC Color Winners'!A44)</f>
        <v>0</v>
      </c>
      <c r="K44">
        <f>COUNTIF('CC Standings '!K$3:K$29,'CC Color Winners'!A44)</f>
        <v>0</v>
      </c>
      <c r="L44">
        <f>COUNTIF('CC Standings '!L$3:L$29,'CC Color Winners'!A44)</f>
        <v>0</v>
      </c>
      <c r="M44">
        <f>COUNTIF('CC Standings '!M$3:M$29,'CC Color Winners'!A44)</f>
        <v>0</v>
      </c>
      <c r="N44">
        <f>COUNTIF('CC Standings '!N$3:N$29,'CC Color Winners'!A44)</f>
        <v>0</v>
      </c>
      <c r="O44">
        <f>COUNTIF('CC Standings '!O$3:O$29,'CC Color Winners'!A44)</f>
        <v>0</v>
      </c>
      <c r="P44">
        <f>COUNTIF('CC Standings '!P$3:P$29,'CC Color Winners'!A44)</f>
        <v>0</v>
      </c>
      <c r="Q44">
        <f>COUNTIF('CC Standings '!Q$3:Q$29,'CC Color Winners'!A44)</f>
        <v>0</v>
      </c>
      <c r="R44">
        <f>COUNTIF('CC Standings '!R$3:R$29,'CC Color Winners'!A44)</f>
        <v>0</v>
      </c>
      <c r="S44">
        <f>COUNTIF('CC Standings '!S$3:S$29,'CC Color Winners'!A44)</f>
        <v>0</v>
      </c>
      <c r="T44">
        <f>COUNTIF('CC Standings '!T$3:T$29,'CC Color Winners'!A44)</f>
        <v>0</v>
      </c>
      <c r="U44">
        <f>COUNTIF('CC Standings '!U$3:U$29,'CC Color Winners'!A44)</f>
        <v>0</v>
      </c>
      <c r="V44">
        <f>COUNTIF('CC Standings '!V$3:V$29,'CC Color Winners'!A44)</f>
        <v>0</v>
      </c>
      <c r="W44">
        <f>COUNTIF('CC Standings '!W$3:W$29,'CC Color Winners'!A44)</f>
        <v>0</v>
      </c>
      <c r="X44">
        <f>COUNTIF('CC Standings '!X$3:X$29,'CC Color Winners'!A44)</f>
        <v>0</v>
      </c>
      <c r="Y44">
        <f>COUNTIF('CC Standings '!Y$3:Y$29,'CC Color Winners'!A44)</f>
        <v>0</v>
      </c>
      <c r="Z44">
        <f>COUNTIF('CC Standings '!Z$3:Z$29,'CC Color Winners'!A44)</f>
        <v>0</v>
      </c>
      <c r="AA44">
        <f>COUNTIF('CC Standings '!AA$3:AA$29,'CC Color Winners'!A44)</f>
        <v>0</v>
      </c>
      <c r="AB44">
        <f>COUNTIF('CC Standings '!AB$3:AB$29,'CC Color Winners'!A44)</f>
        <v>0</v>
      </c>
      <c r="AC44">
        <f>COUNTIF('CC Standings '!AC$3:AC$29,'CC Color Winners'!A44)</f>
        <v>0</v>
      </c>
      <c r="AD44">
        <f>COUNTIF('CC Standings '!AD$3:AD$29,'CC Color Winners'!A44)</f>
        <v>0</v>
      </c>
      <c r="AE44">
        <f>COUNTIF('CC Standings '!AE$3:AE$29,'CC Color Winners'!A44)</f>
        <v>0</v>
      </c>
      <c r="AF44">
        <f>COUNTIF('CC Standings '!AF$3:AF$29,'CC Color Winners'!A44)</f>
        <v>0</v>
      </c>
      <c r="AG44">
        <f>COUNTIF('CC Standings '!AG$3:AG$29,'CC Color Winners'!A44)</f>
        <v>0</v>
      </c>
      <c r="AH44">
        <f>COUNTIF('CC Standings '!AH$3:AH$29,'CC Color Winners'!A44)</f>
        <v>0</v>
      </c>
      <c r="AI44">
        <f>COUNTIF('CC Standings '!AI$3:AI$29,'CC Color Winners'!A44)</f>
        <v>2</v>
      </c>
      <c r="AJ44">
        <f>COUNTIF('CC Standings '!AJ$3:AJ$29,'CC Color Winners'!A44)</f>
        <v>0</v>
      </c>
      <c r="AK44">
        <f>COUNTIF('CC Standings '!AK$3:AK$29,'CC Color Winners'!A44)</f>
        <v>0</v>
      </c>
      <c r="AL44">
        <f>COUNTIF('CC Standings '!AL$3:AL$29,'CC Color Winners'!A44)</f>
        <v>0</v>
      </c>
      <c r="AM44">
        <f>COUNTIF('CC Standings '!AM$3:AM$29,'CC Color Winners'!A44)</f>
        <v>0</v>
      </c>
    </row>
    <row r="45" spans="1:39">
      <c r="A45" t="s">
        <v>295</v>
      </c>
      <c r="B45">
        <f>COUNTIF('CC Standings '!B$3:B$29,'CC Color Winners'!A45)</f>
        <v>0</v>
      </c>
      <c r="C45">
        <f>COUNTIF('CC Standings '!C$3:C$29,'CC Color Winners'!A45)</f>
        <v>0</v>
      </c>
      <c r="D45">
        <f>COUNTIF('CC Standings '!D$3:D$29,'CC Color Winners'!A45)</f>
        <v>0</v>
      </c>
      <c r="E45">
        <f>COUNTIF('CC Standings '!E$3:E$29,'CC Color Winners'!A45)</f>
        <v>0</v>
      </c>
      <c r="F45">
        <f>COUNTIF('CC Standings '!F$3:F$29,'CC Color Winners'!A45)</f>
        <v>0</v>
      </c>
      <c r="G45">
        <f>COUNTIF('CC Standings '!G$3:G$29,'CC Color Winners'!A45)</f>
        <v>0</v>
      </c>
      <c r="H45">
        <f>COUNTIF('CC Standings '!H$3:H$29,'CC Color Winners'!A45)</f>
        <v>0</v>
      </c>
      <c r="I45">
        <f>COUNTIF('CC Standings '!I$3:I$29,'CC Color Winners'!A45)</f>
        <v>0</v>
      </c>
      <c r="J45">
        <f>COUNTIF('CC Standings '!J$3:J$29,'CC Color Winners'!A45)</f>
        <v>0</v>
      </c>
      <c r="K45">
        <f>COUNTIF('CC Standings '!K$3:K$29,'CC Color Winners'!A45)</f>
        <v>0</v>
      </c>
      <c r="L45">
        <f>COUNTIF('CC Standings '!L$3:L$29,'CC Color Winners'!A45)</f>
        <v>0</v>
      </c>
      <c r="M45">
        <f>COUNTIF('CC Standings '!M$3:M$29,'CC Color Winners'!A45)</f>
        <v>0</v>
      </c>
      <c r="N45">
        <f>COUNTIF('CC Standings '!N$3:N$29,'CC Color Winners'!A45)</f>
        <v>0</v>
      </c>
      <c r="O45">
        <f>COUNTIF('CC Standings '!O$3:O$29,'CC Color Winners'!A45)</f>
        <v>0</v>
      </c>
      <c r="P45">
        <f>COUNTIF('CC Standings '!P$3:P$29,'CC Color Winners'!A45)</f>
        <v>0</v>
      </c>
      <c r="Q45">
        <f>COUNTIF('CC Standings '!Q$3:Q$29,'CC Color Winners'!A45)</f>
        <v>0</v>
      </c>
      <c r="R45">
        <f>COUNTIF('CC Standings '!R$3:R$29,'CC Color Winners'!A45)</f>
        <v>0</v>
      </c>
      <c r="S45">
        <f>COUNTIF('CC Standings '!S$3:S$29,'CC Color Winners'!A45)</f>
        <v>0</v>
      </c>
      <c r="T45">
        <f>COUNTIF('CC Standings '!T$3:T$29,'CC Color Winners'!A45)</f>
        <v>0</v>
      </c>
      <c r="U45">
        <f>COUNTIF('CC Standings '!U$3:U$29,'CC Color Winners'!A45)</f>
        <v>0</v>
      </c>
      <c r="V45">
        <f>COUNTIF('CC Standings '!V$3:V$29,'CC Color Winners'!A45)</f>
        <v>0</v>
      </c>
      <c r="W45">
        <f>COUNTIF('CC Standings '!W$3:W$29,'CC Color Winners'!A45)</f>
        <v>0</v>
      </c>
      <c r="X45">
        <f>COUNTIF('CC Standings '!X$3:X$29,'CC Color Winners'!A45)</f>
        <v>0</v>
      </c>
      <c r="Y45">
        <f>COUNTIF('CC Standings '!Y$3:Y$29,'CC Color Winners'!A45)</f>
        <v>0</v>
      </c>
      <c r="Z45">
        <f>COUNTIF('CC Standings '!Z$3:Z$29,'CC Color Winners'!A45)</f>
        <v>0</v>
      </c>
      <c r="AA45">
        <f>COUNTIF('CC Standings '!AA$3:AA$29,'CC Color Winners'!A45)</f>
        <v>0</v>
      </c>
      <c r="AB45">
        <f>COUNTIF('CC Standings '!AB$3:AB$29,'CC Color Winners'!A45)</f>
        <v>0</v>
      </c>
      <c r="AC45">
        <f>COUNTIF('CC Standings '!AC$3:AC$29,'CC Color Winners'!A45)</f>
        <v>0</v>
      </c>
      <c r="AD45">
        <f>COUNTIF('CC Standings '!AD$3:AD$29,'CC Color Winners'!A45)</f>
        <v>0</v>
      </c>
      <c r="AE45">
        <f>COUNTIF('CC Standings '!AE$3:AE$29,'CC Color Winners'!A45)</f>
        <v>0</v>
      </c>
      <c r="AF45">
        <f>COUNTIF('CC Standings '!AF$3:AF$29,'CC Color Winners'!A45)</f>
        <v>0</v>
      </c>
      <c r="AG45">
        <f>COUNTIF('CC Standings '!AG$3:AG$29,'CC Color Winners'!A45)</f>
        <v>0</v>
      </c>
      <c r="AH45">
        <f>COUNTIF('CC Standings '!AH$3:AH$29,'CC Color Winners'!A45)</f>
        <v>0</v>
      </c>
      <c r="AI45">
        <f>COUNTIF('CC Standings '!AI$3:AI$29,'CC Color Winners'!A45)</f>
        <v>0</v>
      </c>
      <c r="AJ45">
        <f>COUNTIF('CC Standings '!AJ$3:AJ$29,'CC Color Winners'!A45)</f>
        <v>0</v>
      </c>
      <c r="AK45">
        <f>COUNTIF('CC Standings '!AK$3:AK$29,'CC Color Winners'!A45)</f>
        <v>0</v>
      </c>
      <c r="AL45">
        <f>COUNTIF('CC Standings '!AL$3:AL$29,'CC Color Winners'!A45)</f>
        <v>0</v>
      </c>
      <c r="AM45">
        <f>COUNTIF('CC Standings '!AM$3:AM$29,'CC Color Winners'!A45)</f>
        <v>0</v>
      </c>
    </row>
    <row r="46" spans="1:39">
      <c r="A46" t="s">
        <v>207</v>
      </c>
      <c r="B46">
        <f>COUNTIF('CC Standings '!B$3:B$29,'CC Color Winners'!A46)</f>
        <v>0</v>
      </c>
      <c r="C46">
        <f>COUNTIF('CC Standings '!C$3:C$29,'CC Color Winners'!A46)</f>
        <v>0</v>
      </c>
      <c r="D46">
        <f>COUNTIF('CC Standings '!D$3:D$29,'CC Color Winners'!A46)</f>
        <v>0</v>
      </c>
      <c r="E46">
        <f>COUNTIF('CC Standings '!E$3:E$29,'CC Color Winners'!A46)</f>
        <v>0</v>
      </c>
      <c r="F46">
        <f>COUNTIF('CC Standings '!F$3:F$29,'CC Color Winners'!A46)</f>
        <v>0</v>
      </c>
      <c r="G46">
        <f>COUNTIF('CC Standings '!G$3:G$29,'CC Color Winners'!A46)</f>
        <v>0</v>
      </c>
      <c r="H46">
        <f>COUNTIF('CC Standings '!H$3:H$29,'CC Color Winners'!A46)</f>
        <v>0</v>
      </c>
      <c r="I46">
        <f>COUNTIF('CC Standings '!I$3:I$29,'CC Color Winners'!A46)</f>
        <v>0</v>
      </c>
      <c r="J46">
        <f>COUNTIF('CC Standings '!J$3:J$29,'CC Color Winners'!A46)</f>
        <v>0</v>
      </c>
      <c r="K46">
        <f>COUNTIF('CC Standings '!K$3:K$29,'CC Color Winners'!A46)</f>
        <v>0</v>
      </c>
      <c r="L46">
        <f>COUNTIF('CC Standings '!L$3:L$29,'CC Color Winners'!A46)</f>
        <v>0</v>
      </c>
      <c r="M46">
        <f>COUNTIF('CC Standings '!M$3:M$29,'CC Color Winners'!A46)</f>
        <v>0</v>
      </c>
      <c r="N46">
        <f>COUNTIF('CC Standings '!N$3:N$29,'CC Color Winners'!A46)</f>
        <v>0</v>
      </c>
      <c r="O46">
        <f>COUNTIF('CC Standings '!O$3:O$29,'CC Color Winners'!A46)</f>
        <v>0</v>
      </c>
      <c r="P46">
        <f>COUNTIF('CC Standings '!P$3:P$29,'CC Color Winners'!A46)</f>
        <v>0</v>
      </c>
      <c r="Q46">
        <f>COUNTIF('CC Standings '!Q$3:Q$29,'CC Color Winners'!A46)</f>
        <v>0</v>
      </c>
      <c r="R46">
        <f>COUNTIF('CC Standings '!R$3:R$29,'CC Color Winners'!A46)</f>
        <v>0</v>
      </c>
      <c r="S46">
        <f>COUNTIF('CC Standings '!S$3:S$29,'CC Color Winners'!A46)</f>
        <v>0</v>
      </c>
      <c r="T46">
        <f>COUNTIF('CC Standings '!T$3:T$29,'CC Color Winners'!A46)</f>
        <v>0</v>
      </c>
      <c r="U46">
        <f>COUNTIF('CC Standings '!U$3:U$29,'CC Color Winners'!A46)</f>
        <v>0</v>
      </c>
      <c r="V46">
        <f>COUNTIF('CC Standings '!V$3:V$29,'CC Color Winners'!A46)</f>
        <v>0</v>
      </c>
      <c r="W46">
        <f>COUNTIF('CC Standings '!W$3:W$29,'CC Color Winners'!A46)</f>
        <v>0</v>
      </c>
      <c r="X46">
        <f>COUNTIF('CC Standings '!X$3:X$29,'CC Color Winners'!A46)</f>
        <v>0</v>
      </c>
      <c r="Y46">
        <f>COUNTIF('CC Standings '!Y$3:Y$29,'CC Color Winners'!A46)</f>
        <v>0</v>
      </c>
      <c r="Z46">
        <f>COUNTIF('CC Standings '!Z$3:Z$29,'CC Color Winners'!A46)</f>
        <v>0</v>
      </c>
      <c r="AA46">
        <f>COUNTIF('CC Standings '!AA$3:AA$29,'CC Color Winners'!A46)</f>
        <v>0</v>
      </c>
      <c r="AB46">
        <f>COUNTIF('CC Standings '!AB$3:AB$29,'CC Color Winners'!A46)</f>
        <v>0</v>
      </c>
      <c r="AC46">
        <f>COUNTIF('CC Standings '!AC$3:AC$29,'CC Color Winners'!A46)</f>
        <v>0</v>
      </c>
      <c r="AD46">
        <f>COUNTIF('CC Standings '!AD$3:AD$29,'CC Color Winners'!A46)</f>
        <v>0</v>
      </c>
      <c r="AE46">
        <f>COUNTIF('CC Standings '!AE$3:AE$29,'CC Color Winners'!A46)</f>
        <v>0</v>
      </c>
      <c r="AF46">
        <f>COUNTIF('CC Standings '!AF$3:AF$29,'CC Color Winners'!A46)</f>
        <v>0</v>
      </c>
      <c r="AG46">
        <f>COUNTIF('CC Standings '!AG$3:AG$29,'CC Color Winners'!A46)</f>
        <v>0</v>
      </c>
      <c r="AH46">
        <f>COUNTIF('CC Standings '!AH$3:AH$29,'CC Color Winners'!A46)</f>
        <v>0</v>
      </c>
      <c r="AI46">
        <f>COUNTIF('CC Standings '!AI$3:AI$29,'CC Color Winners'!A46)</f>
        <v>0</v>
      </c>
      <c r="AJ46">
        <f>COUNTIF('CC Standings '!AJ$3:AJ$29,'CC Color Winners'!A46)</f>
        <v>0</v>
      </c>
      <c r="AK46">
        <f>COUNTIF('CC Standings '!AK$3:AK$29,'CC Color Winners'!A46)</f>
        <v>0</v>
      </c>
      <c r="AL46">
        <f>COUNTIF('CC Standings '!AL$3:AL$29,'CC Color Winners'!A46)</f>
        <v>0</v>
      </c>
      <c r="AM46">
        <f>COUNTIF('CC Standings '!AM$3:AM$29,'CC Color Winners'!A46)</f>
        <v>0</v>
      </c>
    </row>
    <row r="47" spans="1:39">
      <c r="A47" t="s">
        <v>107</v>
      </c>
      <c r="B47">
        <f>COUNTIF('CC Standings '!B$3:B$29,'CC Color Winners'!A47)</f>
        <v>0</v>
      </c>
      <c r="C47">
        <f>COUNTIF('CC Standings '!C$3:C$29,'CC Color Winners'!A47)</f>
        <v>0</v>
      </c>
      <c r="D47">
        <f>COUNTIF('CC Standings '!D$3:D$29,'CC Color Winners'!A47)</f>
        <v>0</v>
      </c>
      <c r="E47">
        <f>COUNTIF('CC Standings '!E$3:E$29,'CC Color Winners'!A47)</f>
        <v>0</v>
      </c>
      <c r="F47">
        <f>COUNTIF('CC Standings '!F$3:F$29,'CC Color Winners'!A47)</f>
        <v>0</v>
      </c>
      <c r="G47">
        <f>COUNTIF('CC Standings '!G$3:G$29,'CC Color Winners'!A47)</f>
        <v>0</v>
      </c>
      <c r="H47">
        <f>COUNTIF('CC Standings '!H$3:H$29,'CC Color Winners'!A47)</f>
        <v>0</v>
      </c>
      <c r="I47">
        <f>COUNTIF('CC Standings '!I$3:I$29,'CC Color Winners'!A47)</f>
        <v>0</v>
      </c>
      <c r="J47">
        <f>COUNTIF('CC Standings '!J$3:J$29,'CC Color Winners'!A47)</f>
        <v>0</v>
      </c>
      <c r="K47">
        <f>COUNTIF('CC Standings '!K$3:K$29,'CC Color Winners'!A47)</f>
        <v>0</v>
      </c>
      <c r="L47">
        <f>COUNTIF('CC Standings '!L$3:L$29,'CC Color Winners'!A47)</f>
        <v>0</v>
      </c>
      <c r="M47">
        <f>COUNTIF('CC Standings '!M$3:M$29,'CC Color Winners'!A47)</f>
        <v>0</v>
      </c>
      <c r="N47">
        <f>COUNTIF('CC Standings '!N$3:N$29,'CC Color Winners'!A47)</f>
        <v>0</v>
      </c>
      <c r="O47">
        <f>COUNTIF('CC Standings '!O$3:O$29,'CC Color Winners'!A47)</f>
        <v>0</v>
      </c>
      <c r="P47">
        <f>COUNTIF('CC Standings '!P$3:P$29,'CC Color Winners'!A47)</f>
        <v>0</v>
      </c>
      <c r="Q47">
        <f>COUNTIF('CC Standings '!Q$3:Q$29,'CC Color Winners'!A47)</f>
        <v>0</v>
      </c>
      <c r="R47">
        <f>COUNTIF('CC Standings '!R$3:R$29,'CC Color Winners'!A47)</f>
        <v>0</v>
      </c>
      <c r="S47">
        <f>COUNTIF('CC Standings '!S$3:S$29,'CC Color Winners'!A47)</f>
        <v>0</v>
      </c>
      <c r="T47">
        <f>COUNTIF('CC Standings '!T$3:T$29,'CC Color Winners'!A47)</f>
        <v>0</v>
      </c>
      <c r="U47">
        <f>COUNTIF('CC Standings '!U$3:U$29,'CC Color Winners'!A47)</f>
        <v>0</v>
      </c>
      <c r="V47">
        <f>COUNTIF('CC Standings '!V$3:V$29,'CC Color Winners'!A47)</f>
        <v>0</v>
      </c>
      <c r="W47">
        <f>COUNTIF('CC Standings '!W$3:W$29,'CC Color Winners'!A47)</f>
        <v>0</v>
      </c>
      <c r="X47">
        <f>COUNTIF('CC Standings '!X$3:X$29,'CC Color Winners'!A47)</f>
        <v>0</v>
      </c>
      <c r="Y47">
        <f>COUNTIF('CC Standings '!Y$3:Y$29,'CC Color Winners'!A47)</f>
        <v>0</v>
      </c>
      <c r="Z47">
        <f>COUNTIF('CC Standings '!Z$3:Z$29,'CC Color Winners'!A47)</f>
        <v>0</v>
      </c>
      <c r="AA47">
        <f>COUNTIF('CC Standings '!AA$3:AA$29,'CC Color Winners'!A47)</f>
        <v>0</v>
      </c>
      <c r="AB47">
        <f>COUNTIF('CC Standings '!AB$3:AB$29,'CC Color Winners'!A47)</f>
        <v>0</v>
      </c>
      <c r="AC47">
        <f>COUNTIF('CC Standings '!AC$3:AC$29,'CC Color Winners'!A47)</f>
        <v>0</v>
      </c>
      <c r="AD47">
        <f>COUNTIF('CC Standings '!AD$3:AD$29,'CC Color Winners'!A47)</f>
        <v>0</v>
      </c>
      <c r="AE47">
        <f>COUNTIF('CC Standings '!AE$3:AE$29,'CC Color Winners'!A47)</f>
        <v>0</v>
      </c>
      <c r="AF47">
        <f>COUNTIF('CC Standings '!AF$3:AF$29,'CC Color Winners'!A47)</f>
        <v>0</v>
      </c>
      <c r="AG47">
        <f>COUNTIF('CC Standings '!AG$3:AG$29,'CC Color Winners'!A47)</f>
        <v>0</v>
      </c>
      <c r="AH47">
        <f>COUNTIF('CC Standings '!AH$3:AH$29,'CC Color Winners'!A47)</f>
        <v>0</v>
      </c>
      <c r="AI47">
        <f>COUNTIF('CC Standings '!AI$3:AI$29,'CC Color Winners'!A47)</f>
        <v>0</v>
      </c>
      <c r="AJ47">
        <f>COUNTIF('CC Standings '!AJ$3:AJ$29,'CC Color Winners'!A47)</f>
        <v>0</v>
      </c>
      <c r="AK47">
        <f>COUNTIF('CC Standings '!AK$3:AK$29,'CC Color Winners'!A47)</f>
        <v>0</v>
      </c>
      <c r="AL47">
        <f>COUNTIF('CC Standings '!AL$3:AL$29,'CC Color Winners'!A47)</f>
        <v>0</v>
      </c>
      <c r="AM47">
        <f>COUNTIF('CC Standings '!AM$3:AM$29,'CC Color Winners'!A47)</f>
        <v>0</v>
      </c>
    </row>
    <row r="48" spans="1:39">
      <c r="A48" t="s">
        <v>93</v>
      </c>
      <c r="B48">
        <f>COUNTIF('CC Standings '!B$3:B$29,'CC Color Winners'!A48)</f>
        <v>0</v>
      </c>
      <c r="C48">
        <f>COUNTIF('CC Standings '!C$3:C$29,'CC Color Winners'!A48)</f>
        <v>0</v>
      </c>
      <c r="D48">
        <f>COUNTIF('CC Standings '!D$3:D$29,'CC Color Winners'!A48)</f>
        <v>1</v>
      </c>
      <c r="E48">
        <f>COUNTIF('CC Standings '!E$3:E$29,'CC Color Winners'!A48)</f>
        <v>0</v>
      </c>
      <c r="F48">
        <f>COUNTIF('CC Standings '!F$3:F$29,'CC Color Winners'!A48)</f>
        <v>0</v>
      </c>
      <c r="G48">
        <f>COUNTIF('CC Standings '!G$3:G$29,'CC Color Winners'!A48)</f>
        <v>0</v>
      </c>
      <c r="H48">
        <f>COUNTIF('CC Standings '!H$3:H$29,'CC Color Winners'!A48)</f>
        <v>0</v>
      </c>
      <c r="I48">
        <f>COUNTIF('CC Standings '!I$3:I$29,'CC Color Winners'!A48)</f>
        <v>0</v>
      </c>
      <c r="J48">
        <f>COUNTIF('CC Standings '!J$3:J$29,'CC Color Winners'!A48)</f>
        <v>0</v>
      </c>
      <c r="K48">
        <f>COUNTIF('CC Standings '!K$3:K$29,'CC Color Winners'!A48)</f>
        <v>0</v>
      </c>
      <c r="L48">
        <f>COUNTIF('CC Standings '!L$3:L$29,'CC Color Winners'!A48)</f>
        <v>0</v>
      </c>
      <c r="M48">
        <f>COUNTIF('CC Standings '!M$3:M$29,'CC Color Winners'!A48)</f>
        <v>0</v>
      </c>
      <c r="N48">
        <f>COUNTIF('CC Standings '!N$3:N$29,'CC Color Winners'!A48)</f>
        <v>0</v>
      </c>
      <c r="O48">
        <f>COUNTIF('CC Standings '!O$3:O$29,'CC Color Winners'!A48)</f>
        <v>0</v>
      </c>
      <c r="P48">
        <f>COUNTIF('CC Standings '!P$3:P$29,'CC Color Winners'!A48)</f>
        <v>0</v>
      </c>
      <c r="Q48">
        <f>COUNTIF('CC Standings '!Q$3:Q$29,'CC Color Winners'!A48)</f>
        <v>0</v>
      </c>
      <c r="R48">
        <f>COUNTIF('CC Standings '!R$3:R$29,'CC Color Winners'!A48)</f>
        <v>1</v>
      </c>
      <c r="S48">
        <f>COUNTIF('CC Standings '!S$3:S$29,'CC Color Winners'!A48)</f>
        <v>0</v>
      </c>
      <c r="T48">
        <f>COUNTIF('CC Standings '!T$3:T$29,'CC Color Winners'!A48)</f>
        <v>0</v>
      </c>
      <c r="U48">
        <f>COUNTIF('CC Standings '!U$3:U$29,'CC Color Winners'!A48)</f>
        <v>0</v>
      </c>
      <c r="V48">
        <f>COUNTIF('CC Standings '!V$3:V$29,'CC Color Winners'!A48)</f>
        <v>0</v>
      </c>
      <c r="W48">
        <f>COUNTIF('CC Standings '!W$3:W$29,'CC Color Winners'!A48)</f>
        <v>0</v>
      </c>
      <c r="X48">
        <f>COUNTIF('CC Standings '!X$3:X$29,'CC Color Winners'!A48)</f>
        <v>0</v>
      </c>
      <c r="Y48">
        <f>COUNTIF('CC Standings '!Y$3:Y$29,'CC Color Winners'!A48)</f>
        <v>0</v>
      </c>
      <c r="Z48">
        <f>COUNTIF('CC Standings '!Z$3:Z$29,'CC Color Winners'!A48)</f>
        <v>0</v>
      </c>
      <c r="AA48">
        <f>COUNTIF('CC Standings '!AA$3:AA$29,'CC Color Winners'!A48)</f>
        <v>0</v>
      </c>
      <c r="AB48">
        <f>COUNTIF('CC Standings '!AB$3:AB$29,'CC Color Winners'!A48)</f>
        <v>0</v>
      </c>
      <c r="AC48">
        <f>COUNTIF('CC Standings '!AC$3:AC$29,'CC Color Winners'!A48)</f>
        <v>0</v>
      </c>
      <c r="AD48">
        <f>COUNTIF('CC Standings '!AD$3:AD$29,'CC Color Winners'!A48)</f>
        <v>0</v>
      </c>
      <c r="AE48">
        <f>COUNTIF('CC Standings '!AE$3:AE$29,'CC Color Winners'!A48)</f>
        <v>0</v>
      </c>
      <c r="AF48">
        <f>COUNTIF('CC Standings '!AF$3:AF$29,'CC Color Winners'!A48)</f>
        <v>0</v>
      </c>
      <c r="AG48">
        <f>COUNTIF('CC Standings '!AG$3:AG$29,'CC Color Winners'!A48)</f>
        <v>0</v>
      </c>
      <c r="AH48">
        <f>COUNTIF('CC Standings '!AH$3:AH$29,'CC Color Winners'!A48)</f>
        <v>0</v>
      </c>
      <c r="AI48">
        <f>COUNTIF('CC Standings '!AI$3:AI$29,'CC Color Winners'!A48)</f>
        <v>0</v>
      </c>
      <c r="AJ48">
        <f>COUNTIF('CC Standings '!AJ$3:AJ$29,'CC Color Winners'!A48)</f>
        <v>0</v>
      </c>
      <c r="AK48">
        <f>COUNTIF('CC Standings '!AK$3:AK$29,'CC Color Winners'!A48)</f>
        <v>0</v>
      </c>
      <c r="AL48">
        <f>COUNTIF('CC Standings '!AL$3:AL$29,'CC Color Winners'!A48)</f>
        <v>0</v>
      </c>
      <c r="AM48">
        <f>COUNTIF('CC Standings '!AM$3:AM$29,'CC Color Winners'!A48)</f>
        <v>0</v>
      </c>
    </row>
    <row r="49" spans="1:39">
      <c r="A49" t="s">
        <v>19</v>
      </c>
      <c r="B49">
        <f>COUNTIF('CC Standings '!B$3:B$29,'CC Color Winners'!A49)</f>
        <v>0</v>
      </c>
      <c r="C49">
        <f>COUNTIF('CC Standings '!C$3:C$29,'CC Color Winners'!A49)</f>
        <v>0</v>
      </c>
      <c r="D49">
        <f>COUNTIF('CC Standings '!D$3:D$29,'CC Color Winners'!A49)</f>
        <v>0</v>
      </c>
      <c r="E49">
        <f>COUNTIF('CC Standings '!E$3:E$29,'CC Color Winners'!A49)</f>
        <v>0</v>
      </c>
      <c r="F49">
        <f>COUNTIF('CC Standings '!F$3:F$29,'CC Color Winners'!A49)</f>
        <v>0</v>
      </c>
      <c r="G49">
        <f>COUNTIF('CC Standings '!G$3:G$29,'CC Color Winners'!A49)</f>
        <v>0</v>
      </c>
      <c r="H49">
        <f>COUNTIF('CC Standings '!H$3:H$29,'CC Color Winners'!A49)</f>
        <v>0</v>
      </c>
      <c r="I49">
        <f>COUNTIF('CC Standings '!I$3:I$29,'CC Color Winners'!A49)</f>
        <v>0</v>
      </c>
      <c r="J49">
        <f>COUNTIF('CC Standings '!J$3:J$29,'CC Color Winners'!A49)</f>
        <v>0</v>
      </c>
      <c r="K49">
        <f>COUNTIF('CC Standings '!K$3:K$29,'CC Color Winners'!A49)</f>
        <v>0</v>
      </c>
      <c r="L49">
        <f>COUNTIF('CC Standings '!L$3:L$29,'CC Color Winners'!A49)</f>
        <v>0</v>
      </c>
      <c r="M49">
        <f>COUNTIF('CC Standings '!M$3:M$29,'CC Color Winners'!A49)</f>
        <v>0</v>
      </c>
      <c r="N49">
        <f>COUNTIF('CC Standings '!N$3:N$29,'CC Color Winners'!A49)</f>
        <v>0</v>
      </c>
      <c r="O49">
        <f>COUNTIF('CC Standings '!O$3:O$29,'CC Color Winners'!A49)</f>
        <v>2</v>
      </c>
      <c r="P49">
        <f>COUNTIF('CC Standings '!P$3:P$29,'CC Color Winners'!A49)</f>
        <v>0</v>
      </c>
      <c r="Q49">
        <f>COUNTIF('CC Standings '!Q$3:Q$29,'CC Color Winners'!A49)</f>
        <v>0</v>
      </c>
      <c r="R49">
        <f>COUNTIF('CC Standings '!R$3:R$29,'CC Color Winners'!A49)</f>
        <v>0</v>
      </c>
      <c r="S49">
        <f>COUNTIF('CC Standings '!S$3:S$29,'CC Color Winners'!A49)</f>
        <v>0</v>
      </c>
      <c r="T49">
        <f>COUNTIF('CC Standings '!T$3:T$29,'CC Color Winners'!A49)</f>
        <v>0</v>
      </c>
      <c r="U49">
        <f>COUNTIF('CC Standings '!U$3:U$29,'CC Color Winners'!A49)</f>
        <v>0</v>
      </c>
      <c r="V49">
        <f>COUNTIF('CC Standings '!V$3:V$29,'CC Color Winners'!A49)</f>
        <v>0</v>
      </c>
      <c r="W49">
        <f>COUNTIF('CC Standings '!W$3:W$29,'CC Color Winners'!A49)</f>
        <v>0</v>
      </c>
      <c r="X49">
        <f>COUNTIF('CC Standings '!X$3:X$29,'CC Color Winners'!A49)</f>
        <v>0</v>
      </c>
      <c r="Y49">
        <f>COUNTIF('CC Standings '!Y$3:Y$29,'CC Color Winners'!A49)</f>
        <v>0</v>
      </c>
      <c r="Z49">
        <f>COUNTIF('CC Standings '!Z$3:Z$29,'CC Color Winners'!A49)</f>
        <v>0</v>
      </c>
      <c r="AA49">
        <f>COUNTIF('CC Standings '!AA$3:AA$29,'CC Color Winners'!A49)</f>
        <v>0</v>
      </c>
      <c r="AB49">
        <f>COUNTIF('CC Standings '!AB$3:AB$29,'CC Color Winners'!A49)</f>
        <v>0</v>
      </c>
      <c r="AC49">
        <f>COUNTIF('CC Standings '!AC$3:AC$29,'CC Color Winners'!A49)</f>
        <v>0</v>
      </c>
      <c r="AD49">
        <f>COUNTIF('CC Standings '!AD$3:AD$29,'CC Color Winners'!A49)</f>
        <v>0</v>
      </c>
      <c r="AE49">
        <f>COUNTIF('CC Standings '!AE$3:AE$29,'CC Color Winners'!A49)</f>
        <v>0</v>
      </c>
      <c r="AF49">
        <f>COUNTIF('CC Standings '!AF$3:AF$29,'CC Color Winners'!A49)</f>
        <v>0</v>
      </c>
      <c r="AG49">
        <f>COUNTIF('CC Standings '!AG$3:AG$29,'CC Color Winners'!A49)</f>
        <v>0</v>
      </c>
      <c r="AH49">
        <f>COUNTIF('CC Standings '!AH$3:AH$29,'CC Color Winners'!A49)</f>
        <v>0</v>
      </c>
      <c r="AI49">
        <f>COUNTIF('CC Standings '!AI$3:AI$29,'CC Color Winners'!A49)</f>
        <v>0</v>
      </c>
      <c r="AJ49">
        <f>COUNTIF('CC Standings '!AJ$3:AJ$29,'CC Color Winners'!A49)</f>
        <v>0</v>
      </c>
      <c r="AK49">
        <f>COUNTIF('CC Standings '!AK$3:AK$29,'CC Color Winners'!A49)</f>
        <v>0</v>
      </c>
      <c r="AL49">
        <f>COUNTIF('CC Standings '!AL$3:AL$29,'CC Color Winners'!A49)</f>
        <v>0</v>
      </c>
      <c r="AM49">
        <f>COUNTIF('CC Standings '!AM$3:AM$29,'CC Color Winners'!A49)</f>
        <v>0</v>
      </c>
    </row>
    <row r="50" spans="1:39">
      <c r="A50" t="s">
        <v>183</v>
      </c>
      <c r="B50">
        <f>COUNTIF('CC Standings '!B$3:B$29,'CC Color Winners'!A50)</f>
        <v>0</v>
      </c>
      <c r="C50">
        <f>COUNTIF('CC Standings '!C$3:C$29,'CC Color Winners'!A50)</f>
        <v>0</v>
      </c>
      <c r="D50">
        <f>COUNTIF('CC Standings '!D$3:D$29,'CC Color Winners'!A50)</f>
        <v>0</v>
      </c>
      <c r="E50">
        <f>COUNTIF('CC Standings '!E$3:E$29,'CC Color Winners'!A50)</f>
        <v>0</v>
      </c>
      <c r="F50">
        <f>COUNTIF('CC Standings '!F$3:F$29,'CC Color Winners'!A50)</f>
        <v>0</v>
      </c>
      <c r="G50">
        <f>COUNTIF('CC Standings '!G$3:G$29,'CC Color Winners'!A50)</f>
        <v>0</v>
      </c>
      <c r="H50">
        <f>COUNTIF('CC Standings '!H$3:H$29,'CC Color Winners'!A50)</f>
        <v>0</v>
      </c>
      <c r="I50">
        <f>COUNTIF('CC Standings '!I$3:I$29,'CC Color Winners'!A50)</f>
        <v>0</v>
      </c>
      <c r="J50">
        <f>COUNTIF('CC Standings '!J$3:J$29,'CC Color Winners'!A50)</f>
        <v>0</v>
      </c>
      <c r="K50">
        <f>COUNTIF('CC Standings '!K$3:K$29,'CC Color Winners'!A50)</f>
        <v>0</v>
      </c>
      <c r="L50">
        <f>COUNTIF('CC Standings '!L$3:L$29,'CC Color Winners'!A50)</f>
        <v>0</v>
      </c>
      <c r="M50">
        <f>COUNTIF('CC Standings '!M$3:M$29,'CC Color Winners'!A50)</f>
        <v>0</v>
      </c>
      <c r="N50">
        <f>COUNTIF('CC Standings '!N$3:N$29,'CC Color Winners'!A50)</f>
        <v>0</v>
      </c>
      <c r="O50">
        <f>COUNTIF('CC Standings '!O$3:O$29,'CC Color Winners'!A50)</f>
        <v>0</v>
      </c>
      <c r="P50">
        <f>COUNTIF('CC Standings '!P$3:P$29,'CC Color Winners'!A50)</f>
        <v>0</v>
      </c>
      <c r="Q50">
        <f>COUNTIF('CC Standings '!Q$3:Q$29,'CC Color Winners'!A50)</f>
        <v>0</v>
      </c>
      <c r="R50">
        <f>COUNTIF('CC Standings '!R$3:R$29,'CC Color Winners'!A50)</f>
        <v>0</v>
      </c>
      <c r="S50">
        <f>COUNTIF('CC Standings '!S$3:S$29,'CC Color Winners'!A50)</f>
        <v>0</v>
      </c>
      <c r="T50">
        <f>COUNTIF('CC Standings '!T$3:T$29,'CC Color Winners'!A50)</f>
        <v>0</v>
      </c>
      <c r="U50">
        <f>COUNTIF('CC Standings '!U$3:U$29,'CC Color Winners'!A50)</f>
        <v>0</v>
      </c>
      <c r="V50">
        <f>COUNTIF('CC Standings '!V$3:V$29,'CC Color Winners'!A50)</f>
        <v>0</v>
      </c>
      <c r="W50">
        <f>COUNTIF('CC Standings '!W$3:W$29,'CC Color Winners'!A50)</f>
        <v>0</v>
      </c>
      <c r="X50">
        <f>COUNTIF('CC Standings '!X$3:X$29,'CC Color Winners'!A50)</f>
        <v>0</v>
      </c>
      <c r="Y50">
        <f>COUNTIF('CC Standings '!Y$3:Y$29,'CC Color Winners'!A50)</f>
        <v>0</v>
      </c>
      <c r="Z50">
        <f>COUNTIF('CC Standings '!Z$3:Z$29,'CC Color Winners'!A50)</f>
        <v>0</v>
      </c>
      <c r="AA50">
        <f>COUNTIF('CC Standings '!AA$3:AA$29,'CC Color Winners'!A50)</f>
        <v>0</v>
      </c>
      <c r="AB50">
        <f>COUNTIF('CC Standings '!AB$3:AB$29,'CC Color Winners'!A50)</f>
        <v>0</v>
      </c>
      <c r="AC50">
        <f>COUNTIF('CC Standings '!AC$3:AC$29,'CC Color Winners'!A50)</f>
        <v>0</v>
      </c>
      <c r="AD50">
        <f>COUNTIF('CC Standings '!AD$3:AD$29,'CC Color Winners'!A50)</f>
        <v>0</v>
      </c>
      <c r="AE50">
        <f>COUNTIF('CC Standings '!AE$3:AE$29,'CC Color Winners'!A50)</f>
        <v>0</v>
      </c>
      <c r="AF50">
        <f>COUNTIF('CC Standings '!AF$3:AF$29,'CC Color Winners'!A50)</f>
        <v>0</v>
      </c>
      <c r="AG50">
        <f>COUNTIF('CC Standings '!AG$3:AG$29,'CC Color Winners'!A50)</f>
        <v>0</v>
      </c>
      <c r="AH50">
        <f>COUNTIF('CC Standings '!AH$3:AH$29,'CC Color Winners'!A50)</f>
        <v>0</v>
      </c>
      <c r="AI50">
        <f>COUNTIF('CC Standings '!AI$3:AI$29,'CC Color Winners'!A50)</f>
        <v>0</v>
      </c>
      <c r="AJ50">
        <f>COUNTIF('CC Standings '!AJ$3:AJ$29,'CC Color Winners'!A50)</f>
        <v>0</v>
      </c>
      <c r="AK50">
        <f>COUNTIF('CC Standings '!AK$3:AK$29,'CC Color Winners'!A50)</f>
        <v>0</v>
      </c>
      <c r="AL50">
        <f>COUNTIF('CC Standings '!AL$3:AL$29,'CC Color Winners'!A50)</f>
        <v>0</v>
      </c>
      <c r="AM50">
        <f>COUNTIF('CC Standings '!AM$3:AM$29,'CC Color Winners'!A50)</f>
        <v>0</v>
      </c>
    </row>
    <row r="51" spans="1:39">
      <c r="A51" t="s">
        <v>23</v>
      </c>
      <c r="B51">
        <f>COUNTIF('CC Standings '!B$3:B$29,'CC Color Winners'!A51)</f>
        <v>0</v>
      </c>
      <c r="C51">
        <f>COUNTIF('CC Standings '!C$3:C$29,'CC Color Winners'!A51)</f>
        <v>0</v>
      </c>
      <c r="D51">
        <f>COUNTIF('CC Standings '!D$3:D$29,'CC Color Winners'!A51)</f>
        <v>0</v>
      </c>
      <c r="E51">
        <f>COUNTIF('CC Standings '!E$3:E$29,'CC Color Winners'!A51)</f>
        <v>2</v>
      </c>
      <c r="F51">
        <f>COUNTIF('CC Standings '!F$3:F$29,'CC Color Winners'!A51)</f>
        <v>2</v>
      </c>
      <c r="G51">
        <f>COUNTIF('CC Standings '!G$3:G$29,'CC Color Winners'!A51)</f>
        <v>2</v>
      </c>
      <c r="H51">
        <f>COUNTIF('CC Standings '!H$3:H$29,'CC Color Winners'!A51)</f>
        <v>0</v>
      </c>
      <c r="I51">
        <f>COUNTIF('CC Standings '!I$3:I$29,'CC Color Winners'!A51)</f>
        <v>1</v>
      </c>
      <c r="J51">
        <f>COUNTIF('CC Standings '!J$3:J$29,'CC Color Winners'!A51)</f>
        <v>2</v>
      </c>
      <c r="K51">
        <f>COUNTIF('CC Standings '!K$3:K$29,'CC Color Winners'!A51)</f>
        <v>2</v>
      </c>
      <c r="L51">
        <f>COUNTIF('CC Standings '!L$3:L$29,'CC Color Winners'!A51)</f>
        <v>0</v>
      </c>
      <c r="M51">
        <f>COUNTIF('CC Standings '!M$3:M$29,'CC Color Winners'!A51)</f>
        <v>0</v>
      </c>
      <c r="N51">
        <f>COUNTIF('CC Standings '!N$3:N$29,'CC Color Winners'!A51)</f>
        <v>0</v>
      </c>
      <c r="O51">
        <f>COUNTIF('CC Standings '!O$3:O$29,'CC Color Winners'!A51)</f>
        <v>1</v>
      </c>
      <c r="P51">
        <f>COUNTIF('CC Standings '!P$3:P$29,'CC Color Winners'!A51)</f>
        <v>0</v>
      </c>
      <c r="Q51">
        <f>COUNTIF('CC Standings '!Q$3:Q$29,'CC Color Winners'!A51)</f>
        <v>0</v>
      </c>
      <c r="R51">
        <f>COUNTIF('CC Standings '!R$3:R$29,'CC Color Winners'!A51)</f>
        <v>0</v>
      </c>
      <c r="S51">
        <f>COUNTIF('CC Standings '!S$3:S$29,'CC Color Winners'!A51)</f>
        <v>0</v>
      </c>
      <c r="T51">
        <f>COUNTIF('CC Standings '!T$3:T$29,'CC Color Winners'!A51)</f>
        <v>1</v>
      </c>
      <c r="U51">
        <f>COUNTIF('CC Standings '!U$3:U$29,'CC Color Winners'!A51)</f>
        <v>0</v>
      </c>
      <c r="V51">
        <f>COUNTIF('CC Standings '!V$3:V$29,'CC Color Winners'!A51)</f>
        <v>0</v>
      </c>
      <c r="W51">
        <f>COUNTIF('CC Standings '!W$3:W$29,'CC Color Winners'!A51)</f>
        <v>0</v>
      </c>
      <c r="X51">
        <f>COUNTIF('CC Standings '!X$3:X$29,'CC Color Winners'!A51)</f>
        <v>0</v>
      </c>
      <c r="Y51">
        <f>COUNTIF('CC Standings '!Y$3:Y$29,'CC Color Winners'!A51)</f>
        <v>0</v>
      </c>
      <c r="Z51">
        <f>COUNTIF('CC Standings '!Z$3:Z$29,'CC Color Winners'!A51)</f>
        <v>0</v>
      </c>
      <c r="AA51">
        <f>COUNTIF('CC Standings '!AA$3:AA$29,'CC Color Winners'!A51)</f>
        <v>0</v>
      </c>
      <c r="AB51">
        <f>COUNTIF('CC Standings '!AB$3:AB$29,'CC Color Winners'!A51)</f>
        <v>0</v>
      </c>
      <c r="AC51">
        <f>COUNTIF('CC Standings '!AC$3:AC$29,'CC Color Winners'!A51)</f>
        <v>0</v>
      </c>
      <c r="AD51">
        <f>COUNTIF('CC Standings '!AD$3:AD$29,'CC Color Winners'!A51)</f>
        <v>0</v>
      </c>
      <c r="AE51">
        <f>COUNTIF('CC Standings '!AE$3:AE$29,'CC Color Winners'!A51)</f>
        <v>0</v>
      </c>
      <c r="AF51">
        <f>COUNTIF('CC Standings '!AF$3:AF$29,'CC Color Winners'!A51)</f>
        <v>0</v>
      </c>
      <c r="AG51">
        <f>COUNTIF('CC Standings '!AG$3:AG$29,'CC Color Winners'!A51)</f>
        <v>0</v>
      </c>
      <c r="AH51">
        <f>COUNTIF('CC Standings '!AH$3:AH$29,'CC Color Winners'!A51)</f>
        <v>0</v>
      </c>
      <c r="AI51">
        <f>COUNTIF('CC Standings '!AI$3:AI$29,'CC Color Winners'!A51)</f>
        <v>0</v>
      </c>
      <c r="AJ51">
        <f>COUNTIF('CC Standings '!AJ$3:AJ$29,'CC Color Winners'!A51)</f>
        <v>0</v>
      </c>
      <c r="AK51">
        <f>COUNTIF('CC Standings '!AK$3:AK$29,'CC Color Winners'!A51)</f>
        <v>0</v>
      </c>
      <c r="AL51">
        <f>COUNTIF('CC Standings '!AL$3:AL$29,'CC Color Winners'!A51)</f>
        <v>0</v>
      </c>
      <c r="AM51">
        <f>COUNTIF('CC Standings '!AM$3:AM$29,'CC Color Winners'!A51)</f>
        <v>0</v>
      </c>
    </row>
    <row r="52" spans="1:39">
      <c r="A52" t="s">
        <v>47</v>
      </c>
      <c r="B52">
        <f>COUNTIF('CC Standings '!B$3:B$29,'CC Color Winners'!A52)</f>
        <v>0</v>
      </c>
      <c r="C52">
        <f>COUNTIF('CC Standings '!C$3:C$29,'CC Color Winners'!A52)</f>
        <v>0</v>
      </c>
      <c r="D52">
        <f>COUNTIF('CC Standings '!D$3:D$29,'CC Color Winners'!A52)</f>
        <v>0</v>
      </c>
      <c r="E52">
        <f>COUNTIF('CC Standings '!E$3:E$29,'CC Color Winners'!A52)</f>
        <v>0</v>
      </c>
      <c r="F52">
        <f>COUNTIF('CC Standings '!F$3:F$29,'CC Color Winners'!A52)</f>
        <v>0</v>
      </c>
      <c r="G52">
        <f>COUNTIF('CC Standings '!G$3:G$29,'CC Color Winners'!A52)</f>
        <v>0</v>
      </c>
      <c r="H52">
        <f>COUNTIF('CC Standings '!H$3:H$29,'CC Color Winners'!A52)</f>
        <v>0</v>
      </c>
      <c r="I52">
        <f>COUNTIF('CC Standings '!I$3:I$29,'CC Color Winners'!A52)</f>
        <v>0</v>
      </c>
      <c r="J52">
        <f>COUNTIF('CC Standings '!J$3:J$29,'CC Color Winners'!A52)</f>
        <v>0</v>
      </c>
      <c r="K52">
        <f>COUNTIF('CC Standings '!K$3:K$29,'CC Color Winners'!A52)</f>
        <v>0</v>
      </c>
      <c r="L52">
        <f>COUNTIF('CC Standings '!L$3:L$29,'CC Color Winners'!A52)</f>
        <v>0</v>
      </c>
      <c r="M52">
        <f>COUNTIF('CC Standings '!M$3:M$29,'CC Color Winners'!A52)</f>
        <v>0</v>
      </c>
      <c r="N52">
        <f>COUNTIF('CC Standings '!N$3:N$29,'CC Color Winners'!A52)</f>
        <v>0</v>
      </c>
      <c r="O52">
        <f>COUNTIF('CC Standings '!O$3:O$29,'CC Color Winners'!A52)</f>
        <v>0</v>
      </c>
      <c r="P52">
        <f>COUNTIF('CC Standings '!P$3:P$29,'CC Color Winners'!A52)</f>
        <v>0</v>
      </c>
      <c r="Q52">
        <f>COUNTIF('CC Standings '!Q$3:Q$29,'CC Color Winners'!A52)</f>
        <v>0</v>
      </c>
      <c r="R52">
        <f>COUNTIF('CC Standings '!R$3:R$29,'CC Color Winners'!A52)</f>
        <v>0</v>
      </c>
      <c r="S52">
        <f>COUNTIF('CC Standings '!S$3:S$29,'CC Color Winners'!A52)</f>
        <v>0</v>
      </c>
      <c r="T52">
        <f>COUNTIF('CC Standings '!T$3:T$29,'CC Color Winners'!A52)</f>
        <v>0</v>
      </c>
      <c r="U52">
        <f>COUNTIF('CC Standings '!U$3:U$29,'CC Color Winners'!A52)</f>
        <v>0</v>
      </c>
      <c r="V52">
        <f>COUNTIF('CC Standings '!V$3:V$29,'CC Color Winners'!A52)</f>
        <v>0</v>
      </c>
      <c r="W52">
        <f>COUNTIF('CC Standings '!W$3:W$29,'CC Color Winners'!A52)</f>
        <v>0</v>
      </c>
      <c r="X52">
        <f>COUNTIF('CC Standings '!X$3:X$29,'CC Color Winners'!A52)</f>
        <v>0</v>
      </c>
      <c r="Y52">
        <f>COUNTIF('CC Standings '!Y$3:Y$29,'CC Color Winners'!A52)</f>
        <v>0</v>
      </c>
      <c r="Z52">
        <f>COUNTIF('CC Standings '!Z$3:Z$29,'CC Color Winners'!A52)</f>
        <v>0</v>
      </c>
      <c r="AA52">
        <f>COUNTIF('CC Standings '!AA$3:AA$29,'CC Color Winners'!A52)</f>
        <v>0</v>
      </c>
      <c r="AB52">
        <f>COUNTIF('CC Standings '!AB$3:AB$29,'CC Color Winners'!A52)</f>
        <v>0</v>
      </c>
      <c r="AC52">
        <f>COUNTIF('CC Standings '!AC$3:AC$29,'CC Color Winners'!A52)</f>
        <v>0</v>
      </c>
      <c r="AD52">
        <f>COUNTIF('CC Standings '!AD$3:AD$29,'CC Color Winners'!A52)</f>
        <v>0</v>
      </c>
      <c r="AE52">
        <f>COUNTIF('CC Standings '!AE$3:AE$29,'CC Color Winners'!A52)</f>
        <v>0</v>
      </c>
      <c r="AF52">
        <f>COUNTIF('CC Standings '!AF$3:AF$29,'CC Color Winners'!A52)</f>
        <v>0</v>
      </c>
      <c r="AG52">
        <f>COUNTIF('CC Standings '!AG$3:AG$29,'CC Color Winners'!A52)</f>
        <v>0</v>
      </c>
      <c r="AH52">
        <f>COUNTIF('CC Standings '!AH$3:AH$29,'CC Color Winners'!A52)</f>
        <v>0</v>
      </c>
      <c r="AI52">
        <f>COUNTIF('CC Standings '!AI$3:AI$29,'CC Color Winners'!A52)</f>
        <v>0</v>
      </c>
      <c r="AJ52">
        <f>COUNTIF('CC Standings '!AJ$3:AJ$29,'CC Color Winners'!A52)</f>
        <v>0</v>
      </c>
      <c r="AK52">
        <f>COUNTIF('CC Standings '!AK$3:AK$29,'CC Color Winners'!A52)</f>
        <v>0</v>
      </c>
      <c r="AL52">
        <f>COUNTIF('CC Standings '!AL$3:AL$29,'CC Color Winners'!A52)</f>
        <v>0</v>
      </c>
      <c r="AM52">
        <f>COUNTIF('CC Standings '!AM$3:AM$29,'CC Color Winners'!A52)</f>
        <v>0</v>
      </c>
    </row>
    <row r="53" spans="1:39">
      <c r="A53" t="s">
        <v>208</v>
      </c>
      <c r="B53">
        <f>COUNTIF('CC Standings '!B$3:B$29,'CC Color Winners'!A53)</f>
        <v>0</v>
      </c>
      <c r="C53">
        <f>COUNTIF('CC Standings '!C$3:C$29,'CC Color Winners'!A53)</f>
        <v>0</v>
      </c>
      <c r="D53">
        <f>COUNTIF('CC Standings '!D$3:D$29,'CC Color Winners'!A53)</f>
        <v>0</v>
      </c>
      <c r="E53">
        <f>COUNTIF('CC Standings '!E$3:E$29,'CC Color Winners'!A53)</f>
        <v>0</v>
      </c>
      <c r="F53">
        <f>COUNTIF('CC Standings '!F$3:F$29,'CC Color Winners'!A53)</f>
        <v>0</v>
      </c>
      <c r="G53">
        <f>COUNTIF('CC Standings '!G$3:G$29,'CC Color Winners'!A53)</f>
        <v>0</v>
      </c>
      <c r="H53">
        <f>COUNTIF('CC Standings '!H$3:H$29,'CC Color Winners'!A53)</f>
        <v>0</v>
      </c>
      <c r="I53">
        <f>COUNTIF('CC Standings '!I$3:I$29,'CC Color Winners'!A53)</f>
        <v>0</v>
      </c>
      <c r="J53">
        <f>COUNTIF('CC Standings '!J$3:J$29,'CC Color Winners'!A53)</f>
        <v>0</v>
      </c>
      <c r="K53">
        <f>COUNTIF('CC Standings '!K$3:K$29,'CC Color Winners'!A53)</f>
        <v>0</v>
      </c>
      <c r="L53">
        <f>COUNTIF('CC Standings '!L$3:L$29,'CC Color Winners'!A53)</f>
        <v>0</v>
      </c>
      <c r="M53">
        <f>COUNTIF('CC Standings '!M$3:M$29,'CC Color Winners'!A53)</f>
        <v>0</v>
      </c>
      <c r="N53">
        <f>COUNTIF('CC Standings '!N$3:N$29,'CC Color Winners'!A53)</f>
        <v>0</v>
      </c>
      <c r="O53">
        <f>COUNTIF('CC Standings '!O$3:O$29,'CC Color Winners'!A53)</f>
        <v>0</v>
      </c>
      <c r="P53">
        <f>COUNTIF('CC Standings '!P$3:P$29,'CC Color Winners'!A53)</f>
        <v>0</v>
      </c>
      <c r="Q53">
        <f>COUNTIF('CC Standings '!Q$3:Q$29,'CC Color Winners'!A53)</f>
        <v>0</v>
      </c>
      <c r="R53">
        <f>COUNTIF('CC Standings '!R$3:R$29,'CC Color Winners'!A53)</f>
        <v>0</v>
      </c>
      <c r="S53">
        <f>COUNTIF('CC Standings '!S$3:S$29,'CC Color Winners'!A53)</f>
        <v>0</v>
      </c>
      <c r="T53">
        <f>COUNTIF('CC Standings '!T$3:T$29,'CC Color Winners'!A53)</f>
        <v>0</v>
      </c>
      <c r="U53">
        <f>COUNTIF('CC Standings '!U$3:U$29,'CC Color Winners'!A53)</f>
        <v>0</v>
      </c>
      <c r="V53">
        <f>COUNTIF('CC Standings '!V$3:V$29,'CC Color Winners'!A53)</f>
        <v>0</v>
      </c>
      <c r="W53">
        <f>COUNTIF('CC Standings '!W$3:W$29,'CC Color Winners'!A53)</f>
        <v>0</v>
      </c>
      <c r="X53">
        <f>COUNTIF('CC Standings '!X$3:X$29,'CC Color Winners'!A53)</f>
        <v>0</v>
      </c>
      <c r="Y53">
        <f>COUNTIF('CC Standings '!Y$3:Y$29,'CC Color Winners'!A53)</f>
        <v>0</v>
      </c>
      <c r="Z53">
        <f>COUNTIF('CC Standings '!Z$3:Z$29,'CC Color Winners'!A53)</f>
        <v>0</v>
      </c>
      <c r="AA53">
        <f>COUNTIF('CC Standings '!AA$3:AA$29,'CC Color Winners'!A53)</f>
        <v>0</v>
      </c>
      <c r="AB53">
        <f>COUNTIF('CC Standings '!AB$3:AB$29,'CC Color Winners'!A53)</f>
        <v>0</v>
      </c>
      <c r="AC53">
        <f>COUNTIF('CC Standings '!AC$3:AC$29,'CC Color Winners'!A53)</f>
        <v>0</v>
      </c>
      <c r="AD53">
        <f>COUNTIF('CC Standings '!AD$3:AD$29,'CC Color Winners'!A53)</f>
        <v>0</v>
      </c>
      <c r="AE53">
        <f>COUNTIF('CC Standings '!AE$3:AE$29,'CC Color Winners'!A53)</f>
        <v>0</v>
      </c>
      <c r="AF53">
        <f>COUNTIF('CC Standings '!AF$3:AF$29,'CC Color Winners'!A53)</f>
        <v>0</v>
      </c>
      <c r="AG53">
        <f>COUNTIF('CC Standings '!AG$3:AG$29,'CC Color Winners'!A53)</f>
        <v>0</v>
      </c>
      <c r="AH53">
        <f>COUNTIF('CC Standings '!AH$3:AH$29,'CC Color Winners'!A53)</f>
        <v>0</v>
      </c>
      <c r="AI53">
        <f>COUNTIF('CC Standings '!AI$3:AI$29,'CC Color Winners'!A53)</f>
        <v>0</v>
      </c>
      <c r="AJ53">
        <f>COUNTIF('CC Standings '!AJ$3:AJ$29,'CC Color Winners'!A53)</f>
        <v>0</v>
      </c>
      <c r="AK53">
        <f>COUNTIF('CC Standings '!AK$3:AK$29,'CC Color Winners'!A53)</f>
        <v>0</v>
      </c>
      <c r="AL53">
        <f>COUNTIF('CC Standings '!AL$3:AL$29,'CC Color Winners'!A53)</f>
        <v>0</v>
      </c>
      <c r="AM53">
        <f>COUNTIF('CC Standings '!AM$3:AM$29,'CC Color Winners'!A53)</f>
        <v>0</v>
      </c>
    </row>
    <row r="54" spans="1:39">
      <c r="A54" t="s">
        <v>184</v>
      </c>
      <c r="B54">
        <f>COUNTIF('CC Standings '!B$3:B$29,'CC Color Winners'!A54)</f>
        <v>0</v>
      </c>
      <c r="C54">
        <f>COUNTIF('CC Standings '!C$3:C$29,'CC Color Winners'!A54)</f>
        <v>0</v>
      </c>
      <c r="D54">
        <f>COUNTIF('CC Standings '!D$3:D$29,'CC Color Winners'!A54)</f>
        <v>0</v>
      </c>
      <c r="E54">
        <f>COUNTIF('CC Standings '!E$3:E$29,'CC Color Winners'!A54)</f>
        <v>0</v>
      </c>
      <c r="F54">
        <f>COUNTIF('CC Standings '!F$3:F$29,'CC Color Winners'!A54)</f>
        <v>0</v>
      </c>
      <c r="G54">
        <f>COUNTIF('CC Standings '!G$3:G$29,'CC Color Winners'!A54)</f>
        <v>0</v>
      </c>
      <c r="H54">
        <f>COUNTIF('CC Standings '!H$3:H$29,'CC Color Winners'!A54)</f>
        <v>0</v>
      </c>
      <c r="I54">
        <f>COUNTIF('CC Standings '!I$3:I$29,'CC Color Winners'!A54)</f>
        <v>0</v>
      </c>
      <c r="J54">
        <f>COUNTIF('CC Standings '!J$3:J$29,'CC Color Winners'!A54)</f>
        <v>0</v>
      </c>
      <c r="K54">
        <f>COUNTIF('CC Standings '!K$3:K$29,'CC Color Winners'!A54)</f>
        <v>0</v>
      </c>
      <c r="L54">
        <f>COUNTIF('CC Standings '!L$3:L$29,'CC Color Winners'!A54)</f>
        <v>0</v>
      </c>
      <c r="M54">
        <f>COUNTIF('CC Standings '!M$3:M$29,'CC Color Winners'!A54)</f>
        <v>0</v>
      </c>
      <c r="N54">
        <f>COUNTIF('CC Standings '!N$3:N$29,'CC Color Winners'!A54)</f>
        <v>0</v>
      </c>
      <c r="O54">
        <f>COUNTIF('CC Standings '!O$3:O$29,'CC Color Winners'!A54)</f>
        <v>0</v>
      </c>
      <c r="P54">
        <f>COUNTIF('CC Standings '!P$3:P$29,'CC Color Winners'!A54)</f>
        <v>0</v>
      </c>
      <c r="Q54">
        <f>COUNTIF('CC Standings '!Q$3:Q$29,'CC Color Winners'!A54)</f>
        <v>0</v>
      </c>
      <c r="R54">
        <f>COUNTIF('CC Standings '!R$3:R$29,'CC Color Winners'!A54)</f>
        <v>0</v>
      </c>
      <c r="S54">
        <f>COUNTIF('CC Standings '!S$3:S$29,'CC Color Winners'!A54)</f>
        <v>0</v>
      </c>
      <c r="T54">
        <f>COUNTIF('CC Standings '!T$3:T$29,'CC Color Winners'!A54)</f>
        <v>0</v>
      </c>
      <c r="U54">
        <f>COUNTIF('CC Standings '!U$3:U$29,'CC Color Winners'!A54)</f>
        <v>0</v>
      </c>
      <c r="V54">
        <f>COUNTIF('CC Standings '!V$3:V$29,'CC Color Winners'!A54)</f>
        <v>0</v>
      </c>
      <c r="W54">
        <f>COUNTIF('CC Standings '!W$3:W$29,'CC Color Winners'!A54)</f>
        <v>0</v>
      </c>
      <c r="X54">
        <f>COUNTIF('CC Standings '!X$3:X$29,'CC Color Winners'!A54)</f>
        <v>0</v>
      </c>
      <c r="Y54">
        <f>COUNTIF('CC Standings '!Y$3:Y$29,'CC Color Winners'!A54)</f>
        <v>0</v>
      </c>
      <c r="Z54">
        <f>COUNTIF('CC Standings '!Z$3:Z$29,'CC Color Winners'!A54)</f>
        <v>0</v>
      </c>
      <c r="AA54">
        <f>COUNTIF('CC Standings '!AA$3:AA$29,'CC Color Winners'!A54)</f>
        <v>0</v>
      </c>
      <c r="AB54">
        <f>COUNTIF('CC Standings '!AB$3:AB$29,'CC Color Winners'!A54)</f>
        <v>0</v>
      </c>
      <c r="AC54">
        <f>COUNTIF('CC Standings '!AC$3:AC$29,'CC Color Winners'!A54)</f>
        <v>0</v>
      </c>
      <c r="AD54">
        <f>COUNTIF('CC Standings '!AD$3:AD$29,'CC Color Winners'!A54)</f>
        <v>0</v>
      </c>
      <c r="AE54">
        <f>COUNTIF('CC Standings '!AE$3:AE$29,'CC Color Winners'!A54)</f>
        <v>0</v>
      </c>
      <c r="AF54">
        <f>COUNTIF('CC Standings '!AF$3:AF$29,'CC Color Winners'!A54)</f>
        <v>0</v>
      </c>
      <c r="AG54">
        <f>COUNTIF('CC Standings '!AG$3:AG$29,'CC Color Winners'!A54)</f>
        <v>0</v>
      </c>
      <c r="AH54">
        <f>COUNTIF('CC Standings '!AH$3:AH$29,'CC Color Winners'!A54)</f>
        <v>0</v>
      </c>
      <c r="AI54">
        <f>COUNTIF('CC Standings '!AI$3:AI$29,'CC Color Winners'!A54)</f>
        <v>0</v>
      </c>
      <c r="AJ54">
        <f>COUNTIF('CC Standings '!AJ$3:AJ$29,'CC Color Winners'!A54)</f>
        <v>0</v>
      </c>
      <c r="AK54">
        <f>COUNTIF('CC Standings '!AK$3:AK$29,'CC Color Winners'!A54)</f>
        <v>0</v>
      </c>
      <c r="AL54">
        <f>COUNTIF('CC Standings '!AL$3:AL$29,'CC Color Winners'!A54)</f>
        <v>0</v>
      </c>
      <c r="AM54">
        <f>COUNTIF('CC Standings '!AM$3:AM$29,'CC Color Winners'!A54)</f>
        <v>0</v>
      </c>
    </row>
    <row r="55" spans="1:39">
      <c r="A55" t="s">
        <v>255</v>
      </c>
      <c r="B55">
        <f>COUNTIF('CC Standings '!B$3:B$29,'CC Color Winners'!A55)</f>
        <v>0</v>
      </c>
      <c r="C55">
        <f>COUNTIF('CC Standings '!C$3:C$29,'CC Color Winners'!A55)</f>
        <v>0</v>
      </c>
      <c r="D55">
        <f>COUNTIF('CC Standings '!D$3:D$29,'CC Color Winners'!A55)</f>
        <v>0</v>
      </c>
      <c r="E55">
        <f>COUNTIF('CC Standings '!E$3:E$29,'CC Color Winners'!A55)</f>
        <v>0</v>
      </c>
      <c r="F55">
        <f>COUNTIF('CC Standings '!F$3:F$29,'CC Color Winners'!A55)</f>
        <v>0</v>
      </c>
      <c r="G55">
        <f>COUNTIF('CC Standings '!G$3:G$29,'CC Color Winners'!A55)</f>
        <v>0</v>
      </c>
      <c r="H55">
        <f>COUNTIF('CC Standings '!H$3:H$29,'CC Color Winners'!A55)</f>
        <v>0</v>
      </c>
      <c r="I55">
        <f>COUNTIF('CC Standings '!I$3:I$29,'CC Color Winners'!A55)</f>
        <v>0</v>
      </c>
      <c r="J55">
        <f>COUNTIF('CC Standings '!J$3:J$29,'CC Color Winners'!A55)</f>
        <v>0</v>
      </c>
      <c r="K55">
        <f>COUNTIF('CC Standings '!K$3:K$29,'CC Color Winners'!A55)</f>
        <v>1</v>
      </c>
      <c r="L55">
        <f>COUNTIF('CC Standings '!L$3:L$29,'CC Color Winners'!A55)</f>
        <v>0</v>
      </c>
      <c r="M55">
        <f>COUNTIF('CC Standings '!M$3:M$29,'CC Color Winners'!A55)</f>
        <v>2</v>
      </c>
      <c r="N55">
        <f>COUNTIF('CC Standings '!N$3:N$29,'CC Color Winners'!A55)</f>
        <v>0</v>
      </c>
      <c r="O55">
        <f>COUNTIF('CC Standings '!O$3:O$29,'CC Color Winners'!A55)</f>
        <v>0</v>
      </c>
      <c r="P55">
        <f>COUNTIF('CC Standings '!P$3:P$29,'CC Color Winners'!A55)</f>
        <v>0</v>
      </c>
      <c r="Q55">
        <f>COUNTIF('CC Standings '!Q$3:Q$29,'CC Color Winners'!A55)</f>
        <v>0</v>
      </c>
      <c r="R55">
        <f>COUNTIF('CC Standings '!R$3:R$29,'CC Color Winners'!A55)</f>
        <v>0</v>
      </c>
      <c r="S55">
        <f>COUNTIF('CC Standings '!S$3:S$29,'CC Color Winners'!A55)</f>
        <v>0</v>
      </c>
      <c r="T55">
        <f>COUNTIF('CC Standings '!T$3:T$29,'CC Color Winners'!A55)</f>
        <v>0</v>
      </c>
      <c r="U55">
        <f>COUNTIF('CC Standings '!U$3:U$29,'CC Color Winners'!A55)</f>
        <v>0</v>
      </c>
      <c r="V55">
        <f>COUNTIF('CC Standings '!V$3:V$29,'CC Color Winners'!A55)</f>
        <v>0</v>
      </c>
      <c r="W55">
        <f>COUNTIF('CC Standings '!W$3:W$29,'CC Color Winners'!A55)</f>
        <v>1</v>
      </c>
      <c r="X55">
        <f>COUNTIF('CC Standings '!X$3:X$29,'CC Color Winners'!A55)</f>
        <v>0</v>
      </c>
      <c r="Y55">
        <f>COUNTIF('CC Standings '!Y$3:Y$29,'CC Color Winners'!A55)</f>
        <v>0</v>
      </c>
      <c r="Z55">
        <f>COUNTIF('CC Standings '!Z$3:Z$29,'CC Color Winners'!A55)</f>
        <v>0</v>
      </c>
      <c r="AA55">
        <f>COUNTIF('CC Standings '!AA$3:AA$29,'CC Color Winners'!A55)</f>
        <v>0</v>
      </c>
      <c r="AB55">
        <f>COUNTIF('CC Standings '!AB$3:AB$29,'CC Color Winners'!A55)</f>
        <v>0</v>
      </c>
      <c r="AC55">
        <f>COUNTIF('CC Standings '!AC$3:AC$29,'CC Color Winners'!A55)</f>
        <v>0</v>
      </c>
      <c r="AD55">
        <f>COUNTIF('CC Standings '!AD$3:AD$29,'CC Color Winners'!A55)</f>
        <v>0</v>
      </c>
      <c r="AE55">
        <f>COUNTIF('CC Standings '!AE$3:AE$29,'CC Color Winners'!A55)</f>
        <v>0</v>
      </c>
      <c r="AF55">
        <f>COUNTIF('CC Standings '!AF$3:AF$29,'CC Color Winners'!A55)</f>
        <v>0</v>
      </c>
      <c r="AG55">
        <f>COUNTIF('CC Standings '!AG$3:AG$29,'CC Color Winners'!A55)</f>
        <v>0</v>
      </c>
      <c r="AH55">
        <f>COUNTIF('CC Standings '!AH$3:AH$29,'CC Color Winners'!A55)</f>
        <v>0</v>
      </c>
      <c r="AI55">
        <f>COUNTIF('CC Standings '!AI$3:AI$29,'CC Color Winners'!A55)</f>
        <v>0</v>
      </c>
      <c r="AJ55">
        <f>COUNTIF('CC Standings '!AJ$3:AJ$29,'CC Color Winners'!A55)</f>
        <v>0</v>
      </c>
      <c r="AK55">
        <f>COUNTIF('CC Standings '!AK$3:AK$29,'CC Color Winners'!A55)</f>
        <v>0</v>
      </c>
      <c r="AL55">
        <f>COUNTIF('CC Standings '!AL$3:AL$29,'CC Color Winners'!A55)</f>
        <v>0</v>
      </c>
      <c r="AM55">
        <f>COUNTIF('CC Standings '!AM$3:AM$29,'CC Color Winners'!A55)</f>
        <v>0</v>
      </c>
    </row>
    <row r="56" spans="1:39">
      <c r="A56" t="s">
        <v>185</v>
      </c>
      <c r="B56">
        <f>COUNTIF('CC Standings '!B$3:B$29,'CC Color Winners'!A56)</f>
        <v>0</v>
      </c>
      <c r="C56">
        <f>COUNTIF('CC Standings '!C$3:C$29,'CC Color Winners'!A56)</f>
        <v>0</v>
      </c>
      <c r="D56">
        <f>COUNTIF('CC Standings '!D$3:D$29,'CC Color Winners'!A56)</f>
        <v>0</v>
      </c>
      <c r="E56">
        <f>COUNTIF('CC Standings '!E$3:E$29,'CC Color Winners'!A56)</f>
        <v>0</v>
      </c>
      <c r="F56">
        <f>COUNTIF('CC Standings '!F$3:F$29,'CC Color Winners'!A56)</f>
        <v>0</v>
      </c>
      <c r="G56">
        <f>COUNTIF('CC Standings '!G$3:G$29,'CC Color Winners'!A56)</f>
        <v>0</v>
      </c>
      <c r="H56">
        <f>COUNTIF('CC Standings '!H$3:H$29,'CC Color Winners'!A56)</f>
        <v>0</v>
      </c>
      <c r="I56">
        <f>COUNTIF('CC Standings '!I$3:I$29,'CC Color Winners'!A56)</f>
        <v>0</v>
      </c>
      <c r="J56">
        <f>COUNTIF('CC Standings '!J$3:J$29,'CC Color Winners'!A56)</f>
        <v>0</v>
      </c>
      <c r="K56">
        <f>COUNTIF('CC Standings '!K$3:K$29,'CC Color Winners'!A56)</f>
        <v>0</v>
      </c>
      <c r="L56">
        <f>COUNTIF('CC Standings '!L$3:L$29,'CC Color Winners'!A56)</f>
        <v>0</v>
      </c>
      <c r="M56">
        <f>COUNTIF('CC Standings '!M$3:M$29,'CC Color Winners'!A56)</f>
        <v>0</v>
      </c>
      <c r="N56">
        <f>COUNTIF('CC Standings '!N$3:N$29,'CC Color Winners'!A56)</f>
        <v>0</v>
      </c>
      <c r="O56">
        <f>COUNTIF('CC Standings '!O$3:O$29,'CC Color Winners'!A56)</f>
        <v>0</v>
      </c>
      <c r="P56">
        <f>COUNTIF('CC Standings '!P$3:P$29,'CC Color Winners'!A56)</f>
        <v>0</v>
      </c>
      <c r="Q56">
        <f>COUNTIF('CC Standings '!Q$3:Q$29,'CC Color Winners'!A56)</f>
        <v>0</v>
      </c>
      <c r="R56">
        <f>COUNTIF('CC Standings '!R$3:R$29,'CC Color Winners'!A56)</f>
        <v>0</v>
      </c>
      <c r="S56">
        <f>COUNTIF('CC Standings '!S$3:S$29,'CC Color Winners'!A56)</f>
        <v>0</v>
      </c>
      <c r="T56">
        <f>COUNTIF('CC Standings '!T$3:T$29,'CC Color Winners'!A56)</f>
        <v>0</v>
      </c>
      <c r="U56">
        <f>COUNTIF('CC Standings '!U$3:U$29,'CC Color Winners'!A56)</f>
        <v>0</v>
      </c>
      <c r="V56">
        <f>COUNTIF('CC Standings '!V$3:V$29,'CC Color Winners'!A56)</f>
        <v>0</v>
      </c>
      <c r="W56">
        <f>COUNTIF('CC Standings '!W$3:W$29,'CC Color Winners'!A56)</f>
        <v>0</v>
      </c>
      <c r="X56">
        <f>COUNTIF('CC Standings '!X$3:X$29,'CC Color Winners'!A56)</f>
        <v>0</v>
      </c>
      <c r="Y56">
        <f>COUNTIF('CC Standings '!Y$3:Y$29,'CC Color Winners'!A56)</f>
        <v>0</v>
      </c>
      <c r="Z56">
        <f>COUNTIF('CC Standings '!Z$3:Z$29,'CC Color Winners'!A56)</f>
        <v>0</v>
      </c>
      <c r="AA56">
        <f>COUNTIF('CC Standings '!AA$3:AA$29,'CC Color Winners'!A56)</f>
        <v>0</v>
      </c>
      <c r="AB56">
        <f>COUNTIF('CC Standings '!AB$3:AB$29,'CC Color Winners'!A56)</f>
        <v>0</v>
      </c>
      <c r="AC56">
        <f>COUNTIF('CC Standings '!AC$3:AC$29,'CC Color Winners'!A56)</f>
        <v>0</v>
      </c>
      <c r="AD56">
        <f>COUNTIF('CC Standings '!AD$3:AD$29,'CC Color Winners'!A56)</f>
        <v>0</v>
      </c>
      <c r="AE56">
        <f>COUNTIF('CC Standings '!AE$3:AE$29,'CC Color Winners'!A56)</f>
        <v>0</v>
      </c>
      <c r="AF56">
        <f>COUNTIF('CC Standings '!AF$3:AF$29,'CC Color Winners'!A56)</f>
        <v>0</v>
      </c>
      <c r="AG56">
        <f>COUNTIF('CC Standings '!AG$3:AG$29,'CC Color Winners'!A56)</f>
        <v>0</v>
      </c>
      <c r="AH56">
        <f>COUNTIF('CC Standings '!AH$3:AH$29,'CC Color Winners'!A56)</f>
        <v>0</v>
      </c>
      <c r="AI56">
        <f>COUNTIF('CC Standings '!AI$3:AI$29,'CC Color Winners'!A56)</f>
        <v>0</v>
      </c>
      <c r="AJ56">
        <f>COUNTIF('CC Standings '!AJ$3:AJ$29,'CC Color Winners'!A56)</f>
        <v>0</v>
      </c>
      <c r="AK56">
        <f>COUNTIF('CC Standings '!AK$3:AK$29,'CC Color Winners'!A56)</f>
        <v>0</v>
      </c>
      <c r="AL56">
        <f>COUNTIF('CC Standings '!AL$3:AL$29,'CC Color Winners'!A56)</f>
        <v>0</v>
      </c>
      <c r="AM56">
        <f>COUNTIF('CC Standings '!AM$3:AM$29,'CC Color Winners'!A56)</f>
        <v>0</v>
      </c>
    </row>
    <row r="57" spans="1:39">
      <c r="A57" t="s">
        <v>209</v>
      </c>
      <c r="B57">
        <f>COUNTIF('CC Standings '!B$3:B$29,'CC Color Winners'!A57)</f>
        <v>0</v>
      </c>
      <c r="C57">
        <f>COUNTIF('CC Standings '!C$3:C$29,'CC Color Winners'!A57)</f>
        <v>0</v>
      </c>
      <c r="D57">
        <f>COUNTIF('CC Standings '!D$3:D$29,'CC Color Winners'!A57)</f>
        <v>0</v>
      </c>
      <c r="E57">
        <f>COUNTIF('CC Standings '!E$3:E$29,'CC Color Winners'!A57)</f>
        <v>0</v>
      </c>
      <c r="F57">
        <f>COUNTIF('CC Standings '!F$3:F$29,'CC Color Winners'!A57)</f>
        <v>0</v>
      </c>
      <c r="G57">
        <f>COUNTIF('CC Standings '!G$3:G$29,'CC Color Winners'!A57)</f>
        <v>0</v>
      </c>
      <c r="H57">
        <f>COUNTIF('CC Standings '!H$3:H$29,'CC Color Winners'!A57)</f>
        <v>0</v>
      </c>
      <c r="I57">
        <f>COUNTIF('CC Standings '!I$3:I$29,'CC Color Winners'!A57)</f>
        <v>0</v>
      </c>
      <c r="J57">
        <f>COUNTIF('CC Standings '!J$3:J$29,'CC Color Winners'!A57)</f>
        <v>0</v>
      </c>
      <c r="K57">
        <f>COUNTIF('CC Standings '!K$3:K$29,'CC Color Winners'!A57)</f>
        <v>0</v>
      </c>
      <c r="L57">
        <f>COUNTIF('CC Standings '!L$3:L$29,'CC Color Winners'!A57)</f>
        <v>0</v>
      </c>
      <c r="M57">
        <f>COUNTIF('CC Standings '!M$3:M$29,'CC Color Winners'!A57)</f>
        <v>0</v>
      </c>
      <c r="N57">
        <f>COUNTIF('CC Standings '!N$3:N$29,'CC Color Winners'!A57)</f>
        <v>0</v>
      </c>
      <c r="O57">
        <f>COUNTIF('CC Standings '!O$3:O$29,'CC Color Winners'!A57)</f>
        <v>0</v>
      </c>
      <c r="P57">
        <f>COUNTIF('CC Standings '!P$3:P$29,'CC Color Winners'!A57)</f>
        <v>0</v>
      </c>
      <c r="Q57">
        <f>COUNTIF('CC Standings '!Q$3:Q$29,'CC Color Winners'!A57)</f>
        <v>0</v>
      </c>
      <c r="R57">
        <f>COUNTIF('CC Standings '!R$3:R$29,'CC Color Winners'!A57)</f>
        <v>0</v>
      </c>
      <c r="S57">
        <f>COUNTIF('CC Standings '!S$3:S$29,'CC Color Winners'!A57)</f>
        <v>0</v>
      </c>
      <c r="T57">
        <f>COUNTIF('CC Standings '!T$3:T$29,'CC Color Winners'!A57)</f>
        <v>0</v>
      </c>
      <c r="U57">
        <f>COUNTIF('CC Standings '!U$3:U$29,'CC Color Winners'!A57)</f>
        <v>0</v>
      </c>
      <c r="V57">
        <f>COUNTIF('CC Standings '!V$3:V$29,'CC Color Winners'!A57)</f>
        <v>0</v>
      </c>
      <c r="W57">
        <f>COUNTIF('CC Standings '!W$3:W$29,'CC Color Winners'!A57)</f>
        <v>0</v>
      </c>
      <c r="X57">
        <f>COUNTIF('CC Standings '!X$3:X$29,'CC Color Winners'!A57)</f>
        <v>0</v>
      </c>
      <c r="Y57">
        <f>COUNTIF('CC Standings '!Y$3:Y$29,'CC Color Winners'!A57)</f>
        <v>0</v>
      </c>
      <c r="Z57">
        <f>COUNTIF('CC Standings '!Z$3:Z$29,'CC Color Winners'!A57)</f>
        <v>0</v>
      </c>
      <c r="AA57">
        <f>COUNTIF('CC Standings '!AA$3:AA$29,'CC Color Winners'!A57)</f>
        <v>0</v>
      </c>
      <c r="AB57">
        <f>COUNTIF('CC Standings '!AB$3:AB$29,'CC Color Winners'!A57)</f>
        <v>0</v>
      </c>
      <c r="AC57">
        <f>COUNTIF('CC Standings '!AC$3:AC$29,'CC Color Winners'!A57)</f>
        <v>0</v>
      </c>
      <c r="AD57">
        <f>COUNTIF('CC Standings '!AD$3:AD$29,'CC Color Winners'!A57)</f>
        <v>0</v>
      </c>
      <c r="AE57">
        <f>COUNTIF('CC Standings '!AE$3:AE$29,'CC Color Winners'!A57)</f>
        <v>0</v>
      </c>
      <c r="AF57">
        <f>COUNTIF('CC Standings '!AF$3:AF$29,'CC Color Winners'!A57)</f>
        <v>0</v>
      </c>
      <c r="AG57">
        <f>COUNTIF('CC Standings '!AG$3:AG$29,'CC Color Winners'!A57)</f>
        <v>0</v>
      </c>
      <c r="AH57">
        <f>COUNTIF('CC Standings '!AH$3:AH$29,'CC Color Winners'!A57)</f>
        <v>0</v>
      </c>
      <c r="AI57">
        <f>COUNTIF('CC Standings '!AI$3:AI$29,'CC Color Winners'!A57)</f>
        <v>0</v>
      </c>
      <c r="AJ57">
        <f>COUNTIF('CC Standings '!AJ$3:AJ$29,'CC Color Winners'!A57)</f>
        <v>0</v>
      </c>
      <c r="AK57">
        <f>COUNTIF('CC Standings '!AK$3:AK$29,'CC Color Winners'!A57)</f>
        <v>0</v>
      </c>
      <c r="AL57">
        <f>COUNTIF('CC Standings '!AL$3:AL$29,'CC Color Winners'!A57)</f>
        <v>0</v>
      </c>
      <c r="AM57">
        <f>COUNTIF('CC Standings '!AM$3:AM$29,'CC Color Winners'!A57)</f>
        <v>0</v>
      </c>
    </row>
    <row r="58" spans="1:39">
      <c r="A58" t="s">
        <v>92</v>
      </c>
      <c r="B58">
        <f>COUNTIF('CC Standings '!B$3:B$29,'CC Color Winners'!A58)</f>
        <v>0</v>
      </c>
      <c r="C58">
        <f>COUNTIF('CC Standings '!C$3:C$29,'CC Color Winners'!A58)</f>
        <v>0</v>
      </c>
      <c r="D58">
        <f>COUNTIF('CC Standings '!D$3:D$29,'CC Color Winners'!A58)</f>
        <v>0</v>
      </c>
      <c r="E58">
        <f>COUNTIF('CC Standings '!E$3:E$29,'CC Color Winners'!A58)</f>
        <v>0</v>
      </c>
      <c r="F58">
        <f>COUNTIF('CC Standings '!F$3:F$29,'CC Color Winners'!A58)</f>
        <v>0</v>
      </c>
      <c r="G58">
        <f>COUNTIF('CC Standings '!G$3:G$29,'CC Color Winners'!A58)</f>
        <v>0</v>
      </c>
      <c r="H58">
        <f>COUNTIF('CC Standings '!H$3:H$29,'CC Color Winners'!A58)</f>
        <v>0</v>
      </c>
      <c r="I58">
        <f>COUNTIF('CC Standings '!I$3:I$29,'CC Color Winners'!A58)</f>
        <v>0</v>
      </c>
      <c r="J58">
        <f>COUNTIF('CC Standings '!J$3:J$29,'CC Color Winners'!A58)</f>
        <v>0</v>
      </c>
      <c r="K58">
        <f>COUNTIF('CC Standings '!K$3:K$29,'CC Color Winners'!A58)</f>
        <v>0</v>
      </c>
      <c r="L58">
        <f>COUNTIF('CC Standings '!L$3:L$29,'CC Color Winners'!A58)</f>
        <v>0</v>
      </c>
      <c r="M58">
        <f>COUNTIF('CC Standings '!M$3:M$29,'CC Color Winners'!A58)</f>
        <v>0</v>
      </c>
      <c r="N58">
        <f>COUNTIF('CC Standings '!N$3:N$29,'CC Color Winners'!A58)</f>
        <v>0</v>
      </c>
      <c r="O58">
        <f>COUNTIF('CC Standings '!O$3:O$29,'CC Color Winners'!A58)</f>
        <v>0</v>
      </c>
      <c r="P58">
        <f>COUNTIF('CC Standings '!P$3:P$29,'CC Color Winners'!A58)</f>
        <v>0</v>
      </c>
      <c r="Q58">
        <f>COUNTIF('CC Standings '!Q$3:Q$29,'CC Color Winners'!A58)</f>
        <v>0</v>
      </c>
      <c r="R58">
        <f>COUNTIF('CC Standings '!R$3:R$29,'CC Color Winners'!A58)</f>
        <v>0</v>
      </c>
      <c r="S58">
        <f>COUNTIF('CC Standings '!S$3:S$29,'CC Color Winners'!A58)</f>
        <v>0</v>
      </c>
      <c r="T58">
        <f>COUNTIF('CC Standings '!T$3:T$29,'CC Color Winners'!A58)</f>
        <v>0</v>
      </c>
      <c r="U58">
        <f>COUNTIF('CC Standings '!U$3:U$29,'CC Color Winners'!A58)</f>
        <v>0</v>
      </c>
      <c r="V58">
        <f>COUNTIF('CC Standings '!V$3:V$29,'CC Color Winners'!A58)</f>
        <v>0</v>
      </c>
      <c r="W58">
        <f>COUNTIF('CC Standings '!W$3:W$29,'CC Color Winners'!A58)</f>
        <v>3</v>
      </c>
      <c r="X58">
        <f>COUNTIF('CC Standings '!X$3:X$29,'CC Color Winners'!A58)</f>
        <v>0</v>
      </c>
      <c r="Y58">
        <f>COUNTIF('CC Standings '!Y$3:Y$29,'CC Color Winners'!A58)</f>
        <v>0</v>
      </c>
      <c r="Z58">
        <f>COUNTIF('CC Standings '!Z$3:Z$29,'CC Color Winners'!A58)</f>
        <v>0</v>
      </c>
      <c r="AA58">
        <f>COUNTIF('CC Standings '!AA$3:AA$29,'CC Color Winners'!A58)</f>
        <v>0</v>
      </c>
      <c r="AB58">
        <f>COUNTIF('CC Standings '!AB$3:AB$29,'CC Color Winners'!A58)</f>
        <v>0</v>
      </c>
      <c r="AC58">
        <f>COUNTIF('CC Standings '!AC$3:AC$29,'CC Color Winners'!A58)</f>
        <v>0</v>
      </c>
      <c r="AD58">
        <f>COUNTIF('CC Standings '!AD$3:AD$29,'CC Color Winners'!A58)</f>
        <v>0</v>
      </c>
      <c r="AE58">
        <f>COUNTIF('CC Standings '!AE$3:AE$29,'CC Color Winners'!A58)</f>
        <v>0</v>
      </c>
      <c r="AF58">
        <f>COUNTIF('CC Standings '!AF$3:AF$29,'CC Color Winners'!A58)</f>
        <v>0</v>
      </c>
      <c r="AG58">
        <f>COUNTIF('CC Standings '!AG$3:AG$29,'CC Color Winners'!A58)</f>
        <v>0</v>
      </c>
      <c r="AH58">
        <f>COUNTIF('CC Standings '!AH$3:AH$29,'CC Color Winners'!A58)</f>
        <v>0</v>
      </c>
      <c r="AI58">
        <f>COUNTIF('CC Standings '!AI$3:AI$29,'CC Color Winners'!A58)</f>
        <v>0</v>
      </c>
      <c r="AJ58">
        <f>COUNTIF('CC Standings '!AJ$3:AJ$29,'CC Color Winners'!A58)</f>
        <v>0</v>
      </c>
      <c r="AK58">
        <f>COUNTIF('CC Standings '!AK$3:AK$29,'CC Color Winners'!A58)</f>
        <v>0</v>
      </c>
      <c r="AL58">
        <f>COUNTIF('CC Standings '!AL$3:AL$29,'CC Color Winners'!A58)</f>
        <v>0</v>
      </c>
      <c r="AM58">
        <f>COUNTIF('CC Standings '!AM$3:AM$29,'CC Color Winners'!A58)</f>
        <v>0</v>
      </c>
    </row>
    <row r="59" spans="1:39">
      <c r="A59" t="s">
        <v>210</v>
      </c>
      <c r="B59">
        <f>COUNTIF('CC Standings '!B$3:B$29,'CC Color Winners'!A59)</f>
        <v>0</v>
      </c>
      <c r="C59">
        <f>COUNTIF('CC Standings '!C$3:C$29,'CC Color Winners'!A59)</f>
        <v>0</v>
      </c>
      <c r="D59">
        <f>COUNTIF('CC Standings '!D$3:D$29,'CC Color Winners'!A59)</f>
        <v>0</v>
      </c>
      <c r="E59">
        <f>COUNTIF('CC Standings '!E$3:E$29,'CC Color Winners'!A59)</f>
        <v>0</v>
      </c>
      <c r="F59">
        <f>COUNTIF('CC Standings '!F$3:F$29,'CC Color Winners'!A59)</f>
        <v>0</v>
      </c>
      <c r="G59">
        <f>COUNTIF('CC Standings '!G$3:G$29,'CC Color Winners'!A59)</f>
        <v>0</v>
      </c>
      <c r="H59">
        <f>COUNTIF('CC Standings '!H$3:H$29,'CC Color Winners'!A59)</f>
        <v>0</v>
      </c>
      <c r="I59">
        <f>COUNTIF('CC Standings '!I$3:I$29,'CC Color Winners'!A59)</f>
        <v>0</v>
      </c>
      <c r="J59">
        <f>COUNTIF('CC Standings '!J$3:J$29,'CC Color Winners'!A59)</f>
        <v>0</v>
      </c>
      <c r="K59">
        <f>COUNTIF('CC Standings '!K$3:K$29,'CC Color Winners'!A59)</f>
        <v>0</v>
      </c>
      <c r="L59">
        <f>COUNTIF('CC Standings '!L$3:L$29,'CC Color Winners'!A59)</f>
        <v>0</v>
      </c>
      <c r="M59">
        <f>COUNTIF('CC Standings '!M$3:M$29,'CC Color Winners'!A59)</f>
        <v>0</v>
      </c>
      <c r="N59">
        <f>COUNTIF('CC Standings '!N$3:N$29,'CC Color Winners'!A59)</f>
        <v>0</v>
      </c>
      <c r="O59">
        <f>COUNTIF('CC Standings '!O$3:O$29,'CC Color Winners'!A59)</f>
        <v>0</v>
      </c>
      <c r="P59">
        <f>COUNTIF('CC Standings '!P$3:P$29,'CC Color Winners'!A59)</f>
        <v>0</v>
      </c>
      <c r="Q59">
        <f>COUNTIF('CC Standings '!Q$3:Q$29,'CC Color Winners'!A59)</f>
        <v>0</v>
      </c>
      <c r="R59">
        <f>COUNTIF('CC Standings '!R$3:R$29,'CC Color Winners'!A59)</f>
        <v>0</v>
      </c>
      <c r="S59">
        <f>COUNTIF('CC Standings '!S$3:S$29,'CC Color Winners'!A59)</f>
        <v>0</v>
      </c>
      <c r="T59">
        <f>COUNTIF('CC Standings '!T$3:T$29,'CC Color Winners'!A59)</f>
        <v>0</v>
      </c>
      <c r="U59">
        <f>COUNTIF('CC Standings '!U$3:U$29,'CC Color Winners'!A59)</f>
        <v>0</v>
      </c>
      <c r="V59">
        <f>COUNTIF('CC Standings '!V$3:V$29,'CC Color Winners'!A59)</f>
        <v>0</v>
      </c>
      <c r="W59">
        <f>COUNTIF('CC Standings '!W$3:W$29,'CC Color Winners'!A59)</f>
        <v>0</v>
      </c>
      <c r="X59">
        <f>COUNTIF('CC Standings '!X$3:X$29,'CC Color Winners'!A59)</f>
        <v>0</v>
      </c>
      <c r="Y59">
        <f>COUNTIF('CC Standings '!Y$3:Y$29,'CC Color Winners'!A59)</f>
        <v>0</v>
      </c>
      <c r="Z59">
        <f>COUNTIF('CC Standings '!Z$3:Z$29,'CC Color Winners'!A59)</f>
        <v>0</v>
      </c>
      <c r="AA59">
        <f>COUNTIF('CC Standings '!AA$3:AA$29,'CC Color Winners'!A59)</f>
        <v>0</v>
      </c>
      <c r="AB59">
        <f>COUNTIF('CC Standings '!AB$3:AB$29,'CC Color Winners'!A59)</f>
        <v>0</v>
      </c>
      <c r="AC59">
        <f>COUNTIF('CC Standings '!AC$3:AC$29,'CC Color Winners'!A59)</f>
        <v>0</v>
      </c>
      <c r="AD59">
        <f>COUNTIF('CC Standings '!AD$3:AD$29,'CC Color Winners'!A59)</f>
        <v>0</v>
      </c>
      <c r="AE59">
        <f>COUNTIF('CC Standings '!AE$3:AE$29,'CC Color Winners'!A59)</f>
        <v>0</v>
      </c>
      <c r="AF59">
        <f>COUNTIF('CC Standings '!AF$3:AF$29,'CC Color Winners'!A59)</f>
        <v>0</v>
      </c>
      <c r="AG59">
        <f>COUNTIF('CC Standings '!AG$3:AG$29,'CC Color Winners'!A59)</f>
        <v>0</v>
      </c>
      <c r="AH59">
        <f>COUNTIF('CC Standings '!AH$3:AH$29,'CC Color Winners'!A59)</f>
        <v>0</v>
      </c>
      <c r="AI59">
        <f>COUNTIF('CC Standings '!AI$3:AI$29,'CC Color Winners'!A59)</f>
        <v>0</v>
      </c>
      <c r="AJ59">
        <f>COUNTIF('CC Standings '!AJ$3:AJ$29,'CC Color Winners'!A59)</f>
        <v>0</v>
      </c>
      <c r="AK59">
        <f>COUNTIF('CC Standings '!AK$3:AK$29,'CC Color Winners'!A59)</f>
        <v>0</v>
      </c>
      <c r="AL59">
        <f>COUNTIF('CC Standings '!AL$3:AL$29,'CC Color Winners'!A59)</f>
        <v>0</v>
      </c>
      <c r="AM59">
        <f>COUNTIF('CC Standings '!AM$3:AM$29,'CC Color Winners'!A59)</f>
        <v>0</v>
      </c>
    </row>
    <row r="60" spans="1:39">
      <c r="A60" t="s">
        <v>59</v>
      </c>
      <c r="B60">
        <f>COUNTIF('CC Standings '!B$3:B$29,'CC Color Winners'!A60)</f>
        <v>0</v>
      </c>
      <c r="C60">
        <f>COUNTIF('CC Standings '!C$3:C$29,'CC Color Winners'!A60)</f>
        <v>0</v>
      </c>
      <c r="D60">
        <f>COUNTIF('CC Standings '!D$3:D$29,'CC Color Winners'!A60)</f>
        <v>0</v>
      </c>
      <c r="E60">
        <f>COUNTIF('CC Standings '!E$3:E$29,'CC Color Winners'!A60)</f>
        <v>0</v>
      </c>
      <c r="F60">
        <f>COUNTIF('CC Standings '!F$3:F$29,'CC Color Winners'!A60)</f>
        <v>0</v>
      </c>
      <c r="G60">
        <f>COUNTIF('CC Standings '!G$3:G$29,'CC Color Winners'!A60)</f>
        <v>0</v>
      </c>
      <c r="H60">
        <f>COUNTIF('CC Standings '!H$3:H$29,'CC Color Winners'!A60)</f>
        <v>0</v>
      </c>
      <c r="I60">
        <f>COUNTIF('CC Standings '!I$3:I$29,'CC Color Winners'!A60)</f>
        <v>0</v>
      </c>
      <c r="J60">
        <f>COUNTIF('CC Standings '!J$3:J$29,'CC Color Winners'!A60)</f>
        <v>0</v>
      </c>
      <c r="K60">
        <f>COUNTIF('CC Standings '!K$3:K$29,'CC Color Winners'!A60)</f>
        <v>0</v>
      </c>
      <c r="L60">
        <f>COUNTIF('CC Standings '!L$3:L$29,'CC Color Winners'!A60)</f>
        <v>0</v>
      </c>
      <c r="M60">
        <f>COUNTIF('CC Standings '!M$3:M$29,'CC Color Winners'!A60)</f>
        <v>0</v>
      </c>
      <c r="N60">
        <f>COUNTIF('CC Standings '!N$3:N$29,'CC Color Winners'!A60)</f>
        <v>3</v>
      </c>
      <c r="O60">
        <f>COUNTIF('CC Standings '!O$3:O$29,'CC Color Winners'!A60)</f>
        <v>1</v>
      </c>
      <c r="P60">
        <f>COUNTIF('CC Standings '!P$3:P$29,'CC Color Winners'!A60)</f>
        <v>0</v>
      </c>
      <c r="Q60">
        <f>COUNTIF('CC Standings '!Q$3:Q$29,'CC Color Winners'!A60)</f>
        <v>0</v>
      </c>
      <c r="R60">
        <f>COUNTIF('CC Standings '!R$3:R$29,'CC Color Winners'!A60)</f>
        <v>0</v>
      </c>
      <c r="S60">
        <f>COUNTIF('CC Standings '!S$3:S$29,'CC Color Winners'!A60)</f>
        <v>0</v>
      </c>
      <c r="T60">
        <f>COUNTIF('CC Standings '!T$3:T$29,'CC Color Winners'!A60)</f>
        <v>0</v>
      </c>
      <c r="U60">
        <f>COUNTIF('CC Standings '!U$3:U$29,'CC Color Winners'!A60)</f>
        <v>0</v>
      </c>
      <c r="V60">
        <f>COUNTIF('CC Standings '!V$3:V$29,'CC Color Winners'!A60)</f>
        <v>0</v>
      </c>
      <c r="W60">
        <f>COUNTIF('CC Standings '!W$3:W$29,'CC Color Winners'!A60)</f>
        <v>0</v>
      </c>
      <c r="X60">
        <f>COUNTIF('CC Standings '!X$3:X$29,'CC Color Winners'!A60)</f>
        <v>0</v>
      </c>
      <c r="Y60">
        <f>COUNTIF('CC Standings '!Y$3:Y$29,'CC Color Winners'!A60)</f>
        <v>0</v>
      </c>
      <c r="Z60">
        <f>COUNTIF('CC Standings '!Z$3:Z$29,'CC Color Winners'!A60)</f>
        <v>0</v>
      </c>
      <c r="AA60">
        <f>COUNTIF('CC Standings '!AA$3:AA$29,'CC Color Winners'!A60)</f>
        <v>2</v>
      </c>
      <c r="AB60">
        <f>COUNTIF('CC Standings '!AB$3:AB$29,'CC Color Winners'!A60)</f>
        <v>0</v>
      </c>
      <c r="AC60">
        <f>COUNTIF('CC Standings '!AC$3:AC$29,'CC Color Winners'!A60)</f>
        <v>0</v>
      </c>
      <c r="AD60">
        <f>COUNTIF('CC Standings '!AD$3:AD$29,'CC Color Winners'!A60)</f>
        <v>0</v>
      </c>
      <c r="AE60">
        <f>COUNTIF('CC Standings '!AE$3:AE$29,'CC Color Winners'!A60)</f>
        <v>1</v>
      </c>
      <c r="AF60">
        <f>COUNTIF('CC Standings '!AF$3:AF$29,'CC Color Winners'!A60)</f>
        <v>0</v>
      </c>
      <c r="AG60">
        <f>COUNTIF('CC Standings '!AG$3:AG$29,'CC Color Winners'!A60)</f>
        <v>0</v>
      </c>
      <c r="AH60">
        <f>COUNTIF('CC Standings '!AH$3:AH$29,'CC Color Winners'!A60)</f>
        <v>2</v>
      </c>
      <c r="AI60">
        <f>COUNTIF('CC Standings '!AI$3:AI$29,'CC Color Winners'!A60)</f>
        <v>0</v>
      </c>
      <c r="AJ60">
        <f>COUNTIF('CC Standings '!AJ$3:AJ$29,'CC Color Winners'!A60)</f>
        <v>0</v>
      </c>
      <c r="AK60">
        <f>COUNTIF('CC Standings '!AK$3:AK$29,'CC Color Winners'!A60)</f>
        <v>0</v>
      </c>
      <c r="AL60">
        <f>COUNTIF('CC Standings '!AL$3:AL$29,'CC Color Winners'!A60)</f>
        <v>0</v>
      </c>
      <c r="AM60">
        <f>COUNTIF('CC Standings '!AM$3:AM$29,'CC Color Winners'!A60)</f>
        <v>0</v>
      </c>
    </row>
    <row r="61" spans="1:39">
      <c r="A61" t="s">
        <v>211</v>
      </c>
      <c r="B61">
        <f>COUNTIF('CC Standings '!B$3:B$29,'CC Color Winners'!A61)</f>
        <v>0</v>
      </c>
      <c r="C61">
        <f>COUNTIF('CC Standings '!C$3:C$29,'CC Color Winners'!A61)</f>
        <v>0</v>
      </c>
      <c r="D61">
        <f>COUNTIF('CC Standings '!D$3:D$29,'CC Color Winners'!A61)</f>
        <v>0</v>
      </c>
      <c r="E61">
        <f>COUNTIF('CC Standings '!E$3:E$29,'CC Color Winners'!A61)</f>
        <v>0</v>
      </c>
      <c r="F61">
        <f>COUNTIF('CC Standings '!F$3:F$29,'CC Color Winners'!A61)</f>
        <v>0</v>
      </c>
      <c r="G61">
        <f>COUNTIF('CC Standings '!G$3:G$29,'CC Color Winners'!A61)</f>
        <v>0</v>
      </c>
      <c r="H61">
        <f>COUNTIF('CC Standings '!H$3:H$29,'CC Color Winners'!A61)</f>
        <v>0</v>
      </c>
      <c r="I61">
        <f>COUNTIF('CC Standings '!I$3:I$29,'CC Color Winners'!A61)</f>
        <v>0</v>
      </c>
      <c r="J61">
        <f>COUNTIF('CC Standings '!J$3:J$29,'CC Color Winners'!A61)</f>
        <v>0</v>
      </c>
      <c r="K61">
        <f>COUNTIF('CC Standings '!K$3:K$29,'CC Color Winners'!A61)</f>
        <v>0</v>
      </c>
      <c r="L61">
        <f>COUNTIF('CC Standings '!L$3:L$29,'CC Color Winners'!A61)</f>
        <v>0</v>
      </c>
      <c r="M61">
        <f>COUNTIF('CC Standings '!M$3:M$29,'CC Color Winners'!A61)</f>
        <v>0</v>
      </c>
      <c r="N61">
        <f>COUNTIF('CC Standings '!N$3:N$29,'CC Color Winners'!A61)</f>
        <v>0</v>
      </c>
      <c r="O61">
        <f>COUNTIF('CC Standings '!O$3:O$29,'CC Color Winners'!A61)</f>
        <v>0</v>
      </c>
      <c r="P61">
        <f>COUNTIF('CC Standings '!P$3:P$29,'CC Color Winners'!A61)</f>
        <v>0</v>
      </c>
      <c r="Q61">
        <f>COUNTIF('CC Standings '!Q$3:Q$29,'CC Color Winners'!A61)</f>
        <v>0</v>
      </c>
      <c r="R61">
        <f>COUNTIF('CC Standings '!R$3:R$29,'CC Color Winners'!A61)</f>
        <v>0</v>
      </c>
      <c r="S61">
        <f>COUNTIF('CC Standings '!S$3:S$29,'CC Color Winners'!A61)</f>
        <v>0</v>
      </c>
      <c r="T61">
        <f>COUNTIF('CC Standings '!T$3:T$29,'CC Color Winners'!A61)</f>
        <v>0</v>
      </c>
      <c r="U61">
        <f>COUNTIF('CC Standings '!U$3:U$29,'CC Color Winners'!A61)</f>
        <v>0</v>
      </c>
      <c r="V61">
        <f>COUNTIF('CC Standings '!V$3:V$29,'CC Color Winners'!A61)</f>
        <v>0</v>
      </c>
      <c r="W61">
        <f>COUNTIF('CC Standings '!W$3:W$29,'CC Color Winners'!A61)</f>
        <v>0</v>
      </c>
      <c r="X61">
        <f>COUNTIF('CC Standings '!X$3:X$29,'CC Color Winners'!A61)</f>
        <v>0</v>
      </c>
      <c r="Y61">
        <f>COUNTIF('CC Standings '!Y$3:Y$29,'CC Color Winners'!A61)</f>
        <v>0</v>
      </c>
      <c r="Z61">
        <f>COUNTIF('CC Standings '!Z$3:Z$29,'CC Color Winners'!A61)</f>
        <v>0</v>
      </c>
      <c r="AA61">
        <f>COUNTIF('CC Standings '!AA$3:AA$29,'CC Color Winners'!A61)</f>
        <v>0</v>
      </c>
      <c r="AB61">
        <f>COUNTIF('CC Standings '!AB$3:AB$29,'CC Color Winners'!A61)</f>
        <v>0</v>
      </c>
      <c r="AC61">
        <f>COUNTIF('CC Standings '!AC$3:AC$29,'CC Color Winners'!A61)</f>
        <v>0</v>
      </c>
      <c r="AD61">
        <f>COUNTIF('CC Standings '!AD$3:AD$29,'CC Color Winners'!A61)</f>
        <v>0</v>
      </c>
      <c r="AE61">
        <f>COUNTIF('CC Standings '!AE$3:AE$29,'CC Color Winners'!A61)</f>
        <v>0</v>
      </c>
      <c r="AF61">
        <f>COUNTIF('CC Standings '!AF$3:AF$29,'CC Color Winners'!A61)</f>
        <v>0</v>
      </c>
      <c r="AG61">
        <f>COUNTIF('CC Standings '!AG$3:AG$29,'CC Color Winners'!A61)</f>
        <v>0</v>
      </c>
      <c r="AH61">
        <f>COUNTIF('CC Standings '!AH$3:AH$29,'CC Color Winners'!A61)</f>
        <v>0</v>
      </c>
      <c r="AI61">
        <f>COUNTIF('CC Standings '!AI$3:AI$29,'CC Color Winners'!A61)</f>
        <v>0</v>
      </c>
      <c r="AJ61">
        <f>COUNTIF('CC Standings '!AJ$3:AJ$29,'CC Color Winners'!A61)</f>
        <v>0</v>
      </c>
      <c r="AK61">
        <f>COUNTIF('CC Standings '!AK$3:AK$29,'CC Color Winners'!A61)</f>
        <v>0</v>
      </c>
      <c r="AL61">
        <f>COUNTIF('CC Standings '!AL$3:AL$29,'CC Color Winners'!A61)</f>
        <v>0</v>
      </c>
      <c r="AM61">
        <f>COUNTIF('CC Standings '!AM$3:AM$29,'CC Color Winners'!A61)</f>
        <v>0</v>
      </c>
    </row>
    <row r="62" spans="1:39">
      <c r="A62" t="s">
        <v>61</v>
      </c>
      <c r="B62">
        <f>COUNTIF('CC Standings '!B$3:B$29,'CC Color Winners'!A62)</f>
        <v>0</v>
      </c>
      <c r="C62">
        <f>COUNTIF('CC Standings '!C$3:C$29,'CC Color Winners'!A62)</f>
        <v>0</v>
      </c>
      <c r="D62">
        <f>COUNTIF('CC Standings '!D$3:D$29,'CC Color Winners'!A62)</f>
        <v>0</v>
      </c>
      <c r="E62">
        <f>COUNTIF('CC Standings '!E$3:E$29,'CC Color Winners'!A62)</f>
        <v>0</v>
      </c>
      <c r="F62">
        <f>COUNTIF('CC Standings '!F$3:F$29,'CC Color Winners'!A62)</f>
        <v>0</v>
      </c>
      <c r="G62">
        <f>COUNTIF('CC Standings '!G$3:G$29,'CC Color Winners'!A62)</f>
        <v>0</v>
      </c>
      <c r="H62">
        <f>COUNTIF('CC Standings '!H$3:H$29,'CC Color Winners'!A62)</f>
        <v>0</v>
      </c>
      <c r="I62">
        <f>COUNTIF('CC Standings '!I$3:I$29,'CC Color Winners'!A62)</f>
        <v>0</v>
      </c>
      <c r="J62">
        <f>COUNTIF('CC Standings '!J$3:J$29,'CC Color Winners'!A62)</f>
        <v>0</v>
      </c>
      <c r="K62">
        <f>COUNTIF('CC Standings '!K$3:K$29,'CC Color Winners'!A62)</f>
        <v>0</v>
      </c>
      <c r="L62">
        <f>COUNTIF('CC Standings '!L$3:L$29,'CC Color Winners'!A62)</f>
        <v>0</v>
      </c>
      <c r="M62">
        <f>COUNTIF('CC Standings '!M$3:M$29,'CC Color Winners'!A62)</f>
        <v>0</v>
      </c>
      <c r="N62">
        <f>COUNTIF('CC Standings '!N$3:N$29,'CC Color Winners'!A62)</f>
        <v>0</v>
      </c>
      <c r="O62">
        <f>COUNTIF('CC Standings '!O$3:O$29,'CC Color Winners'!A62)</f>
        <v>1</v>
      </c>
      <c r="P62">
        <f>COUNTIF('CC Standings '!P$3:P$29,'CC Color Winners'!A62)</f>
        <v>0</v>
      </c>
      <c r="Q62">
        <f>COUNTIF('CC Standings '!Q$3:Q$29,'CC Color Winners'!A62)</f>
        <v>0</v>
      </c>
      <c r="R62">
        <f>COUNTIF('CC Standings '!R$3:R$29,'CC Color Winners'!A62)</f>
        <v>0</v>
      </c>
      <c r="S62">
        <f>COUNTIF('CC Standings '!S$3:S$29,'CC Color Winners'!A62)</f>
        <v>0</v>
      </c>
      <c r="T62">
        <f>COUNTIF('CC Standings '!T$3:T$29,'CC Color Winners'!A62)</f>
        <v>0</v>
      </c>
      <c r="U62">
        <f>COUNTIF('CC Standings '!U$3:U$29,'CC Color Winners'!A62)</f>
        <v>0</v>
      </c>
      <c r="V62">
        <f>COUNTIF('CC Standings '!V$3:V$29,'CC Color Winners'!A62)</f>
        <v>0</v>
      </c>
      <c r="W62">
        <f>COUNTIF('CC Standings '!W$3:W$29,'CC Color Winners'!A62)</f>
        <v>0</v>
      </c>
      <c r="X62">
        <f>COUNTIF('CC Standings '!X$3:X$29,'CC Color Winners'!A62)</f>
        <v>0</v>
      </c>
      <c r="Y62">
        <f>COUNTIF('CC Standings '!Y$3:Y$29,'CC Color Winners'!A62)</f>
        <v>0</v>
      </c>
      <c r="Z62">
        <f>COUNTIF('CC Standings '!Z$3:Z$29,'CC Color Winners'!A62)</f>
        <v>1</v>
      </c>
      <c r="AA62">
        <f>COUNTIF('CC Standings '!AA$3:AA$29,'CC Color Winners'!A62)</f>
        <v>0</v>
      </c>
      <c r="AB62">
        <f>COUNTIF('CC Standings '!AB$3:AB$29,'CC Color Winners'!A62)</f>
        <v>0</v>
      </c>
      <c r="AC62">
        <f>COUNTIF('CC Standings '!AC$3:AC$29,'CC Color Winners'!A62)</f>
        <v>0</v>
      </c>
      <c r="AD62">
        <f>COUNTIF('CC Standings '!AD$3:AD$29,'CC Color Winners'!A62)</f>
        <v>0</v>
      </c>
      <c r="AE62">
        <f>COUNTIF('CC Standings '!AE$3:AE$29,'CC Color Winners'!A62)</f>
        <v>0</v>
      </c>
      <c r="AF62">
        <f>COUNTIF('CC Standings '!AF$3:AF$29,'CC Color Winners'!A62)</f>
        <v>0</v>
      </c>
      <c r="AG62">
        <f>COUNTIF('CC Standings '!AG$3:AG$29,'CC Color Winners'!A62)</f>
        <v>0</v>
      </c>
      <c r="AH62">
        <f>COUNTIF('CC Standings '!AH$3:AH$29,'CC Color Winners'!A62)</f>
        <v>1</v>
      </c>
      <c r="AI62">
        <f>COUNTIF('CC Standings '!AI$3:AI$29,'CC Color Winners'!A62)</f>
        <v>0</v>
      </c>
      <c r="AJ62">
        <f>COUNTIF('CC Standings '!AJ$3:AJ$29,'CC Color Winners'!A62)</f>
        <v>0</v>
      </c>
      <c r="AK62">
        <f>COUNTIF('CC Standings '!AK$3:AK$29,'CC Color Winners'!A62)</f>
        <v>0</v>
      </c>
      <c r="AL62">
        <f>COUNTIF('CC Standings '!AL$3:AL$29,'CC Color Winners'!A62)</f>
        <v>0</v>
      </c>
      <c r="AM62">
        <f>COUNTIF('CC Standings '!AM$3:AM$29,'CC Color Winners'!A62)</f>
        <v>0</v>
      </c>
    </row>
    <row r="63" spans="1:39">
      <c r="A63" t="s">
        <v>108</v>
      </c>
      <c r="B63">
        <f>COUNTIF('CC Standings '!B$3:B$29,'CC Color Winners'!A63)</f>
        <v>0</v>
      </c>
      <c r="C63">
        <f>COUNTIF('CC Standings '!C$3:C$29,'CC Color Winners'!A63)</f>
        <v>0</v>
      </c>
      <c r="D63">
        <f>COUNTIF('CC Standings '!D$3:D$29,'CC Color Winners'!A63)</f>
        <v>0</v>
      </c>
      <c r="E63">
        <f>COUNTIF('CC Standings '!E$3:E$29,'CC Color Winners'!A63)</f>
        <v>0</v>
      </c>
      <c r="F63">
        <f>COUNTIF('CC Standings '!F$3:F$29,'CC Color Winners'!A63)</f>
        <v>0</v>
      </c>
      <c r="G63">
        <f>COUNTIF('CC Standings '!G$3:G$29,'CC Color Winners'!A63)</f>
        <v>0</v>
      </c>
      <c r="H63">
        <f>COUNTIF('CC Standings '!H$3:H$29,'CC Color Winners'!A63)</f>
        <v>0</v>
      </c>
      <c r="I63">
        <f>COUNTIF('CC Standings '!I$3:I$29,'CC Color Winners'!A63)</f>
        <v>0</v>
      </c>
      <c r="J63">
        <f>COUNTIF('CC Standings '!J$3:J$29,'CC Color Winners'!A63)</f>
        <v>0</v>
      </c>
      <c r="K63">
        <f>COUNTIF('CC Standings '!K$3:K$29,'CC Color Winners'!A63)</f>
        <v>0</v>
      </c>
      <c r="L63">
        <f>COUNTIF('CC Standings '!L$3:L$29,'CC Color Winners'!A63)</f>
        <v>0</v>
      </c>
      <c r="M63">
        <f>COUNTIF('CC Standings '!M$3:M$29,'CC Color Winners'!A63)</f>
        <v>0</v>
      </c>
      <c r="N63">
        <f>COUNTIF('CC Standings '!N$3:N$29,'CC Color Winners'!A63)</f>
        <v>0</v>
      </c>
      <c r="O63">
        <f>COUNTIF('CC Standings '!O$3:O$29,'CC Color Winners'!A63)</f>
        <v>0</v>
      </c>
      <c r="P63">
        <f>COUNTIF('CC Standings '!P$3:P$29,'CC Color Winners'!A63)</f>
        <v>0</v>
      </c>
      <c r="Q63">
        <f>COUNTIF('CC Standings '!Q$3:Q$29,'CC Color Winners'!A63)</f>
        <v>0</v>
      </c>
      <c r="R63">
        <f>COUNTIF('CC Standings '!R$3:R$29,'CC Color Winners'!A63)</f>
        <v>0</v>
      </c>
      <c r="S63">
        <f>COUNTIF('CC Standings '!S$3:S$29,'CC Color Winners'!A63)</f>
        <v>0</v>
      </c>
      <c r="T63">
        <f>COUNTIF('CC Standings '!T$3:T$29,'CC Color Winners'!A63)</f>
        <v>0</v>
      </c>
      <c r="U63">
        <f>COUNTIF('CC Standings '!U$3:U$29,'CC Color Winners'!A63)</f>
        <v>0</v>
      </c>
      <c r="V63">
        <f>COUNTIF('CC Standings '!V$3:V$29,'CC Color Winners'!A63)</f>
        <v>0</v>
      </c>
      <c r="W63">
        <f>COUNTIF('CC Standings '!W$3:W$29,'CC Color Winners'!A63)</f>
        <v>0</v>
      </c>
      <c r="X63">
        <f>COUNTIF('CC Standings '!X$3:X$29,'CC Color Winners'!A63)</f>
        <v>0</v>
      </c>
      <c r="Y63">
        <f>COUNTIF('CC Standings '!Y$3:Y$29,'CC Color Winners'!A63)</f>
        <v>0</v>
      </c>
      <c r="Z63">
        <f>COUNTIF('CC Standings '!Z$3:Z$29,'CC Color Winners'!A63)</f>
        <v>0</v>
      </c>
      <c r="AA63">
        <f>COUNTIF('CC Standings '!AA$3:AA$29,'CC Color Winners'!A63)</f>
        <v>0</v>
      </c>
      <c r="AB63">
        <f>COUNTIF('CC Standings '!AB$3:AB$29,'CC Color Winners'!A63)</f>
        <v>0</v>
      </c>
      <c r="AC63">
        <f>COUNTIF('CC Standings '!AC$3:AC$29,'CC Color Winners'!A63)</f>
        <v>0</v>
      </c>
      <c r="AD63">
        <f>COUNTIF('CC Standings '!AD$3:AD$29,'CC Color Winners'!A63)</f>
        <v>0</v>
      </c>
      <c r="AE63">
        <f>COUNTIF('CC Standings '!AE$3:AE$29,'CC Color Winners'!A63)</f>
        <v>0</v>
      </c>
      <c r="AF63">
        <f>COUNTIF('CC Standings '!AF$3:AF$29,'CC Color Winners'!A63)</f>
        <v>0</v>
      </c>
      <c r="AG63">
        <f>COUNTIF('CC Standings '!AG$3:AG$29,'CC Color Winners'!A63)</f>
        <v>0</v>
      </c>
      <c r="AH63">
        <f>COUNTIF('CC Standings '!AH$3:AH$29,'CC Color Winners'!A63)</f>
        <v>0</v>
      </c>
      <c r="AI63">
        <f>COUNTIF('CC Standings '!AI$3:AI$29,'CC Color Winners'!A63)</f>
        <v>0</v>
      </c>
      <c r="AJ63">
        <f>COUNTIF('CC Standings '!AJ$3:AJ$29,'CC Color Winners'!A63)</f>
        <v>0</v>
      </c>
      <c r="AK63">
        <f>COUNTIF('CC Standings '!AK$3:AK$29,'CC Color Winners'!A63)</f>
        <v>0</v>
      </c>
      <c r="AL63">
        <f>COUNTIF('CC Standings '!AL$3:AL$29,'CC Color Winners'!A63)</f>
        <v>0</v>
      </c>
      <c r="AM63">
        <f>COUNTIF('CC Standings '!AM$3:AM$29,'CC Color Winners'!A63)</f>
        <v>0</v>
      </c>
    </row>
    <row r="64" spans="1:39">
      <c r="A64" t="s">
        <v>39</v>
      </c>
      <c r="B64">
        <f>COUNTIF('CC Standings '!B$3:B$29,'CC Color Winners'!A64)</f>
        <v>0</v>
      </c>
      <c r="C64">
        <f>COUNTIF('CC Standings '!C$3:C$29,'CC Color Winners'!A64)</f>
        <v>0</v>
      </c>
      <c r="D64">
        <f>COUNTIF('CC Standings '!D$3:D$29,'CC Color Winners'!A64)</f>
        <v>0</v>
      </c>
      <c r="E64">
        <f>COUNTIF('CC Standings '!E$3:E$29,'CC Color Winners'!A64)</f>
        <v>0</v>
      </c>
      <c r="F64">
        <f>COUNTIF('CC Standings '!F$3:F$29,'CC Color Winners'!A64)</f>
        <v>0</v>
      </c>
      <c r="G64">
        <f>COUNTIF('CC Standings '!G$3:G$29,'CC Color Winners'!A64)</f>
        <v>0</v>
      </c>
      <c r="H64">
        <f>COUNTIF('CC Standings '!H$3:H$29,'CC Color Winners'!A64)</f>
        <v>0</v>
      </c>
      <c r="I64">
        <f>COUNTIF('CC Standings '!I$3:I$29,'CC Color Winners'!A64)</f>
        <v>0</v>
      </c>
      <c r="J64">
        <f>COUNTIF('CC Standings '!J$3:J$29,'CC Color Winners'!A64)</f>
        <v>0</v>
      </c>
      <c r="K64">
        <f>COUNTIF('CC Standings '!K$3:K$29,'CC Color Winners'!A64)</f>
        <v>0</v>
      </c>
      <c r="L64">
        <f>COUNTIF('CC Standings '!L$3:L$29,'CC Color Winners'!A64)</f>
        <v>0</v>
      </c>
      <c r="M64">
        <f>COUNTIF('CC Standings '!M$3:M$29,'CC Color Winners'!A64)</f>
        <v>0</v>
      </c>
      <c r="N64">
        <f>COUNTIF('CC Standings '!N$3:N$29,'CC Color Winners'!A64)</f>
        <v>0</v>
      </c>
      <c r="O64">
        <f>COUNTIF('CC Standings '!O$3:O$29,'CC Color Winners'!A64)</f>
        <v>0</v>
      </c>
      <c r="P64">
        <f>COUNTIF('CC Standings '!P$3:P$29,'CC Color Winners'!A64)</f>
        <v>0</v>
      </c>
      <c r="Q64">
        <f>COUNTIF('CC Standings '!Q$3:Q$29,'CC Color Winners'!A64)</f>
        <v>0</v>
      </c>
      <c r="R64">
        <f>COUNTIF('CC Standings '!R$3:R$29,'CC Color Winners'!A64)</f>
        <v>0</v>
      </c>
      <c r="S64">
        <f>COUNTIF('CC Standings '!S$3:S$29,'CC Color Winners'!A64)</f>
        <v>0</v>
      </c>
      <c r="T64">
        <f>COUNTIF('CC Standings '!T$3:T$29,'CC Color Winners'!A64)</f>
        <v>0</v>
      </c>
      <c r="U64">
        <f>COUNTIF('CC Standings '!U$3:U$29,'CC Color Winners'!A64)</f>
        <v>0</v>
      </c>
      <c r="V64">
        <f>COUNTIF('CC Standings '!V$3:V$29,'CC Color Winners'!A64)</f>
        <v>0</v>
      </c>
      <c r="W64">
        <f>COUNTIF('CC Standings '!W$3:W$29,'CC Color Winners'!A64)</f>
        <v>0</v>
      </c>
      <c r="X64">
        <f>COUNTIF('CC Standings '!X$3:X$29,'CC Color Winners'!A64)</f>
        <v>0</v>
      </c>
      <c r="Y64">
        <f>COUNTIF('CC Standings '!Y$3:Y$29,'CC Color Winners'!A64)</f>
        <v>0</v>
      </c>
      <c r="Z64">
        <f>COUNTIF('CC Standings '!Z$3:Z$29,'CC Color Winners'!A64)</f>
        <v>0</v>
      </c>
      <c r="AA64">
        <f>COUNTIF('CC Standings '!AA$3:AA$29,'CC Color Winners'!A64)</f>
        <v>0</v>
      </c>
      <c r="AB64">
        <f>COUNTIF('CC Standings '!AB$3:AB$29,'CC Color Winners'!A64)</f>
        <v>0</v>
      </c>
      <c r="AC64">
        <f>COUNTIF('CC Standings '!AC$3:AC$29,'CC Color Winners'!A64)</f>
        <v>0</v>
      </c>
      <c r="AD64">
        <f>COUNTIF('CC Standings '!AD$3:AD$29,'CC Color Winners'!A64)</f>
        <v>0</v>
      </c>
      <c r="AE64">
        <f>COUNTIF('CC Standings '!AE$3:AE$29,'CC Color Winners'!A64)</f>
        <v>0</v>
      </c>
      <c r="AF64">
        <f>COUNTIF('CC Standings '!AF$3:AF$29,'CC Color Winners'!A64)</f>
        <v>0</v>
      </c>
      <c r="AG64">
        <f>COUNTIF('CC Standings '!AG$3:AG$29,'CC Color Winners'!A64)</f>
        <v>0</v>
      </c>
      <c r="AH64">
        <f>COUNTIF('CC Standings '!AH$3:AH$29,'CC Color Winners'!A64)</f>
        <v>0</v>
      </c>
      <c r="AI64">
        <f>COUNTIF('CC Standings '!AI$3:AI$29,'CC Color Winners'!A64)</f>
        <v>0</v>
      </c>
      <c r="AJ64">
        <f>COUNTIF('CC Standings '!AJ$3:AJ$29,'CC Color Winners'!A64)</f>
        <v>0</v>
      </c>
      <c r="AK64">
        <f>COUNTIF('CC Standings '!AK$3:AK$29,'CC Color Winners'!A64)</f>
        <v>0</v>
      </c>
      <c r="AL64">
        <f>COUNTIF('CC Standings '!AL$3:AL$29,'CC Color Winners'!A64)</f>
        <v>0</v>
      </c>
      <c r="AM64">
        <f>COUNTIF('CC Standings '!AM$3:AM$29,'CC Color Winners'!A64)</f>
        <v>0</v>
      </c>
    </row>
    <row r="65" spans="1:39">
      <c r="A65" t="s">
        <v>65</v>
      </c>
      <c r="B65">
        <f>COUNTIF('CC Standings '!B$3:B$29,'CC Color Winners'!A65)</f>
        <v>0</v>
      </c>
      <c r="C65">
        <f>COUNTIF('CC Standings '!C$3:C$29,'CC Color Winners'!A65)</f>
        <v>0</v>
      </c>
      <c r="D65">
        <f>COUNTIF('CC Standings '!D$3:D$29,'CC Color Winners'!A65)</f>
        <v>0</v>
      </c>
      <c r="E65">
        <f>COUNTIF('CC Standings '!E$3:E$29,'CC Color Winners'!A65)</f>
        <v>0</v>
      </c>
      <c r="F65">
        <f>COUNTIF('CC Standings '!F$3:F$29,'CC Color Winners'!A65)</f>
        <v>0</v>
      </c>
      <c r="G65">
        <f>COUNTIF('CC Standings '!G$3:G$29,'CC Color Winners'!A65)</f>
        <v>2</v>
      </c>
      <c r="H65">
        <f>COUNTIF('CC Standings '!H$3:H$29,'CC Color Winners'!A65)</f>
        <v>0</v>
      </c>
      <c r="I65">
        <f>COUNTIF('CC Standings '!I$3:I$29,'CC Color Winners'!A65)</f>
        <v>0</v>
      </c>
      <c r="J65">
        <f>COUNTIF('CC Standings '!J$3:J$29,'CC Color Winners'!A65)</f>
        <v>0</v>
      </c>
      <c r="K65">
        <f>COUNTIF('CC Standings '!K$3:K$29,'CC Color Winners'!A65)</f>
        <v>0</v>
      </c>
      <c r="L65">
        <f>COUNTIF('CC Standings '!L$3:L$29,'CC Color Winners'!A65)</f>
        <v>0</v>
      </c>
      <c r="M65">
        <f>COUNTIF('CC Standings '!M$3:M$29,'CC Color Winners'!A65)</f>
        <v>0</v>
      </c>
      <c r="N65">
        <f>COUNTIF('CC Standings '!N$3:N$29,'CC Color Winners'!A65)</f>
        <v>0</v>
      </c>
      <c r="O65">
        <f>COUNTIF('CC Standings '!O$3:O$29,'CC Color Winners'!A65)</f>
        <v>0</v>
      </c>
      <c r="P65">
        <f>COUNTIF('CC Standings '!P$3:P$29,'CC Color Winners'!A65)</f>
        <v>0</v>
      </c>
      <c r="Q65">
        <f>COUNTIF('CC Standings '!Q$3:Q$29,'CC Color Winners'!A65)</f>
        <v>0</v>
      </c>
      <c r="R65">
        <f>COUNTIF('CC Standings '!R$3:R$29,'CC Color Winners'!A65)</f>
        <v>2</v>
      </c>
      <c r="S65">
        <f>COUNTIF('CC Standings '!S$3:S$29,'CC Color Winners'!A65)</f>
        <v>0</v>
      </c>
      <c r="T65">
        <f>COUNTIF('CC Standings '!T$3:T$29,'CC Color Winners'!A65)</f>
        <v>0</v>
      </c>
      <c r="U65">
        <f>COUNTIF('CC Standings '!U$3:U$29,'CC Color Winners'!A65)</f>
        <v>0</v>
      </c>
      <c r="V65">
        <f>COUNTIF('CC Standings '!V$3:V$29,'CC Color Winners'!A65)</f>
        <v>0</v>
      </c>
      <c r="W65">
        <f>COUNTIF('CC Standings '!W$3:W$29,'CC Color Winners'!A65)</f>
        <v>0</v>
      </c>
      <c r="X65">
        <f>COUNTIF('CC Standings '!X$3:X$29,'CC Color Winners'!A65)</f>
        <v>0</v>
      </c>
      <c r="Y65">
        <f>COUNTIF('CC Standings '!Y$3:Y$29,'CC Color Winners'!A65)</f>
        <v>0</v>
      </c>
      <c r="Z65">
        <f>COUNTIF('CC Standings '!Z$3:Z$29,'CC Color Winners'!A65)</f>
        <v>0</v>
      </c>
      <c r="AA65">
        <f>COUNTIF('CC Standings '!AA$3:AA$29,'CC Color Winners'!A65)</f>
        <v>0</v>
      </c>
      <c r="AB65">
        <f>COUNTIF('CC Standings '!AB$3:AB$29,'CC Color Winners'!A65)</f>
        <v>0</v>
      </c>
      <c r="AC65">
        <f>COUNTIF('CC Standings '!AC$3:AC$29,'CC Color Winners'!A65)</f>
        <v>0</v>
      </c>
      <c r="AD65">
        <f>COUNTIF('CC Standings '!AD$3:AD$29,'CC Color Winners'!A65)</f>
        <v>0</v>
      </c>
      <c r="AE65">
        <f>COUNTIF('CC Standings '!AE$3:AE$29,'CC Color Winners'!A65)</f>
        <v>0</v>
      </c>
      <c r="AF65">
        <f>COUNTIF('CC Standings '!AF$3:AF$29,'CC Color Winners'!A65)</f>
        <v>0</v>
      </c>
      <c r="AG65">
        <f>COUNTIF('CC Standings '!AG$3:AG$29,'CC Color Winners'!A65)</f>
        <v>0</v>
      </c>
      <c r="AH65">
        <f>COUNTIF('CC Standings '!AH$3:AH$29,'CC Color Winners'!A65)</f>
        <v>0</v>
      </c>
      <c r="AI65">
        <f>COUNTIF('CC Standings '!AI$3:AI$29,'CC Color Winners'!A65)</f>
        <v>0</v>
      </c>
      <c r="AJ65">
        <f>COUNTIF('CC Standings '!AJ$3:AJ$29,'CC Color Winners'!A65)</f>
        <v>0</v>
      </c>
      <c r="AK65">
        <f>COUNTIF('CC Standings '!AK$3:AK$29,'CC Color Winners'!A65)</f>
        <v>0</v>
      </c>
      <c r="AL65">
        <f>COUNTIF('CC Standings '!AL$3:AL$29,'CC Color Winners'!A65)</f>
        <v>0</v>
      </c>
      <c r="AM65">
        <f>COUNTIF('CC Standings '!AM$3:AM$29,'CC Color Winners'!A65)</f>
        <v>0</v>
      </c>
    </row>
    <row r="66" spans="1:39">
      <c r="A66" t="s">
        <v>76</v>
      </c>
      <c r="B66">
        <f>COUNTIF('CC Standings '!B$3:B$29,'CC Color Winners'!A66)</f>
        <v>0</v>
      </c>
      <c r="C66">
        <f>COUNTIF('CC Standings '!C$3:C$29,'CC Color Winners'!A66)</f>
        <v>0</v>
      </c>
      <c r="D66">
        <f>COUNTIF('CC Standings '!D$3:D$29,'CC Color Winners'!A66)</f>
        <v>0</v>
      </c>
      <c r="E66">
        <f>COUNTIF('CC Standings '!E$3:E$29,'CC Color Winners'!A66)</f>
        <v>0</v>
      </c>
      <c r="F66">
        <f>COUNTIF('CC Standings '!F$3:F$29,'CC Color Winners'!A66)</f>
        <v>0</v>
      </c>
      <c r="G66">
        <f>COUNTIF('CC Standings '!G$3:G$29,'CC Color Winners'!A66)</f>
        <v>0</v>
      </c>
      <c r="H66">
        <f>COUNTIF('CC Standings '!H$3:H$29,'CC Color Winners'!A66)</f>
        <v>0</v>
      </c>
      <c r="I66">
        <f>COUNTIF('CC Standings '!I$3:I$29,'CC Color Winners'!A66)</f>
        <v>0</v>
      </c>
      <c r="J66">
        <f>COUNTIF('CC Standings '!J$3:J$29,'CC Color Winners'!A66)</f>
        <v>0</v>
      </c>
      <c r="K66">
        <f>COUNTIF('CC Standings '!K$3:K$29,'CC Color Winners'!A66)</f>
        <v>0</v>
      </c>
      <c r="L66">
        <f>COUNTIF('CC Standings '!L$3:L$29,'CC Color Winners'!A66)</f>
        <v>0</v>
      </c>
      <c r="M66">
        <f>COUNTIF('CC Standings '!M$3:M$29,'CC Color Winners'!A66)</f>
        <v>0</v>
      </c>
      <c r="N66">
        <f>COUNTIF('CC Standings '!N$3:N$29,'CC Color Winners'!A66)</f>
        <v>0</v>
      </c>
      <c r="O66">
        <f>COUNTIF('CC Standings '!O$3:O$29,'CC Color Winners'!A66)</f>
        <v>0</v>
      </c>
      <c r="P66">
        <f>COUNTIF('CC Standings '!P$3:P$29,'CC Color Winners'!A66)</f>
        <v>0</v>
      </c>
      <c r="Q66">
        <f>COUNTIF('CC Standings '!Q$3:Q$29,'CC Color Winners'!A66)</f>
        <v>0</v>
      </c>
      <c r="R66">
        <f>COUNTIF('CC Standings '!R$3:R$29,'CC Color Winners'!A66)</f>
        <v>0</v>
      </c>
      <c r="S66">
        <f>COUNTIF('CC Standings '!S$3:S$29,'CC Color Winners'!A66)</f>
        <v>0</v>
      </c>
      <c r="T66">
        <f>COUNTIF('CC Standings '!T$3:T$29,'CC Color Winners'!A66)</f>
        <v>0</v>
      </c>
      <c r="U66">
        <f>COUNTIF('CC Standings '!U$3:U$29,'CC Color Winners'!A66)</f>
        <v>0</v>
      </c>
      <c r="V66">
        <f>COUNTIF('CC Standings '!V$3:V$29,'CC Color Winners'!A66)</f>
        <v>0</v>
      </c>
      <c r="W66">
        <f>COUNTIF('CC Standings '!W$3:W$29,'CC Color Winners'!A66)</f>
        <v>0</v>
      </c>
      <c r="X66">
        <f>COUNTIF('CC Standings '!X$3:X$29,'CC Color Winners'!A66)</f>
        <v>0</v>
      </c>
      <c r="Y66">
        <f>COUNTIF('CC Standings '!Y$3:Y$29,'CC Color Winners'!A66)</f>
        <v>0</v>
      </c>
      <c r="Z66">
        <f>COUNTIF('CC Standings '!Z$3:Z$29,'CC Color Winners'!A66)</f>
        <v>0</v>
      </c>
      <c r="AA66">
        <f>COUNTIF('CC Standings '!AA$3:AA$29,'CC Color Winners'!A66)</f>
        <v>0</v>
      </c>
      <c r="AB66">
        <f>COUNTIF('CC Standings '!AB$3:AB$29,'CC Color Winners'!A66)</f>
        <v>0</v>
      </c>
      <c r="AC66">
        <f>COUNTIF('CC Standings '!AC$3:AC$29,'CC Color Winners'!A66)</f>
        <v>0</v>
      </c>
      <c r="AD66">
        <f>COUNTIF('CC Standings '!AD$3:AD$29,'CC Color Winners'!A66)</f>
        <v>0</v>
      </c>
      <c r="AE66">
        <f>COUNTIF('CC Standings '!AE$3:AE$29,'CC Color Winners'!A66)</f>
        <v>0</v>
      </c>
      <c r="AF66">
        <f>COUNTIF('CC Standings '!AF$3:AF$29,'CC Color Winners'!A66)</f>
        <v>0</v>
      </c>
      <c r="AG66">
        <f>COUNTIF('CC Standings '!AG$3:AG$29,'CC Color Winners'!A66)</f>
        <v>0</v>
      </c>
      <c r="AH66">
        <f>COUNTIF('CC Standings '!AH$3:AH$29,'CC Color Winners'!A66)</f>
        <v>0</v>
      </c>
      <c r="AI66">
        <f>COUNTIF('CC Standings '!AI$3:AI$29,'CC Color Winners'!A66)</f>
        <v>0</v>
      </c>
      <c r="AJ66">
        <f>COUNTIF('CC Standings '!AJ$3:AJ$29,'CC Color Winners'!A66)</f>
        <v>0</v>
      </c>
      <c r="AK66">
        <f>COUNTIF('CC Standings '!AK$3:AK$29,'CC Color Winners'!A66)</f>
        <v>0</v>
      </c>
      <c r="AL66">
        <f>COUNTIF('CC Standings '!AL$3:AL$29,'CC Color Winners'!A66)</f>
        <v>0</v>
      </c>
      <c r="AM66">
        <f>COUNTIF('CC Standings '!AM$3:AM$29,'CC Color Winners'!A66)</f>
        <v>0</v>
      </c>
    </row>
    <row r="67" spans="1:39">
      <c r="A67" t="s">
        <v>105</v>
      </c>
      <c r="B67">
        <f>COUNTIF('CC Standings '!B$3:B$29,'CC Color Winners'!A67)</f>
        <v>0</v>
      </c>
      <c r="C67">
        <f>COUNTIF('CC Standings '!C$3:C$29,'CC Color Winners'!A67)</f>
        <v>0</v>
      </c>
      <c r="D67">
        <f>COUNTIF('CC Standings '!D$3:D$29,'CC Color Winners'!A67)</f>
        <v>0</v>
      </c>
      <c r="E67">
        <f>COUNTIF('CC Standings '!E$3:E$29,'CC Color Winners'!A67)</f>
        <v>0</v>
      </c>
      <c r="F67">
        <f>COUNTIF('CC Standings '!F$3:F$29,'CC Color Winners'!A67)</f>
        <v>0</v>
      </c>
      <c r="G67">
        <f>COUNTIF('CC Standings '!G$3:G$29,'CC Color Winners'!A67)</f>
        <v>0</v>
      </c>
      <c r="H67">
        <f>COUNTIF('CC Standings '!H$3:H$29,'CC Color Winners'!A67)</f>
        <v>0</v>
      </c>
      <c r="I67">
        <f>COUNTIF('CC Standings '!I$3:I$29,'CC Color Winners'!A67)</f>
        <v>0</v>
      </c>
      <c r="J67">
        <f>COUNTIF('CC Standings '!J$3:J$29,'CC Color Winners'!A67)</f>
        <v>0</v>
      </c>
      <c r="K67">
        <f>COUNTIF('CC Standings '!K$3:K$29,'CC Color Winners'!A67)</f>
        <v>0</v>
      </c>
      <c r="L67">
        <f>COUNTIF('CC Standings '!L$3:L$29,'CC Color Winners'!A67)</f>
        <v>0</v>
      </c>
      <c r="M67">
        <f>COUNTIF('CC Standings '!M$3:M$29,'CC Color Winners'!A67)</f>
        <v>0</v>
      </c>
      <c r="N67">
        <f>COUNTIF('CC Standings '!N$3:N$29,'CC Color Winners'!A67)</f>
        <v>0</v>
      </c>
      <c r="O67">
        <f>COUNTIF('CC Standings '!O$3:O$29,'CC Color Winners'!A67)</f>
        <v>0</v>
      </c>
      <c r="P67">
        <f>COUNTIF('CC Standings '!P$3:P$29,'CC Color Winners'!A67)</f>
        <v>0</v>
      </c>
      <c r="Q67">
        <f>COUNTIF('CC Standings '!Q$3:Q$29,'CC Color Winners'!A67)</f>
        <v>0</v>
      </c>
      <c r="R67">
        <f>COUNTIF('CC Standings '!R$3:R$29,'CC Color Winners'!A67)</f>
        <v>0</v>
      </c>
      <c r="S67">
        <f>COUNTIF('CC Standings '!S$3:S$29,'CC Color Winners'!A67)</f>
        <v>0</v>
      </c>
      <c r="T67">
        <f>COUNTIF('CC Standings '!T$3:T$29,'CC Color Winners'!A67)</f>
        <v>0</v>
      </c>
      <c r="U67">
        <f>COUNTIF('CC Standings '!U$3:U$29,'CC Color Winners'!A67)</f>
        <v>0</v>
      </c>
      <c r="V67">
        <f>COUNTIF('CC Standings '!V$3:V$29,'CC Color Winners'!A67)</f>
        <v>0</v>
      </c>
      <c r="W67">
        <f>COUNTIF('CC Standings '!W$3:W$29,'CC Color Winners'!A67)</f>
        <v>0</v>
      </c>
      <c r="X67">
        <f>COUNTIF('CC Standings '!X$3:X$29,'CC Color Winners'!A67)</f>
        <v>0</v>
      </c>
      <c r="Y67">
        <f>COUNTIF('CC Standings '!Y$3:Y$29,'CC Color Winners'!A67)</f>
        <v>0</v>
      </c>
      <c r="Z67">
        <f>COUNTIF('CC Standings '!Z$3:Z$29,'CC Color Winners'!A67)</f>
        <v>0</v>
      </c>
      <c r="AA67">
        <f>COUNTIF('CC Standings '!AA$3:AA$29,'CC Color Winners'!A67)</f>
        <v>0</v>
      </c>
      <c r="AB67">
        <f>COUNTIF('CC Standings '!AB$3:AB$29,'CC Color Winners'!A67)</f>
        <v>0</v>
      </c>
      <c r="AC67">
        <f>COUNTIF('CC Standings '!AC$3:AC$29,'CC Color Winners'!A67)</f>
        <v>0</v>
      </c>
      <c r="AD67">
        <f>COUNTIF('CC Standings '!AD$3:AD$29,'CC Color Winners'!A67)</f>
        <v>0</v>
      </c>
      <c r="AE67">
        <f>COUNTIF('CC Standings '!AE$3:AE$29,'CC Color Winners'!A67)</f>
        <v>0</v>
      </c>
      <c r="AF67">
        <f>COUNTIF('CC Standings '!AF$3:AF$29,'CC Color Winners'!A67)</f>
        <v>0</v>
      </c>
      <c r="AG67">
        <f>COUNTIF('CC Standings '!AG$3:AG$29,'CC Color Winners'!A67)</f>
        <v>0</v>
      </c>
      <c r="AH67">
        <f>COUNTIF('CC Standings '!AH$3:AH$29,'CC Color Winners'!A67)</f>
        <v>0</v>
      </c>
      <c r="AI67">
        <f>COUNTIF('CC Standings '!AI$3:AI$29,'CC Color Winners'!A67)</f>
        <v>0</v>
      </c>
      <c r="AJ67">
        <f>COUNTIF('CC Standings '!AJ$3:AJ$29,'CC Color Winners'!A67)</f>
        <v>0</v>
      </c>
      <c r="AK67">
        <f>COUNTIF('CC Standings '!AK$3:AK$29,'CC Color Winners'!A67)</f>
        <v>0</v>
      </c>
      <c r="AL67">
        <f>COUNTIF('CC Standings '!AL$3:AL$29,'CC Color Winners'!A67)</f>
        <v>0</v>
      </c>
      <c r="AM67">
        <f>COUNTIF('CC Standings '!AM$3:AM$29,'CC Color Winners'!A67)</f>
        <v>0</v>
      </c>
    </row>
    <row r="68" spans="1:39">
      <c r="A68" t="s">
        <v>291</v>
      </c>
      <c r="B68">
        <f>COUNTIF('CC Standings '!B$3:B$29,'CC Color Winners'!A68)</f>
        <v>0</v>
      </c>
      <c r="C68">
        <f>COUNTIF('CC Standings '!C$3:C$29,'CC Color Winners'!A68)</f>
        <v>2</v>
      </c>
      <c r="D68">
        <f>COUNTIF('CC Standings '!D$3:D$29,'CC Color Winners'!A68)</f>
        <v>0</v>
      </c>
      <c r="E68">
        <f>COUNTIF('CC Standings '!E$3:E$29,'CC Color Winners'!A68)</f>
        <v>0</v>
      </c>
      <c r="F68">
        <f>COUNTIF('CC Standings '!F$3:F$29,'CC Color Winners'!A68)</f>
        <v>0</v>
      </c>
      <c r="G68">
        <f>COUNTIF('CC Standings '!G$3:G$29,'CC Color Winners'!A68)</f>
        <v>0</v>
      </c>
      <c r="H68">
        <f>COUNTIF('CC Standings '!H$3:H$29,'CC Color Winners'!A68)</f>
        <v>0</v>
      </c>
      <c r="I68">
        <f>COUNTIF('CC Standings '!I$3:I$29,'CC Color Winners'!A68)</f>
        <v>0</v>
      </c>
      <c r="J68">
        <f>COUNTIF('CC Standings '!J$3:J$29,'CC Color Winners'!A68)</f>
        <v>0</v>
      </c>
      <c r="K68">
        <f>COUNTIF('CC Standings '!K$3:K$29,'CC Color Winners'!A68)</f>
        <v>0</v>
      </c>
      <c r="L68">
        <f>COUNTIF('CC Standings '!L$3:L$29,'CC Color Winners'!A68)</f>
        <v>0</v>
      </c>
      <c r="M68">
        <f>COUNTIF('CC Standings '!M$3:M$29,'CC Color Winners'!A68)</f>
        <v>0</v>
      </c>
      <c r="N68">
        <f>COUNTIF('CC Standings '!N$3:N$29,'CC Color Winners'!A68)</f>
        <v>0</v>
      </c>
      <c r="O68">
        <f>COUNTIF('CC Standings '!O$3:O$29,'CC Color Winners'!A68)</f>
        <v>0</v>
      </c>
      <c r="P68">
        <f>COUNTIF('CC Standings '!P$3:P$29,'CC Color Winners'!A68)</f>
        <v>0</v>
      </c>
      <c r="Q68">
        <f>COUNTIF('CC Standings '!Q$3:Q$29,'CC Color Winners'!A68)</f>
        <v>0</v>
      </c>
      <c r="R68">
        <f>COUNTIF('CC Standings '!R$3:R$29,'CC Color Winners'!A68)</f>
        <v>0</v>
      </c>
      <c r="S68">
        <f>COUNTIF('CC Standings '!S$3:S$29,'CC Color Winners'!A68)</f>
        <v>0</v>
      </c>
      <c r="T68">
        <f>COUNTIF('CC Standings '!T$3:T$29,'CC Color Winners'!A68)</f>
        <v>0</v>
      </c>
      <c r="U68">
        <f>COUNTIF('CC Standings '!U$3:U$29,'CC Color Winners'!A68)</f>
        <v>0</v>
      </c>
      <c r="V68">
        <f>COUNTIF('CC Standings '!V$3:V$29,'CC Color Winners'!A68)</f>
        <v>0</v>
      </c>
      <c r="W68">
        <f>COUNTIF('CC Standings '!W$3:W$29,'CC Color Winners'!A68)</f>
        <v>0</v>
      </c>
      <c r="X68">
        <f>COUNTIF('CC Standings '!X$3:X$29,'CC Color Winners'!A68)</f>
        <v>0</v>
      </c>
      <c r="Y68">
        <f>COUNTIF('CC Standings '!Y$3:Y$29,'CC Color Winners'!A68)</f>
        <v>0</v>
      </c>
      <c r="Z68">
        <f>COUNTIF('CC Standings '!Z$3:Z$29,'CC Color Winners'!A68)</f>
        <v>0</v>
      </c>
      <c r="AA68">
        <f>COUNTIF('CC Standings '!AA$3:AA$29,'CC Color Winners'!A68)</f>
        <v>0</v>
      </c>
      <c r="AB68">
        <f>COUNTIF('CC Standings '!AB$3:AB$29,'CC Color Winners'!A68)</f>
        <v>0</v>
      </c>
      <c r="AC68">
        <f>COUNTIF('CC Standings '!AC$3:AC$29,'CC Color Winners'!A68)</f>
        <v>0</v>
      </c>
      <c r="AD68">
        <f>COUNTIF('CC Standings '!AD$3:AD$29,'CC Color Winners'!A68)</f>
        <v>0</v>
      </c>
      <c r="AE68">
        <f>COUNTIF('CC Standings '!AE$3:AE$29,'CC Color Winners'!A68)</f>
        <v>0</v>
      </c>
      <c r="AF68">
        <f>COUNTIF('CC Standings '!AF$3:AF$29,'CC Color Winners'!A68)</f>
        <v>0</v>
      </c>
      <c r="AG68">
        <f>COUNTIF('CC Standings '!AG$3:AG$29,'CC Color Winners'!A68)</f>
        <v>0</v>
      </c>
      <c r="AH68">
        <f>COUNTIF('CC Standings '!AH$3:AH$29,'CC Color Winners'!A68)</f>
        <v>0</v>
      </c>
      <c r="AI68">
        <f>COUNTIF('CC Standings '!AI$3:AI$29,'CC Color Winners'!A68)</f>
        <v>0</v>
      </c>
      <c r="AJ68">
        <f>COUNTIF('CC Standings '!AJ$3:AJ$29,'CC Color Winners'!A68)</f>
        <v>0</v>
      </c>
      <c r="AK68">
        <f>COUNTIF('CC Standings '!AK$3:AK$29,'CC Color Winners'!A68)</f>
        <v>0</v>
      </c>
      <c r="AL68">
        <f>COUNTIF('CC Standings '!AL$3:AL$29,'CC Color Winners'!A68)</f>
        <v>0</v>
      </c>
      <c r="AM68">
        <f>COUNTIF('CC Standings '!AM$3:AM$29,'CC Color Winners'!A68)</f>
        <v>0</v>
      </c>
    </row>
    <row r="69" spans="1:39">
      <c r="A69" t="s">
        <v>11</v>
      </c>
      <c r="B69">
        <f>COUNTIF('CC Standings '!B$3:B$29,'CC Color Winners'!A69)</f>
        <v>1</v>
      </c>
      <c r="C69">
        <f>COUNTIF('CC Standings '!C$3:C$29,'CC Color Winners'!A69)</f>
        <v>1</v>
      </c>
      <c r="D69">
        <f>COUNTIF('CC Standings '!D$3:D$29,'CC Color Winners'!A69)</f>
        <v>0</v>
      </c>
      <c r="E69">
        <f>COUNTIF('CC Standings '!E$3:E$29,'CC Color Winners'!A69)</f>
        <v>0</v>
      </c>
      <c r="F69">
        <f>COUNTIF('CC Standings '!F$3:F$29,'CC Color Winners'!A69)</f>
        <v>2</v>
      </c>
      <c r="G69">
        <f>COUNTIF('CC Standings '!G$3:G$29,'CC Color Winners'!A69)</f>
        <v>5</v>
      </c>
      <c r="H69">
        <f>COUNTIF('CC Standings '!H$3:H$29,'CC Color Winners'!A69)</f>
        <v>0</v>
      </c>
      <c r="I69">
        <f>COUNTIF('CC Standings '!I$3:I$29,'CC Color Winners'!A69)</f>
        <v>2</v>
      </c>
      <c r="J69">
        <f>COUNTIF('CC Standings '!J$3:J$29,'CC Color Winners'!A69)</f>
        <v>1</v>
      </c>
      <c r="K69">
        <f>COUNTIF('CC Standings '!K$3:K$29,'CC Color Winners'!A69)</f>
        <v>4</v>
      </c>
      <c r="L69">
        <f>COUNTIF('CC Standings '!L$3:L$29,'CC Color Winners'!A69)</f>
        <v>0</v>
      </c>
      <c r="M69">
        <f>COUNTIF('CC Standings '!M$3:M$29,'CC Color Winners'!A69)</f>
        <v>0</v>
      </c>
      <c r="N69">
        <f>COUNTIF('CC Standings '!N$3:N$29,'CC Color Winners'!A69)</f>
        <v>0</v>
      </c>
      <c r="O69">
        <f>COUNTIF('CC Standings '!O$3:O$29,'CC Color Winners'!A69)</f>
        <v>0</v>
      </c>
      <c r="P69">
        <f>COUNTIF('CC Standings '!P$3:P$29,'CC Color Winners'!A69)</f>
        <v>0</v>
      </c>
      <c r="Q69">
        <f>COUNTIF('CC Standings '!Q$3:Q$29,'CC Color Winners'!A69)</f>
        <v>0</v>
      </c>
      <c r="R69">
        <f>COUNTIF('CC Standings '!R$3:R$29,'CC Color Winners'!A69)</f>
        <v>0</v>
      </c>
      <c r="S69">
        <f>COUNTIF('CC Standings '!S$3:S$29,'CC Color Winners'!A69)</f>
        <v>3</v>
      </c>
      <c r="T69">
        <f>COUNTIF('CC Standings '!T$3:T$29,'CC Color Winners'!A69)</f>
        <v>4</v>
      </c>
      <c r="U69">
        <f>COUNTIF('CC Standings '!U$3:U$29,'CC Color Winners'!A69)</f>
        <v>0</v>
      </c>
      <c r="V69">
        <f>COUNTIF('CC Standings '!V$3:V$29,'CC Color Winners'!A69)</f>
        <v>0</v>
      </c>
      <c r="W69">
        <f>COUNTIF('CC Standings '!W$3:W$29,'CC Color Winners'!A69)</f>
        <v>1</v>
      </c>
      <c r="X69">
        <f>COUNTIF('CC Standings '!X$3:X$29,'CC Color Winners'!A69)</f>
        <v>0</v>
      </c>
      <c r="Y69">
        <f>COUNTIF('CC Standings '!Y$3:Y$29,'CC Color Winners'!A69)</f>
        <v>0</v>
      </c>
      <c r="Z69">
        <f>COUNTIF('CC Standings '!Z$3:Z$29,'CC Color Winners'!A69)</f>
        <v>0</v>
      </c>
      <c r="AA69">
        <f>COUNTIF('CC Standings '!AA$3:AA$29,'CC Color Winners'!A69)</f>
        <v>0</v>
      </c>
      <c r="AB69">
        <f>COUNTIF('CC Standings '!AB$3:AB$29,'CC Color Winners'!A69)</f>
        <v>0</v>
      </c>
      <c r="AC69">
        <f>COUNTIF('CC Standings '!AC$3:AC$29,'CC Color Winners'!A69)</f>
        <v>0</v>
      </c>
      <c r="AD69">
        <f>COUNTIF('CC Standings '!AD$3:AD$29,'CC Color Winners'!A69)</f>
        <v>0</v>
      </c>
      <c r="AE69">
        <f>COUNTIF('CC Standings '!AE$3:AE$29,'CC Color Winners'!A69)</f>
        <v>0</v>
      </c>
      <c r="AF69">
        <f>COUNTIF('CC Standings '!AF$3:AF$29,'CC Color Winners'!A69)</f>
        <v>0</v>
      </c>
      <c r="AG69">
        <f>COUNTIF('CC Standings '!AG$3:AG$29,'CC Color Winners'!A69)</f>
        <v>0</v>
      </c>
      <c r="AH69">
        <f>COUNTIF('CC Standings '!AH$3:AH$29,'CC Color Winners'!A69)</f>
        <v>0</v>
      </c>
      <c r="AI69">
        <f>COUNTIF('CC Standings '!AI$3:AI$29,'CC Color Winners'!A69)</f>
        <v>0</v>
      </c>
      <c r="AJ69">
        <f>COUNTIF('CC Standings '!AJ$3:AJ$29,'CC Color Winners'!A69)</f>
        <v>0</v>
      </c>
      <c r="AK69">
        <f>COUNTIF('CC Standings '!AK$3:AK$29,'CC Color Winners'!A69)</f>
        <v>0</v>
      </c>
      <c r="AL69">
        <f>COUNTIF('CC Standings '!AL$3:AL$29,'CC Color Winners'!A69)</f>
        <v>0</v>
      </c>
      <c r="AM69">
        <f>COUNTIF('CC Standings '!AM$3:AM$29,'CC Color Winners'!A69)</f>
        <v>0</v>
      </c>
    </row>
    <row r="70" spans="1:39">
      <c r="A70" t="s">
        <v>212</v>
      </c>
      <c r="B70">
        <f>COUNTIF('CC Standings '!B$3:B$29,'CC Color Winners'!A70)</f>
        <v>0</v>
      </c>
      <c r="C70">
        <f>COUNTIF('CC Standings '!C$3:C$29,'CC Color Winners'!A70)</f>
        <v>0</v>
      </c>
      <c r="D70">
        <f>COUNTIF('CC Standings '!D$3:D$29,'CC Color Winners'!A70)</f>
        <v>0</v>
      </c>
      <c r="E70">
        <f>COUNTIF('CC Standings '!E$3:E$29,'CC Color Winners'!A70)</f>
        <v>0</v>
      </c>
      <c r="F70">
        <f>COUNTIF('CC Standings '!F$3:F$29,'CC Color Winners'!A70)</f>
        <v>0</v>
      </c>
      <c r="G70">
        <f>COUNTIF('CC Standings '!G$3:G$29,'CC Color Winners'!A70)</f>
        <v>0</v>
      </c>
      <c r="H70">
        <f>COUNTIF('CC Standings '!H$3:H$29,'CC Color Winners'!A70)</f>
        <v>0</v>
      </c>
      <c r="I70">
        <f>COUNTIF('CC Standings '!I$3:I$29,'CC Color Winners'!A70)</f>
        <v>0</v>
      </c>
      <c r="J70">
        <f>COUNTIF('CC Standings '!J$3:J$29,'CC Color Winners'!A70)</f>
        <v>0</v>
      </c>
      <c r="K70">
        <f>COUNTIF('CC Standings '!K$3:K$29,'CC Color Winners'!A70)</f>
        <v>0</v>
      </c>
      <c r="L70">
        <f>COUNTIF('CC Standings '!L$3:L$29,'CC Color Winners'!A70)</f>
        <v>0</v>
      </c>
      <c r="M70">
        <f>COUNTIF('CC Standings '!M$3:M$29,'CC Color Winners'!A70)</f>
        <v>0</v>
      </c>
      <c r="N70">
        <f>COUNTIF('CC Standings '!N$3:N$29,'CC Color Winners'!A70)</f>
        <v>0</v>
      </c>
      <c r="O70">
        <f>COUNTIF('CC Standings '!O$3:O$29,'CC Color Winners'!A70)</f>
        <v>0</v>
      </c>
      <c r="P70">
        <f>COUNTIF('CC Standings '!P$3:P$29,'CC Color Winners'!A70)</f>
        <v>0</v>
      </c>
      <c r="Q70">
        <f>COUNTIF('CC Standings '!Q$3:Q$29,'CC Color Winners'!A70)</f>
        <v>0</v>
      </c>
      <c r="R70">
        <f>COUNTIF('CC Standings '!R$3:R$29,'CC Color Winners'!A70)</f>
        <v>0</v>
      </c>
      <c r="S70">
        <f>COUNTIF('CC Standings '!S$3:S$29,'CC Color Winners'!A70)</f>
        <v>0</v>
      </c>
      <c r="T70">
        <f>COUNTIF('CC Standings '!T$3:T$29,'CC Color Winners'!A70)</f>
        <v>0</v>
      </c>
      <c r="U70">
        <f>COUNTIF('CC Standings '!U$3:U$29,'CC Color Winners'!A70)</f>
        <v>0</v>
      </c>
      <c r="V70">
        <f>COUNTIF('CC Standings '!V$3:V$29,'CC Color Winners'!A70)</f>
        <v>0</v>
      </c>
      <c r="W70">
        <f>COUNTIF('CC Standings '!W$3:W$29,'CC Color Winners'!A70)</f>
        <v>0</v>
      </c>
      <c r="X70">
        <f>COUNTIF('CC Standings '!X$3:X$29,'CC Color Winners'!A70)</f>
        <v>0</v>
      </c>
      <c r="Y70">
        <f>COUNTIF('CC Standings '!Y$3:Y$29,'CC Color Winners'!A70)</f>
        <v>0</v>
      </c>
      <c r="Z70">
        <f>COUNTIF('CC Standings '!Z$3:Z$29,'CC Color Winners'!A70)</f>
        <v>0</v>
      </c>
      <c r="AA70">
        <f>COUNTIF('CC Standings '!AA$3:AA$29,'CC Color Winners'!A70)</f>
        <v>0</v>
      </c>
      <c r="AB70">
        <f>COUNTIF('CC Standings '!AB$3:AB$29,'CC Color Winners'!A70)</f>
        <v>0</v>
      </c>
      <c r="AC70">
        <f>COUNTIF('CC Standings '!AC$3:AC$29,'CC Color Winners'!A70)</f>
        <v>0</v>
      </c>
      <c r="AD70">
        <f>COUNTIF('CC Standings '!AD$3:AD$29,'CC Color Winners'!A70)</f>
        <v>0</v>
      </c>
      <c r="AE70">
        <f>COUNTIF('CC Standings '!AE$3:AE$29,'CC Color Winners'!A70)</f>
        <v>0</v>
      </c>
      <c r="AF70">
        <f>COUNTIF('CC Standings '!AF$3:AF$29,'CC Color Winners'!A70)</f>
        <v>0</v>
      </c>
      <c r="AG70">
        <f>COUNTIF('CC Standings '!AG$3:AG$29,'CC Color Winners'!A70)</f>
        <v>0</v>
      </c>
      <c r="AH70">
        <f>COUNTIF('CC Standings '!AH$3:AH$29,'CC Color Winners'!A70)</f>
        <v>0</v>
      </c>
      <c r="AI70">
        <f>COUNTIF('CC Standings '!AI$3:AI$29,'CC Color Winners'!A70)</f>
        <v>0</v>
      </c>
      <c r="AJ70">
        <f>COUNTIF('CC Standings '!AJ$3:AJ$29,'CC Color Winners'!A70)</f>
        <v>0</v>
      </c>
      <c r="AK70">
        <f>COUNTIF('CC Standings '!AK$3:AK$29,'CC Color Winners'!A70)</f>
        <v>0</v>
      </c>
      <c r="AL70">
        <f>COUNTIF('CC Standings '!AL$3:AL$29,'CC Color Winners'!A70)</f>
        <v>0</v>
      </c>
      <c r="AM70">
        <f>COUNTIF('CC Standings '!AM$3:AM$29,'CC Color Winners'!A70)</f>
        <v>0</v>
      </c>
    </row>
    <row r="71" spans="1:39">
      <c r="A71" t="s">
        <v>24</v>
      </c>
      <c r="B71">
        <f>COUNTIF('CC Standings '!B$3:B$29,'CC Color Winners'!A71)</f>
        <v>0</v>
      </c>
      <c r="C71">
        <f>COUNTIF('CC Standings '!C$3:C$29,'CC Color Winners'!A71)</f>
        <v>0</v>
      </c>
      <c r="D71">
        <f>COUNTIF('CC Standings '!D$3:D$29,'CC Color Winners'!A71)</f>
        <v>5</v>
      </c>
      <c r="E71">
        <f>COUNTIF('CC Standings '!E$3:E$29,'CC Color Winners'!A71)</f>
        <v>1</v>
      </c>
      <c r="F71">
        <f>COUNTIF('CC Standings '!F$3:F$29,'CC Color Winners'!A71)</f>
        <v>5</v>
      </c>
      <c r="G71">
        <f>COUNTIF('CC Standings '!G$3:G$29,'CC Color Winners'!A71)</f>
        <v>4</v>
      </c>
      <c r="H71">
        <f>COUNTIF('CC Standings '!H$3:H$29,'CC Color Winners'!A71)</f>
        <v>0</v>
      </c>
      <c r="I71">
        <f>COUNTIF('CC Standings '!I$3:I$29,'CC Color Winners'!A71)</f>
        <v>0</v>
      </c>
      <c r="J71">
        <f>COUNTIF('CC Standings '!J$3:J$29,'CC Color Winners'!A71)</f>
        <v>7</v>
      </c>
      <c r="K71">
        <f>COUNTIF('CC Standings '!K$3:K$29,'CC Color Winners'!A71)</f>
        <v>4</v>
      </c>
      <c r="L71">
        <f>COUNTIF('CC Standings '!L$3:L$29,'CC Color Winners'!A71)</f>
        <v>0</v>
      </c>
      <c r="M71">
        <f>COUNTIF('CC Standings '!M$3:M$29,'CC Color Winners'!A71)</f>
        <v>0</v>
      </c>
      <c r="N71">
        <f>COUNTIF('CC Standings '!N$3:N$29,'CC Color Winners'!A71)</f>
        <v>0</v>
      </c>
      <c r="O71">
        <f>COUNTIF('CC Standings '!O$3:O$29,'CC Color Winners'!A71)</f>
        <v>0</v>
      </c>
      <c r="P71">
        <f>COUNTIF('CC Standings '!P$3:P$29,'CC Color Winners'!A71)</f>
        <v>6</v>
      </c>
      <c r="Q71">
        <f>COUNTIF('CC Standings '!Q$3:Q$29,'CC Color Winners'!A71)</f>
        <v>0</v>
      </c>
      <c r="R71">
        <f>COUNTIF('CC Standings '!R$3:R$29,'CC Color Winners'!A71)</f>
        <v>0</v>
      </c>
      <c r="S71">
        <f>COUNTIF('CC Standings '!S$3:S$29,'CC Color Winners'!A71)</f>
        <v>0</v>
      </c>
      <c r="T71">
        <f>COUNTIF('CC Standings '!T$3:T$29,'CC Color Winners'!A71)</f>
        <v>0</v>
      </c>
      <c r="U71">
        <f>COUNTIF('CC Standings '!U$3:U$29,'CC Color Winners'!A71)</f>
        <v>0</v>
      </c>
      <c r="V71">
        <f>COUNTIF('CC Standings '!V$3:V$29,'CC Color Winners'!A71)</f>
        <v>0</v>
      </c>
      <c r="W71">
        <f>COUNTIF('CC Standings '!W$3:W$29,'CC Color Winners'!A71)</f>
        <v>0</v>
      </c>
      <c r="X71">
        <f>COUNTIF('CC Standings '!X$3:X$29,'CC Color Winners'!A71)</f>
        <v>0</v>
      </c>
      <c r="Y71">
        <f>COUNTIF('CC Standings '!Y$3:Y$29,'CC Color Winners'!A71)</f>
        <v>0</v>
      </c>
      <c r="Z71">
        <f>COUNTIF('CC Standings '!Z$3:Z$29,'CC Color Winners'!A71)</f>
        <v>0</v>
      </c>
      <c r="AA71">
        <f>COUNTIF('CC Standings '!AA$3:AA$29,'CC Color Winners'!A71)</f>
        <v>0</v>
      </c>
      <c r="AB71">
        <f>COUNTIF('CC Standings '!AB$3:AB$29,'CC Color Winners'!A71)</f>
        <v>0</v>
      </c>
      <c r="AC71">
        <f>COUNTIF('CC Standings '!AC$3:AC$29,'CC Color Winners'!A71)</f>
        <v>0</v>
      </c>
      <c r="AD71">
        <f>COUNTIF('CC Standings '!AD$3:AD$29,'CC Color Winners'!A71)</f>
        <v>0</v>
      </c>
      <c r="AE71">
        <f>COUNTIF('CC Standings '!AE$3:AE$29,'CC Color Winners'!A71)</f>
        <v>0</v>
      </c>
      <c r="AF71">
        <f>COUNTIF('CC Standings '!AF$3:AF$29,'CC Color Winners'!A71)</f>
        <v>0</v>
      </c>
      <c r="AG71">
        <f>COUNTIF('CC Standings '!AG$3:AG$29,'CC Color Winners'!A71)</f>
        <v>0</v>
      </c>
      <c r="AH71">
        <f>COUNTIF('CC Standings '!AH$3:AH$29,'CC Color Winners'!A71)</f>
        <v>0</v>
      </c>
      <c r="AI71">
        <f>COUNTIF('CC Standings '!AI$3:AI$29,'CC Color Winners'!A71)</f>
        <v>0</v>
      </c>
      <c r="AJ71">
        <f>COUNTIF('CC Standings '!AJ$3:AJ$29,'CC Color Winners'!A71)</f>
        <v>0</v>
      </c>
      <c r="AK71">
        <f>COUNTIF('CC Standings '!AK$3:AK$29,'CC Color Winners'!A71)</f>
        <v>0</v>
      </c>
      <c r="AL71">
        <f>COUNTIF('CC Standings '!AL$3:AL$29,'CC Color Winners'!A71)</f>
        <v>2</v>
      </c>
      <c r="AM71">
        <f>COUNTIF('CC Standings '!AM$3:AM$29,'CC Color Winners'!A71)</f>
        <v>0</v>
      </c>
    </row>
    <row r="72" spans="1:39">
      <c r="A72" t="s">
        <v>213</v>
      </c>
      <c r="B72">
        <f>COUNTIF('CC Standings '!B$3:B$29,'CC Color Winners'!A72)</f>
        <v>0</v>
      </c>
      <c r="C72">
        <f>COUNTIF('CC Standings '!C$3:C$29,'CC Color Winners'!A72)</f>
        <v>0</v>
      </c>
      <c r="D72">
        <f>COUNTIF('CC Standings '!D$3:D$29,'CC Color Winners'!A72)</f>
        <v>0</v>
      </c>
      <c r="E72">
        <f>COUNTIF('CC Standings '!E$3:E$29,'CC Color Winners'!A72)</f>
        <v>0</v>
      </c>
      <c r="F72">
        <f>COUNTIF('CC Standings '!F$3:F$29,'CC Color Winners'!A72)</f>
        <v>0</v>
      </c>
      <c r="G72">
        <f>COUNTIF('CC Standings '!G$3:G$29,'CC Color Winners'!A72)</f>
        <v>0</v>
      </c>
      <c r="H72">
        <f>COUNTIF('CC Standings '!H$3:H$29,'CC Color Winners'!A72)</f>
        <v>0</v>
      </c>
      <c r="I72">
        <f>COUNTIF('CC Standings '!I$3:I$29,'CC Color Winners'!A72)</f>
        <v>0</v>
      </c>
      <c r="J72">
        <f>COUNTIF('CC Standings '!J$3:J$29,'CC Color Winners'!A72)</f>
        <v>0</v>
      </c>
      <c r="K72">
        <f>COUNTIF('CC Standings '!K$3:K$29,'CC Color Winners'!A72)</f>
        <v>0</v>
      </c>
      <c r="L72">
        <f>COUNTIF('CC Standings '!L$3:L$29,'CC Color Winners'!A72)</f>
        <v>0</v>
      </c>
      <c r="M72">
        <f>COUNTIF('CC Standings '!M$3:M$29,'CC Color Winners'!A72)</f>
        <v>0</v>
      </c>
      <c r="N72">
        <f>COUNTIF('CC Standings '!N$3:N$29,'CC Color Winners'!A72)</f>
        <v>0</v>
      </c>
      <c r="O72">
        <f>COUNTIF('CC Standings '!O$3:O$29,'CC Color Winners'!A72)</f>
        <v>0</v>
      </c>
      <c r="P72">
        <f>COUNTIF('CC Standings '!P$3:P$29,'CC Color Winners'!A72)</f>
        <v>0</v>
      </c>
      <c r="Q72">
        <f>COUNTIF('CC Standings '!Q$3:Q$29,'CC Color Winners'!A72)</f>
        <v>0</v>
      </c>
      <c r="R72">
        <f>COUNTIF('CC Standings '!R$3:R$29,'CC Color Winners'!A72)</f>
        <v>0</v>
      </c>
      <c r="S72">
        <f>COUNTIF('CC Standings '!S$3:S$29,'CC Color Winners'!A72)</f>
        <v>0</v>
      </c>
      <c r="T72">
        <f>COUNTIF('CC Standings '!T$3:T$29,'CC Color Winners'!A72)</f>
        <v>0</v>
      </c>
      <c r="U72">
        <f>COUNTIF('CC Standings '!U$3:U$29,'CC Color Winners'!A72)</f>
        <v>0</v>
      </c>
      <c r="V72">
        <f>COUNTIF('CC Standings '!V$3:V$29,'CC Color Winners'!A72)</f>
        <v>0</v>
      </c>
      <c r="W72">
        <f>COUNTIF('CC Standings '!W$3:W$29,'CC Color Winners'!A72)</f>
        <v>0</v>
      </c>
      <c r="X72">
        <f>COUNTIF('CC Standings '!X$3:X$29,'CC Color Winners'!A72)</f>
        <v>0</v>
      </c>
      <c r="Y72">
        <f>COUNTIF('CC Standings '!Y$3:Y$29,'CC Color Winners'!A72)</f>
        <v>0</v>
      </c>
      <c r="Z72">
        <f>COUNTIF('CC Standings '!Z$3:Z$29,'CC Color Winners'!A72)</f>
        <v>0</v>
      </c>
      <c r="AA72">
        <f>COUNTIF('CC Standings '!AA$3:AA$29,'CC Color Winners'!A72)</f>
        <v>0</v>
      </c>
      <c r="AB72">
        <f>COUNTIF('CC Standings '!AB$3:AB$29,'CC Color Winners'!A72)</f>
        <v>0</v>
      </c>
      <c r="AC72">
        <f>COUNTIF('CC Standings '!AC$3:AC$29,'CC Color Winners'!A72)</f>
        <v>0</v>
      </c>
      <c r="AD72">
        <f>COUNTIF('CC Standings '!AD$3:AD$29,'CC Color Winners'!A72)</f>
        <v>0</v>
      </c>
      <c r="AE72">
        <f>COUNTIF('CC Standings '!AE$3:AE$29,'CC Color Winners'!A72)</f>
        <v>0</v>
      </c>
      <c r="AF72">
        <f>COUNTIF('CC Standings '!AF$3:AF$29,'CC Color Winners'!A72)</f>
        <v>0</v>
      </c>
      <c r="AG72">
        <f>COUNTIF('CC Standings '!AG$3:AG$29,'CC Color Winners'!A72)</f>
        <v>0</v>
      </c>
      <c r="AH72">
        <f>COUNTIF('CC Standings '!AH$3:AH$29,'CC Color Winners'!A72)</f>
        <v>0</v>
      </c>
      <c r="AI72">
        <f>COUNTIF('CC Standings '!AI$3:AI$29,'CC Color Winners'!A72)</f>
        <v>0</v>
      </c>
      <c r="AJ72">
        <f>COUNTIF('CC Standings '!AJ$3:AJ$29,'CC Color Winners'!A72)</f>
        <v>0</v>
      </c>
      <c r="AK72">
        <f>COUNTIF('CC Standings '!AK$3:AK$29,'CC Color Winners'!A72)</f>
        <v>0</v>
      </c>
      <c r="AL72">
        <f>COUNTIF('CC Standings '!AL$3:AL$29,'CC Color Winners'!A72)</f>
        <v>0</v>
      </c>
      <c r="AM72">
        <f>COUNTIF('CC Standings '!AM$3:AM$29,'CC Color Winners'!A72)</f>
        <v>0</v>
      </c>
    </row>
    <row r="73" spans="1:39">
      <c r="A73" t="s">
        <v>81</v>
      </c>
      <c r="B73">
        <f>COUNTIF('CC Standings '!B$3:B$29,'CC Color Winners'!A73)</f>
        <v>0</v>
      </c>
      <c r="C73">
        <f>COUNTIF('CC Standings '!C$3:C$29,'CC Color Winners'!A73)</f>
        <v>0</v>
      </c>
      <c r="D73">
        <f>COUNTIF('CC Standings '!D$3:D$29,'CC Color Winners'!A73)</f>
        <v>0</v>
      </c>
      <c r="E73">
        <f>COUNTIF('CC Standings '!E$3:E$29,'CC Color Winners'!A73)</f>
        <v>0</v>
      </c>
      <c r="F73">
        <f>COUNTIF('CC Standings '!F$3:F$29,'CC Color Winners'!A73)</f>
        <v>0</v>
      </c>
      <c r="G73">
        <f>COUNTIF('CC Standings '!G$3:G$29,'CC Color Winners'!A73)</f>
        <v>0</v>
      </c>
      <c r="H73">
        <f>COUNTIF('CC Standings '!H$3:H$29,'CC Color Winners'!A73)</f>
        <v>0</v>
      </c>
      <c r="I73">
        <f>COUNTIF('CC Standings '!I$3:I$29,'CC Color Winners'!A73)</f>
        <v>0</v>
      </c>
      <c r="J73">
        <f>COUNTIF('CC Standings '!J$3:J$29,'CC Color Winners'!A73)</f>
        <v>0</v>
      </c>
      <c r="K73">
        <f>COUNTIF('CC Standings '!K$3:K$29,'CC Color Winners'!A73)</f>
        <v>0</v>
      </c>
      <c r="L73">
        <f>COUNTIF('CC Standings '!L$3:L$29,'CC Color Winners'!A73)</f>
        <v>0</v>
      </c>
      <c r="M73">
        <f>COUNTIF('CC Standings '!M$3:M$29,'CC Color Winners'!A73)</f>
        <v>0</v>
      </c>
      <c r="N73">
        <f>COUNTIF('CC Standings '!N$3:N$29,'CC Color Winners'!A73)</f>
        <v>0</v>
      </c>
      <c r="O73">
        <f>COUNTIF('CC Standings '!O$3:O$29,'CC Color Winners'!A73)</f>
        <v>0</v>
      </c>
      <c r="P73">
        <f>COUNTIF('CC Standings '!P$3:P$29,'CC Color Winners'!A73)</f>
        <v>0</v>
      </c>
      <c r="Q73">
        <f>COUNTIF('CC Standings '!Q$3:Q$29,'CC Color Winners'!A73)</f>
        <v>0</v>
      </c>
      <c r="R73">
        <f>COUNTIF('CC Standings '!R$3:R$29,'CC Color Winners'!A73)</f>
        <v>0</v>
      </c>
      <c r="S73">
        <f>COUNTIF('CC Standings '!S$3:S$29,'CC Color Winners'!A73)</f>
        <v>0</v>
      </c>
      <c r="T73">
        <f>COUNTIF('CC Standings '!T$3:T$29,'CC Color Winners'!A73)</f>
        <v>0</v>
      </c>
      <c r="U73">
        <f>COUNTIF('CC Standings '!U$3:U$29,'CC Color Winners'!A73)</f>
        <v>0</v>
      </c>
      <c r="V73">
        <f>COUNTIF('CC Standings '!V$3:V$29,'CC Color Winners'!A73)</f>
        <v>0</v>
      </c>
      <c r="W73">
        <f>COUNTIF('CC Standings '!W$3:W$29,'CC Color Winners'!A73)</f>
        <v>0</v>
      </c>
      <c r="X73">
        <f>COUNTIF('CC Standings '!X$3:X$29,'CC Color Winners'!A73)</f>
        <v>0</v>
      </c>
      <c r="Y73">
        <f>COUNTIF('CC Standings '!Y$3:Y$29,'CC Color Winners'!A73)</f>
        <v>0</v>
      </c>
      <c r="Z73">
        <f>COUNTIF('CC Standings '!Z$3:Z$29,'CC Color Winners'!A73)</f>
        <v>0</v>
      </c>
      <c r="AA73">
        <f>COUNTIF('CC Standings '!AA$3:AA$29,'CC Color Winners'!A73)</f>
        <v>0</v>
      </c>
      <c r="AB73">
        <f>COUNTIF('CC Standings '!AB$3:AB$29,'CC Color Winners'!A73)</f>
        <v>0</v>
      </c>
      <c r="AC73">
        <f>COUNTIF('CC Standings '!AC$3:AC$29,'CC Color Winners'!A73)</f>
        <v>0</v>
      </c>
      <c r="AD73">
        <f>COUNTIF('CC Standings '!AD$3:AD$29,'CC Color Winners'!A73)</f>
        <v>0</v>
      </c>
      <c r="AE73">
        <f>COUNTIF('CC Standings '!AE$3:AE$29,'CC Color Winners'!A73)</f>
        <v>0</v>
      </c>
      <c r="AF73">
        <f>COUNTIF('CC Standings '!AF$3:AF$29,'CC Color Winners'!A73)</f>
        <v>0</v>
      </c>
      <c r="AG73">
        <f>COUNTIF('CC Standings '!AG$3:AG$29,'CC Color Winners'!A73)</f>
        <v>0</v>
      </c>
      <c r="AH73">
        <f>COUNTIF('CC Standings '!AH$3:AH$29,'CC Color Winners'!A73)</f>
        <v>0</v>
      </c>
      <c r="AI73">
        <f>COUNTIF('CC Standings '!AI$3:AI$29,'CC Color Winners'!A73)</f>
        <v>0</v>
      </c>
      <c r="AJ73">
        <f>COUNTIF('CC Standings '!AJ$3:AJ$29,'CC Color Winners'!A73)</f>
        <v>0</v>
      </c>
      <c r="AK73">
        <f>COUNTIF('CC Standings '!AK$3:AK$29,'CC Color Winners'!A73)</f>
        <v>0</v>
      </c>
      <c r="AL73">
        <f>COUNTIF('CC Standings '!AL$3:AL$29,'CC Color Winners'!A73)</f>
        <v>0</v>
      </c>
      <c r="AM73">
        <f>COUNTIF('CC Standings '!AM$3:AM$29,'CC Color Winners'!A73)</f>
        <v>0</v>
      </c>
    </row>
    <row r="74" spans="1:39">
      <c r="A74" t="s">
        <v>187</v>
      </c>
      <c r="B74">
        <f>COUNTIF('CC Standings '!B$3:B$29,'CC Color Winners'!A74)</f>
        <v>0</v>
      </c>
      <c r="C74">
        <f>COUNTIF('CC Standings '!C$3:C$29,'CC Color Winners'!A74)</f>
        <v>0</v>
      </c>
      <c r="D74">
        <f>COUNTIF('CC Standings '!D$3:D$29,'CC Color Winners'!A74)</f>
        <v>0</v>
      </c>
      <c r="E74">
        <f>COUNTIF('CC Standings '!E$3:E$29,'CC Color Winners'!A74)</f>
        <v>0</v>
      </c>
      <c r="F74">
        <f>COUNTIF('CC Standings '!F$3:F$29,'CC Color Winners'!A74)</f>
        <v>0</v>
      </c>
      <c r="G74">
        <f>COUNTIF('CC Standings '!G$3:G$29,'CC Color Winners'!A74)</f>
        <v>0</v>
      </c>
      <c r="H74">
        <f>COUNTIF('CC Standings '!H$3:H$29,'CC Color Winners'!A74)</f>
        <v>0</v>
      </c>
      <c r="I74">
        <f>COUNTIF('CC Standings '!I$3:I$29,'CC Color Winners'!A74)</f>
        <v>0</v>
      </c>
      <c r="J74">
        <f>COUNTIF('CC Standings '!J$3:J$29,'CC Color Winners'!A74)</f>
        <v>0</v>
      </c>
      <c r="K74">
        <f>COUNTIF('CC Standings '!K$3:K$29,'CC Color Winners'!A74)</f>
        <v>0</v>
      </c>
      <c r="L74">
        <f>COUNTIF('CC Standings '!L$3:L$29,'CC Color Winners'!A74)</f>
        <v>0</v>
      </c>
      <c r="M74">
        <f>COUNTIF('CC Standings '!M$3:M$29,'CC Color Winners'!A74)</f>
        <v>0</v>
      </c>
      <c r="N74">
        <f>COUNTIF('CC Standings '!N$3:N$29,'CC Color Winners'!A74)</f>
        <v>0</v>
      </c>
      <c r="O74">
        <f>COUNTIF('CC Standings '!O$3:O$29,'CC Color Winners'!A74)</f>
        <v>0</v>
      </c>
      <c r="P74">
        <f>COUNTIF('CC Standings '!P$3:P$29,'CC Color Winners'!A74)</f>
        <v>0</v>
      </c>
      <c r="Q74">
        <f>COUNTIF('CC Standings '!Q$3:Q$29,'CC Color Winners'!A74)</f>
        <v>0</v>
      </c>
      <c r="R74">
        <f>COUNTIF('CC Standings '!R$3:R$29,'CC Color Winners'!A74)</f>
        <v>0</v>
      </c>
      <c r="S74">
        <f>COUNTIF('CC Standings '!S$3:S$29,'CC Color Winners'!A74)</f>
        <v>0</v>
      </c>
      <c r="T74">
        <f>COUNTIF('CC Standings '!T$3:T$29,'CC Color Winners'!A74)</f>
        <v>0</v>
      </c>
      <c r="U74">
        <f>COUNTIF('CC Standings '!U$3:U$29,'CC Color Winners'!A74)</f>
        <v>0</v>
      </c>
      <c r="V74">
        <f>COUNTIF('CC Standings '!V$3:V$29,'CC Color Winners'!A74)</f>
        <v>0</v>
      </c>
      <c r="W74">
        <f>COUNTIF('CC Standings '!W$3:W$29,'CC Color Winners'!A74)</f>
        <v>0</v>
      </c>
      <c r="X74">
        <f>COUNTIF('CC Standings '!X$3:X$29,'CC Color Winners'!A74)</f>
        <v>0</v>
      </c>
      <c r="Y74">
        <f>COUNTIF('CC Standings '!Y$3:Y$29,'CC Color Winners'!A74)</f>
        <v>0</v>
      </c>
      <c r="Z74">
        <f>COUNTIF('CC Standings '!Z$3:Z$29,'CC Color Winners'!A74)</f>
        <v>0</v>
      </c>
      <c r="AA74">
        <f>COUNTIF('CC Standings '!AA$3:AA$29,'CC Color Winners'!A74)</f>
        <v>0</v>
      </c>
      <c r="AB74">
        <f>COUNTIF('CC Standings '!AB$3:AB$29,'CC Color Winners'!A74)</f>
        <v>0</v>
      </c>
      <c r="AC74">
        <f>COUNTIF('CC Standings '!AC$3:AC$29,'CC Color Winners'!A74)</f>
        <v>0</v>
      </c>
      <c r="AD74">
        <f>COUNTIF('CC Standings '!AD$3:AD$29,'CC Color Winners'!A74)</f>
        <v>0</v>
      </c>
      <c r="AE74">
        <f>COUNTIF('CC Standings '!AE$3:AE$29,'CC Color Winners'!A74)</f>
        <v>0</v>
      </c>
      <c r="AF74">
        <f>COUNTIF('CC Standings '!AF$3:AF$29,'CC Color Winners'!A74)</f>
        <v>0</v>
      </c>
      <c r="AG74">
        <f>COUNTIF('CC Standings '!AG$3:AG$29,'CC Color Winners'!A74)</f>
        <v>0</v>
      </c>
      <c r="AH74">
        <f>COUNTIF('CC Standings '!AH$3:AH$29,'CC Color Winners'!A74)</f>
        <v>0</v>
      </c>
      <c r="AI74">
        <f>COUNTIF('CC Standings '!AI$3:AI$29,'CC Color Winners'!A74)</f>
        <v>0</v>
      </c>
      <c r="AJ74">
        <f>COUNTIF('CC Standings '!AJ$3:AJ$29,'CC Color Winners'!A74)</f>
        <v>0</v>
      </c>
      <c r="AK74">
        <f>COUNTIF('CC Standings '!AK$3:AK$29,'CC Color Winners'!A74)</f>
        <v>0</v>
      </c>
      <c r="AL74">
        <f>COUNTIF('CC Standings '!AL$3:AL$29,'CC Color Winners'!A74)</f>
        <v>0</v>
      </c>
      <c r="AM74">
        <f>COUNTIF('CC Standings '!AM$3:AM$29,'CC Color Winners'!A74)</f>
        <v>0</v>
      </c>
    </row>
    <row r="75" spans="1:39">
      <c r="A75" t="s">
        <v>60</v>
      </c>
      <c r="B75">
        <f>COUNTIF('CC Standings '!B$3:B$29,'CC Color Winners'!A75)</f>
        <v>0</v>
      </c>
      <c r="C75">
        <f>COUNTIF('CC Standings '!C$3:C$29,'CC Color Winners'!A75)</f>
        <v>0</v>
      </c>
      <c r="D75">
        <f>COUNTIF('CC Standings '!D$3:D$29,'CC Color Winners'!A75)</f>
        <v>0</v>
      </c>
      <c r="E75">
        <f>COUNTIF('CC Standings '!E$3:E$29,'CC Color Winners'!A75)</f>
        <v>0</v>
      </c>
      <c r="F75">
        <f>COUNTIF('CC Standings '!F$3:F$29,'CC Color Winners'!A75)</f>
        <v>0</v>
      </c>
      <c r="G75">
        <f>COUNTIF('CC Standings '!G$3:G$29,'CC Color Winners'!A75)</f>
        <v>0</v>
      </c>
      <c r="H75">
        <f>COUNTIF('CC Standings '!H$3:H$29,'CC Color Winners'!A75)</f>
        <v>0</v>
      </c>
      <c r="I75">
        <f>COUNTIF('CC Standings '!I$3:I$29,'CC Color Winners'!A75)</f>
        <v>0</v>
      </c>
      <c r="J75">
        <f>COUNTIF('CC Standings '!J$3:J$29,'CC Color Winners'!A75)</f>
        <v>0</v>
      </c>
      <c r="K75">
        <f>COUNTIF('CC Standings '!K$3:K$29,'CC Color Winners'!A75)</f>
        <v>1</v>
      </c>
      <c r="L75">
        <f>COUNTIF('CC Standings '!L$3:L$29,'CC Color Winners'!A75)</f>
        <v>0</v>
      </c>
      <c r="M75">
        <f>COUNTIF('CC Standings '!M$3:M$29,'CC Color Winners'!A75)</f>
        <v>0</v>
      </c>
      <c r="N75">
        <f>COUNTIF('CC Standings '!N$3:N$29,'CC Color Winners'!A75)</f>
        <v>0</v>
      </c>
      <c r="O75">
        <f>COUNTIF('CC Standings '!O$3:O$29,'CC Color Winners'!A75)</f>
        <v>0</v>
      </c>
      <c r="P75">
        <f>COUNTIF('CC Standings '!P$3:P$29,'CC Color Winners'!A75)</f>
        <v>0</v>
      </c>
      <c r="Q75">
        <f>COUNTIF('CC Standings '!Q$3:Q$29,'CC Color Winners'!A75)</f>
        <v>0</v>
      </c>
      <c r="R75">
        <f>COUNTIF('CC Standings '!R$3:R$29,'CC Color Winners'!A75)</f>
        <v>0</v>
      </c>
      <c r="S75">
        <f>COUNTIF('CC Standings '!S$3:S$29,'CC Color Winners'!A75)</f>
        <v>0</v>
      </c>
      <c r="T75">
        <f>COUNTIF('CC Standings '!T$3:T$29,'CC Color Winners'!A75)</f>
        <v>0</v>
      </c>
      <c r="U75">
        <f>COUNTIF('CC Standings '!U$3:U$29,'CC Color Winners'!A75)</f>
        <v>0</v>
      </c>
      <c r="V75">
        <f>COUNTIF('CC Standings '!V$3:V$29,'CC Color Winners'!A75)</f>
        <v>0</v>
      </c>
      <c r="W75">
        <f>COUNTIF('CC Standings '!W$3:W$29,'CC Color Winners'!A75)</f>
        <v>1</v>
      </c>
      <c r="X75">
        <f>COUNTIF('CC Standings '!X$3:X$29,'CC Color Winners'!A75)</f>
        <v>0</v>
      </c>
      <c r="Y75">
        <f>COUNTIF('CC Standings '!Y$3:Y$29,'CC Color Winners'!A75)</f>
        <v>0</v>
      </c>
      <c r="Z75">
        <f>COUNTIF('CC Standings '!Z$3:Z$29,'CC Color Winners'!A75)</f>
        <v>0</v>
      </c>
      <c r="AA75">
        <f>COUNTIF('CC Standings '!AA$3:AA$29,'CC Color Winners'!A75)</f>
        <v>0</v>
      </c>
      <c r="AB75">
        <f>COUNTIF('CC Standings '!AB$3:AB$29,'CC Color Winners'!A75)</f>
        <v>0</v>
      </c>
      <c r="AC75">
        <f>COUNTIF('CC Standings '!AC$3:AC$29,'CC Color Winners'!A75)</f>
        <v>0</v>
      </c>
      <c r="AD75">
        <f>COUNTIF('CC Standings '!AD$3:AD$29,'CC Color Winners'!A75)</f>
        <v>0</v>
      </c>
      <c r="AE75">
        <f>COUNTIF('CC Standings '!AE$3:AE$29,'CC Color Winners'!A75)</f>
        <v>0</v>
      </c>
      <c r="AF75">
        <f>COUNTIF('CC Standings '!AF$3:AF$29,'CC Color Winners'!A75)</f>
        <v>0</v>
      </c>
      <c r="AG75">
        <f>COUNTIF('CC Standings '!AG$3:AG$29,'CC Color Winners'!A75)</f>
        <v>0</v>
      </c>
      <c r="AH75">
        <f>COUNTIF('CC Standings '!AH$3:AH$29,'CC Color Winners'!A75)</f>
        <v>0</v>
      </c>
      <c r="AI75">
        <f>COUNTIF('CC Standings '!AI$3:AI$29,'CC Color Winners'!A75)</f>
        <v>0</v>
      </c>
      <c r="AJ75">
        <f>COUNTIF('CC Standings '!AJ$3:AJ$29,'CC Color Winners'!A75)</f>
        <v>0</v>
      </c>
      <c r="AK75">
        <f>COUNTIF('CC Standings '!AK$3:AK$29,'CC Color Winners'!A75)</f>
        <v>0</v>
      </c>
      <c r="AL75">
        <f>COUNTIF('CC Standings '!AL$3:AL$29,'CC Color Winners'!A75)</f>
        <v>0</v>
      </c>
      <c r="AM75">
        <f>COUNTIF('CC Standings '!AM$3:AM$29,'CC Color Winners'!A75)</f>
        <v>0</v>
      </c>
    </row>
    <row r="76" spans="1:39">
      <c r="A76" t="s">
        <v>214</v>
      </c>
      <c r="B76">
        <f>COUNTIF('CC Standings '!B$3:B$29,'CC Color Winners'!A76)</f>
        <v>0</v>
      </c>
      <c r="C76">
        <f>COUNTIF('CC Standings '!C$3:C$29,'CC Color Winners'!A76)</f>
        <v>0</v>
      </c>
      <c r="D76">
        <f>COUNTIF('CC Standings '!D$3:D$29,'CC Color Winners'!A76)</f>
        <v>0</v>
      </c>
      <c r="E76">
        <f>COUNTIF('CC Standings '!E$3:E$29,'CC Color Winners'!A76)</f>
        <v>0</v>
      </c>
      <c r="F76">
        <f>COUNTIF('CC Standings '!F$3:F$29,'CC Color Winners'!A76)</f>
        <v>0</v>
      </c>
      <c r="G76">
        <f>COUNTIF('CC Standings '!G$3:G$29,'CC Color Winners'!A76)</f>
        <v>0</v>
      </c>
      <c r="H76">
        <f>COUNTIF('CC Standings '!H$3:H$29,'CC Color Winners'!A76)</f>
        <v>0</v>
      </c>
      <c r="I76">
        <f>COUNTIF('CC Standings '!I$3:I$29,'CC Color Winners'!A76)</f>
        <v>0</v>
      </c>
      <c r="J76">
        <f>COUNTIF('CC Standings '!J$3:J$29,'CC Color Winners'!A76)</f>
        <v>0</v>
      </c>
      <c r="K76">
        <f>COUNTIF('CC Standings '!K$3:K$29,'CC Color Winners'!A76)</f>
        <v>0</v>
      </c>
      <c r="L76">
        <f>COUNTIF('CC Standings '!L$3:L$29,'CC Color Winners'!A76)</f>
        <v>0</v>
      </c>
      <c r="M76">
        <f>COUNTIF('CC Standings '!M$3:M$29,'CC Color Winners'!A76)</f>
        <v>0</v>
      </c>
      <c r="N76">
        <f>COUNTIF('CC Standings '!N$3:N$29,'CC Color Winners'!A76)</f>
        <v>0</v>
      </c>
      <c r="O76">
        <f>COUNTIF('CC Standings '!O$3:O$29,'CC Color Winners'!A76)</f>
        <v>0</v>
      </c>
      <c r="P76">
        <f>COUNTIF('CC Standings '!P$3:P$29,'CC Color Winners'!A76)</f>
        <v>0</v>
      </c>
      <c r="Q76">
        <f>COUNTIF('CC Standings '!Q$3:Q$29,'CC Color Winners'!A76)</f>
        <v>0</v>
      </c>
      <c r="R76">
        <f>COUNTIF('CC Standings '!R$3:R$29,'CC Color Winners'!A76)</f>
        <v>0</v>
      </c>
      <c r="S76">
        <f>COUNTIF('CC Standings '!S$3:S$29,'CC Color Winners'!A76)</f>
        <v>0</v>
      </c>
      <c r="T76">
        <f>COUNTIF('CC Standings '!T$3:T$29,'CC Color Winners'!A76)</f>
        <v>0</v>
      </c>
      <c r="U76">
        <f>COUNTIF('CC Standings '!U$3:U$29,'CC Color Winners'!A76)</f>
        <v>0</v>
      </c>
      <c r="V76">
        <f>COUNTIF('CC Standings '!V$3:V$29,'CC Color Winners'!A76)</f>
        <v>0</v>
      </c>
      <c r="W76">
        <f>COUNTIF('CC Standings '!W$3:W$29,'CC Color Winners'!A76)</f>
        <v>0</v>
      </c>
      <c r="X76">
        <f>COUNTIF('CC Standings '!X$3:X$29,'CC Color Winners'!A76)</f>
        <v>0</v>
      </c>
      <c r="Y76">
        <f>COUNTIF('CC Standings '!Y$3:Y$29,'CC Color Winners'!A76)</f>
        <v>0</v>
      </c>
      <c r="Z76">
        <f>COUNTIF('CC Standings '!Z$3:Z$29,'CC Color Winners'!A76)</f>
        <v>0</v>
      </c>
      <c r="AA76">
        <f>COUNTIF('CC Standings '!AA$3:AA$29,'CC Color Winners'!A76)</f>
        <v>0</v>
      </c>
      <c r="AB76">
        <f>COUNTIF('CC Standings '!AB$3:AB$29,'CC Color Winners'!A76)</f>
        <v>0</v>
      </c>
      <c r="AC76">
        <f>COUNTIF('CC Standings '!AC$3:AC$29,'CC Color Winners'!A76)</f>
        <v>0</v>
      </c>
      <c r="AD76">
        <f>COUNTIF('CC Standings '!AD$3:AD$29,'CC Color Winners'!A76)</f>
        <v>0</v>
      </c>
      <c r="AE76">
        <f>COUNTIF('CC Standings '!AE$3:AE$29,'CC Color Winners'!A76)</f>
        <v>0</v>
      </c>
      <c r="AF76">
        <f>COUNTIF('CC Standings '!AF$3:AF$29,'CC Color Winners'!A76)</f>
        <v>0</v>
      </c>
      <c r="AG76">
        <f>COUNTIF('CC Standings '!AG$3:AG$29,'CC Color Winners'!A76)</f>
        <v>0</v>
      </c>
      <c r="AH76">
        <f>COUNTIF('CC Standings '!AH$3:AH$29,'CC Color Winners'!A76)</f>
        <v>0</v>
      </c>
      <c r="AI76">
        <f>COUNTIF('CC Standings '!AI$3:AI$29,'CC Color Winners'!A76)</f>
        <v>0</v>
      </c>
      <c r="AJ76">
        <f>COUNTIF('CC Standings '!AJ$3:AJ$29,'CC Color Winners'!A76)</f>
        <v>0</v>
      </c>
      <c r="AK76">
        <f>COUNTIF('CC Standings '!AK$3:AK$29,'CC Color Winners'!A76)</f>
        <v>0</v>
      </c>
      <c r="AL76">
        <f>COUNTIF('CC Standings '!AL$3:AL$29,'CC Color Winners'!A76)</f>
        <v>0</v>
      </c>
      <c r="AM76">
        <f>COUNTIF('CC Standings '!AM$3:AM$29,'CC Color Winners'!A76)</f>
        <v>0</v>
      </c>
    </row>
    <row r="77" spans="1:39">
      <c r="A77" t="s">
        <v>215</v>
      </c>
      <c r="B77">
        <f>COUNTIF('CC Standings '!B$3:B$29,'CC Color Winners'!A77)</f>
        <v>0</v>
      </c>
      <c r="C77">
        <f>COUNTIF('CC Standings '!C$3:C$29,'CC Color Winners'!A77)</f>
        <v>0</v>
      </c>
      <c r="D77">
        <f>COUNTIF('CC Standings '!D$3:D$29,'CC Color Winners'!A77)</f>
        <v>0</v>
      </c>
      <c r="E77">
        <f>COUNTIF('CC Standings '!E$3:E$29,'CC Color Winners'!A77)</f>
        <v>0</v>
      </c>
      <c r="F77">
        <f>COUNTIF('CC Standings '!F$3:F$29,'CC Color Winners'!A77)</f>
        <v>0</v>
      </c>
      <c r="G77">
        <f>COUNTIF('CC Standings '!G$3:G$29,'CC Color Winners'!A77)</f>
        <v>0</v>
      </c>
      <c r="H77">
        <f>COUNTIF('CC Standings '!H$3:H$29,'CC Color Winners'!A77)</f>
        <v>0</v>
      </c>
      <c r="I77">
        <f>COUNTIF('CC Standings '!I$3:I$29,'CC Color Winners'!A77)</f>
        <v>0</v>
      </c>
      <c r="J77">
        <f>COUNTIF('CC Standings '!J$3:J$29,'CC Color Winners'!A77)</f>
        <v>0</v>
      </c>
      <c r="K77">
        <f>COUNTIF('CC Standings '!K$3:K$29,'CC Color Winners'!A77)</f>
        <v>0</v>
      </c>
      <c r="L77">
        <f>COUNTIF('CC Standings '!L$3:L$29,'CC Color Winners'!A77)</f>
        <v>0</v>
      </c>
      <c r="M77">
        <f>COUNTIF('CC Standings '!M$3:M$29,'CC Color Winners'!A77)</f>
        <v>0</v>
      </c>
      <c r="N77">
        <f>COUNTIF('CC Standings '!N$3:N$29,'CC Color Winners'!A77)</f>
        <v>0</v>
      </c>
      <c r="O77">
        <f>COUNTIF('CC Standings '!O$3:O$29,'CC Color Winners'!A77)</f>
        <v>0</v>
      </c>
      <c r="P77">
        <f>COUNTIF('CC Standings '!P$3:P$29,'CC Color Winners'!A77)</f>
        <v>0</v>
      </c>
      <c r="Q77">
        <f>COUNTIF('CC Standings '!Q$3:Q$29,'CC Color Winners'!A77)</f>
        <v>0</v>
      </c>
      <c r="R77">
        <f>COUNTIF('CC Standings '!R$3:R$29,'CC Color Winners'!A77)</f>
        <v>0</v>
      </c>
      <c r="S77">
        <f>COUNTIF('CC Standings '!S$3:S$29,'CC Color Winners'!A77)</f>
        <v>0</v>
      </c>
      <c r="T77">
        <f>COUNTIF('CC Standings '!T$3:T$29,'CC Color Winners'!A77)</f>
        <v>0</v>
      </c>
      <c r="U77">
        <f>COUNTIF('CC Standings '!U$3:U$29,'CC Color Winners'!A77)</f>
        <v>0</v>
      </c>
      <c r="V77">
        <f>COUNTIF('CC Standings '!V$3:V$29,'CC Color Winners'!A77)</f>
        <v>0</v>
      </c>
      <c r="W77">
        <f>COUNTIF('CC Standings '!W$3:W$29,'CC Color Winners'!A77)</f>
        <v>0</v>
      </c>
      <c r="X77">
        <f>COUNTIF('CC Standings '!X$3:X$29,'CC Color Winners'!A77)</f>
        <v>0</v>
      </c>
      <c r="Y77">
        <f>COUNTIF('CC Standings '!Y$3:Y$29,'CC Color Winners'!A77)</f>
        <v>0</v>
      </c>
      <c r="Z77">
        <f>COUNTIF('CC Standings '!Z$3:Z$29,'CC Color Winners'!A77)</f>
        <v>0</v>
      </c>
      <c r="AA77">
        <f>COUNTIF('CC Standings '!AA$3:AA$29,'CC Color Winners'!A77)</f>
        <v>0</v>
      </c>
      <c r="AB77">
        <f>COUNTIF('CC Standings '!AB$3:AB$29,'CC Color Winners'!A77)</f>
        <v>0</v>
      </c>
      <c r="AC77">
        <f>COUNTIF('CC Standings '!AC$3:AC$29,'CC Color Winners'!A77)</f>
        <v>0</v>
      </c>
      <c r="AD77">
        <f>COUNTIF('CC Standings '!AD$3:AD$29,'CC Color Winners'!A77)</f>
        <v>0</v>
      </c>
      <c r="AE77">
        <f>COUNTIF('CC Standings '!AE$3:AE$29,'CC Color Winners'!A77)</f>
        <v>0</v>
      </c>
      <c r="AF77">
        <f>COUNTIF('CC Standings '!AF$3:AF$29,'CC Color Winners'!A77)</f>
        <v>0</v>
      </c>
      <c r="AG77">
        <f>COUNTIF('CC Standings '!AG$3:AG$29,'CC Color Winners'!A77)</f>
        <v>0</v>
      </c>
      <c r="AH77">
        <f>COUNTIF('CC Standings '!AH$3:AH$29,'CC Color Winners'!A77)</f>
        <v>0</v>
      </c>
      <c r="AI77">
        <f>COUNTIF('CC Standings '!AI$3:AI$29,'CC Color Winners'!A77)</f>
        <v>0</v>
      </c>
      <c r="AJ77">
        <f>COUNTIF('CC Standings '!AJ$3:AJ$29,'CC Color Winners'!A77)</f>
        <v>0</v>
      </c>
      <c r="AK77">
        <f>COUNTIF('CC Standings '!AK$3:AK$29,'CC Color Winners'!A77)</f>
        <v>0</v>
      </c>
      <c r="AL77">
        <f>COUNTIF('CC Standings '!AL$3:AL$29,'CC Color Winners'!A77)</f>
        <v>0</v>
      </c>
      <c r="AM77">
        <f>COUNTIF('CC Standings '!AM$3:AM$29,'CC Color Winners'!A77)</f>
        <v>0</v>
      </c>
    </row>
    <row r="78" spans="1:39">
      <c r="A78" t="s">
        <v>67</v>
      </c>
      <c r="B78">
        <f>COUNTIF('CC Standings '!B$3:B$29,'CC Color Winners'!A78)</f>
        <v>0</v>
      </c>
      <c r="C78">
        <f>COUNTIF('CC Standings '!C$3:C$29,'CC Color Winners'!A78)</f>
        <v>0</v>
      </c>
      <c r="D78">
        <f>COUNTIF('CC Standings '!D$3:D$29,'CC Color Winners'!A78)</f>
        <v>0</v>
      </c>
      <c r="E78">
        <f>COUNTIF('CC Standings '!E$3:E$29,'CC Color Winners'!A78)</f>
        <v>0</v>
      </c>
      <c r="F78">
        <f>COUNTIF('CC Standings '!F$3:F$29,'CC Color Winners'!A78)</f>
        <v>0</v>
      </c>
      <c r="G78">
        <f>COUNTIF('CC Standings '!G$3:G$29,'CC Color Winners'!A78)</f>
        <v>0</v>
      </c>
      <c r="H78">
        <f>COUNTIF('CC Standings '!H$3:H$29,'CC Color Winners'!A78)</f>
        <v>0</v>
      </c>
      <c r="I78">
        <f>COUNTIF('CC Standings '!I$3:I$29,'CC Color Winners'!A78)</f>
        <v>0</v>
      </c>
      <c r="J78">
        <f>COUNTIF('CC Standings '!J$3:J$29,'CC Color Winners'!A78)</f>
        <v>0</v>
      </c>
      <c r="K78">
        <f>COUNTIF('CC Standings '!K$3:K$29,'CC Color Winners'!A78)</f>
        <v>0</v>
      </c>
      <c r="L78">
        <f>COUNTIF('CC Standings '!L$3:L$29,'CC Color Winners'!A78)</f>
        <v>0</v>
      </c>
      <c r="M78">
        <f>COUNTIF('CC Standings '!M$3:M$29,'CC Color Winners'!A78)</f>
        <v>0</v>
      </c>
      <c r="N78">
        <f>COUNTIF('CC Standings '!N$3:N$29,'CC Color Winners'!A78)</f>
        <v>0</v>
      </c>
      <c r="O78">
        <f>COUNTIF('CC Standings '!O$3:O$29,'CC Color Winners'!A78)</f>
        <v>0</v>
      </c>
      <c r="P78">
        <f>COUNTIF('CC Standings '!P$3:P$29,'CC Color Winners'!A78)</f>
        <v>0</v>
      </c>
      <c r="Q78">
        <f>COUNTIF('CC Standings '!Q$3:Q$29,'CC Color Winners'!A78)</f>
        <v>0</v>
      </c>
      <c r="R78">
        <f>COUNTIF('CC Standings '!R$3:R$29,'CC Color Winners'!A78)</f>
        <v>0</v>
      </c>
      <c r="S78">
        <f>COUNTIF('CC Standings '!S$3:S$29,'CC Color Winners'!A78)</f>
        <v>0</v>
      </c>
      <c r="T78">
        <f>COUNTIF('CC Standings '!T$3:T$29,'CC Color Winners'!A78)</f>
        <v>0</v>
      </c>
      <c r="U78">
        <f>COUNTIF('CC Standings '!U$3:U$29,'CC Color Winners'!A78)</f>
        <v>0</v>
      </c>
      <c r="V78">
        <f>COUNTIF('CC Standings '!V$3:V$29,'CC Color Winners'!A78)</f>
        <v>0</v>
      </c>
      <c r="W78">
        <f>COUNTIF('CC Standings '!W$3:W$29,'CC Color Winners'!A78)</f>
        <v>0</v>
      </c>
      <c r="X78">
        <f>COUNTIF('CC Standings '!X$3:X$29,'CC Color Winners'!A78)</f>
        <v>0</v>
      </c>
      <c r="Y78">
        <f>COUNTIF('CC Standings '!Y$3:Y$29,'CC Color Winners'!A78)</f>
        <v>0</v>
      </c>
      <c r="Z78">
        <f>COUNTIF('CC Standings '!Z$3:Z$29,'CC Color Winners'!A78)</f>
        <v>0</v>
      </c>
      <c r="AA78">
        <f>COUNTIF('CC Standings '!AA$3:AA$29,'CC Color Winners'!A78)</f>
        <v>0</v>
      </c>
      <c r="AB78">
        <f>COUNTIF('CC Standings '!AB$3:AB$29,'CC Color Winners'!A78)</f>
        <v>0</v>
      </c>
      <c r="AC78">
        <f>COUNTIF('CC Standings '!AC$3:AC$29,'CC Color Winners'!A78)</f>
        <v>0</v>
      </c>
      <c r="AD78">
        <f>COUNTIF('CC Standings '!AD$3:AD$29,'CC Color Winners'!A78)</f>
        <v>0</v>
      </c>
      <c r="AE78">
        <f>COUNTIF('CC Standings '!AE$3:AE$29,'CC Color Winners'!A78)</f>
        <v>0</v>
      </c>
      <c r="AF78">
        <f>COUNTIF('CC Standings '!AF$3:AF$29,'CC Color Winners'!A78)</f>
        <v>0</v>
      </c>
      <c r="AG78">
        <f>COUNTIF('CC Standings '!AG$3:AG$29,'CC Color Winners'!A78)</f>
        <v>0</v>
      </c>
      <c r="AH78">
        <f>COUNTIF('CC Standings '!AH$3:AH$29,'CC Color Winners'!A78)</f>
        <v>0</v>
      </c>
      <c r="AI78">
        <f>COUNTIF('CC Standings '!AI$3:AI$29,'CC Color Winners'!A78)</f>
        <v>0</v>
      </c>
      <c r="AJ78">
        <f>COUNTIF('CC Standings '!AJ$3:AJ$29,'CC Color Winners'!A78)</f>
        <v>0</v>
      </c>
      <c r="AK78">
        <f>COUNTIF('CC Standings '!AK$3:AK$29,'CC Color Winners'!A78)</f>
        <v>0</v>
      </c>
      <c r="AL78">
        <f>COUNTIF('CC Standings '!AL$3:AL$29,'CC Color Winners'!A78)</f>
        <v>0</v>
      </c>
      <c r="AM78">
        <f>COUNTIF('CC Standings '!AM$3:AM$29,'CC Color Winners'!A78)</f>
        <v>0</v>
      </c>
    </row>
    <row r="79" spans="1:39">
      <c r="A79" t="s">
        <v>124</v>
      </c>
      <c r="B79">
        <f>COUNTIF('CC Standings '!B$3:B$29,'CC Color Winners'!A79)</f>
        <v>0</v>
      </c>
      <c r="C79">
        <f>COUNTIF('CC Standings '!C$3:C$29,'CC Color Winners'!A79)</f>
        <v>0</v>
      </c>
      <c r="D79">
        <f>COUNTIF('CC Standings '!D$3:D$29,'CC Color Winners'!A79)</f>
        <v>0</v>
      </c>
      <c r="E79">
        <f>COUNTIF('CC Standings '!E$3:E$29,'CC Color Winners'!A79)</f>
        <v>0</v>
      </c>
      <c r="F79">
        <f>COUNTIF('CC Standings '!F$3:F$29,'CC Color Winners'!A79)</f>
        <v>0</v>
      </c>
      <c r="G79">
        <f>COUNTIF('CC Standings '!G$3:G$29,'CC Color Winners'!A79)</f>
        <v>0</v>
      </c>
      <c r="H79">
        <f>COUNTIF('CC Standings '!H$3:H$29,'CC Color Winners'!A79)</f>
        <v>0</v>
      </c>
      <c r="I79">
        <f>COUNTIF('CC Standings '!I$3:I$29,'CC Color Winners'!A79)</f>
        <v>0</v>
      </c>
      <c r="J79">
        <f>COUNTIF('CC Standings '!J$3:J$29,'CC Color Winners'!A79)</f>
        <v>0</v>
      </c>
      <c r="K79">
        <f>COUNTIF('CC Standings '!K$3:K$29,'CC Color Winners'!A79)</f>
        <v>0</v>
      </c>
      <c r="L79">
        <f>COUNTIF('CC Standings '!L$3:L$29,'CC Color Winners'!A79)</f>
        <v>0</v>
      </c>
      <c r="M79">
        <f>COUNTIF('CC Standings '!M$3:M$29,'CC Color Winners'!A79)</f>
        <v>0</v>
      </c>
      <c r="N79">
        <f>COUNTIF('CC Standings '!N$3:N$29,'CC Color Winners'!A79)</f>
        <v>0</v>
      </c>
      <c r="O79">
        <f>COUNTIF('CC Standings '!O$3:O$29,'CC Color Winners'!A79)</f>
        <v>0</v>
      </c>
      <c r="P79">
        <f>COUNTIF('CC Standings '!P$3:P$29,'CC Color Winners'!A79)</f>
        <v>0</v>
      </c>
      <c r="Q79">
        <f>COUNTIF('CC Standings '!Q$3:Q$29,'CC Color Winners'!A79)</f>
        <v>0</v>
      </c>
      <c r="R79">
        <f>COUNTIF('CC Standings '!R$3:R$29,'CC Color Winners'!A79)</f>
        <v>0</v>
      </c>
      <c r="S79">
        <f>COUNTIF('CC Standings '!S$3:S$29,'CC Color Winners'!A79)</f>
        <v>0</v>
      </c>
      <c r="T79">
        <f>COUNTIF('CC Standings '!T$3:T$29,'CC Color Winners'!A79)</f>
        <v>0</v>
      </c>
      <c r="U79">
        <f>COUNTIF('CC Standings '!U$3:U$29,'CC Color Winners'!A79)</f>
        <v>0</v>
      </c>
      <c r="V79">
        <f>COUNTIF('CC Standings '!V$3:V$29,'CC Color Winners'!A79)</f>
        <v>0</v>
      </c>
      <c r="W79">
        <f>COUNTIF('CC Standings '!W$3:W$29,'CC Color Winners'!A79)</f>
        <v>0</v>
      </c>
      <c r="X79">
        <f>COUNTIF('CC Standings '!X$3:X$29,'CC Color Winners'!A79)</f>
        <v>0</v>
      </c>
      <c r="Y79">
        <f>COUNTIF('CC Standings '!Y$3:Y$29,'CC Color Winners'!A79)</f>
        <v>0</v>
      </c>
      <c r="Z79">
        <f>COUNTIF('CC Standings '!Z$3:Z$29,'CC Color Winners'!A79)</f>
        <v>0</v>
      </c>
      <c r="AA79">
        <f>COUNTIF('CC Standings '!AA$3:AA$29,'CC Color Winners'!A79)</f>
        <v>0</v>
      </c>
      <c r="AB79">
        <f>COUNTIF('CC Standings '!AB$3:AB$29,'CC Color Winners'!A79)</f>
        <v>0</v>
      </c>
      <c r="AC79">
        <f>COUNTIF('CC Standings '!AC$3:AC$29,'CC Color Winners'!A79)</f>
        <v>0</v>
      </c>
      <c r="AD79">
        <f>COUNTIF('CC Standings '!AD$3:AD$29,'CC Color Winners'!A79)</f>
        <v>0</v>
      </c>
      <c r="AE79">
        <f>COUNTIF('CC Standings '!AE$3:AE$29,'CC Color Winners'!A79)</f>
        <v>0</v>
      </c>
      <c r="AF79">
        <f>COUNTIF('CC Standings '!AF$3:AF$29,'CC Color Winners'!A79)</f>
        <v>0</v>
      </c>
      <c r="AG79">
        <f>COUNTIF('CC Standings '!AG$3:AG$29,'CC Color Winners'!A79)</f>
        <v>0</v>
      </c>
      <c r="AH79">
        <f>COUNTIF('CC Standings '!AH$3:AH$29,'CC Color Winners'!A79)</f>
        <v>0</v>
      </c>
      <c r="AI79">
        <f>COUNTIF('CC Standings '!AI$3:AI$29,'CC Color Winners'!A79)</f>
        <v>0</v>
      </c>
      <c r="AJ79">
        <f>COUNTIF('CC Standings '!AJ$3:AJ$29,'CC Color Winners'!A79)</f>
        <v>0</v>
      </c>
      <c r="AK79">
        <f>COUNTIF('CC Standings '!AK$3:AK$29,'CC Color Winners'!A79)</f>
        <v>0</v>
      </c>
      <c r="AL79">
        <f>COUNTIF('CC Standings '!AL$3:AL$29,'CC Color Winners'!A79)</f>
        <v>0</v>
      </c>
      <c r="AM79">
        <f>COUNTIF('CC Standings '!AM$3:AM$29,'CC Color Winners'!A79)</f>
        <v>0</v>
      </c>
    </row>
    <row r="80" spans="1:39">
      <c r="A80" t="s">
        <v>33</v>
      </c>
      <c r="B80">
        <f>COUNTIF('CC Standings '!B$3:B$29,'CC Color Winners'!A80)</f>
        <v>0</v>
      </c>
      <c r="C80">
        <f>COUNTIF('CC Standings '!C$3:C$29,'CC Color Winners'!A80)</f>
        <v>0</v>
      </c>
      <c r="D80">
        <f>COUNTIF('CC Standings '!D$3:D$29,'CC Color Winners'!A80)</f>
        <v>1</v>
      </c>
      <c r="E80">
        <f>COUNTIF('CC Standings '!E$3:E$29,'CC Color Winners'!A80)</f>
        <v>0</v>
      </c>
      <c r="F80">
        <f>COUNTIF('CC Standings '!F$3:F$29,'CC Color Winners'!A80)</f>
        <v>0</v>
      </c>
      <c r="G80">
        <f>COUNTIF('CC Standings '!G$3:G$29,'CC Color Winners'!A80)</f>
        <v>0</v>
      </c>
      <c r="H80">
        <f>COUNTIF('CC Standings '!H$3:H$29,'CC Color Winners'!A80)</f>
        <v>0</v>
      </c>
      <c r="I80">
        <f>COUNTIF('CC Standings '!I$3:I$29,'CC Color Winners'!A80)</f>
        <v>0</v>
      </c>
      <c r="J80">
        <f>COUNTIF('CC Standings '!J$3:J$29,'CC Color Winners'!A80)</f>
        <v>0</v>
      </c>
      <c r="K80">
        <f>COUNTIF('CC Standings '!K$3:K$29,'CC Color Winners'!A80)</f>
        <v>0</v>
      </c>
      <c r="L80">
        <f>COUNTIF('CC Standings '!L$3:L$29,'CC Color Winners'!A80)</f>
        <v>0</v>
      </c>
      <c r="M80">
        <f>COUNTIF('CC Standings '!M$3:M$29,'CC Color Winners'!A80)</f>
        <v>0</v>
      </c>
      <c r="N80">
        <f>COUNTIF('CC Standings '!N$3:N$29,'CC Color Winners'!A80)</f>
        <v>0</v>
      </c>
      <c r="O80">
        <f>COUNTIF('CC Standings '!O$3:O$29,'CC Color Winners'!A80)</f>
        <v>0</v>
      </c>
      <c r="P80">
        <f>COUNTIF('CC Standings '!P$3:P$29,'CC Color Winners'!A80)</f>
        <v>0</v>
      </c>
      <c r="Q80">
        <f>COUNTIF('CC Standings '!Q$3:Q$29,'CC Color Winners'!A80)</f>
        <v>0</v>
      </c>
      <c r="R80">
        <f>COUNTIF('CC Standings '!R$3:R$29,'CC Color Winners'!A80)</f>
        <v>0</v>
      </c>
      <c r="S80">
        <f>COUNTIF('CC Standings '!S$3:S$29,'CC Color Winners'!A80)</f>
        <v>2</v>
      </c>
      <c r="T80">
        <f>COUNTIF('CC Standings '!T$3:T$29,'CC Color Winners'!A80)</f>
        <v>0</v>
      </c>
      <c r="U80">
        <f>COUNTIF('CC Standings '!U$3:U$29,'CC Color Winners'!A80)</f>
        <v>0</v>
      </c>
      <c r="V80">
        <f>COUNTIF('CC Standings '!V$3:V$29,'CC Color Winners'!A80)</f>
        <v>0</v>
      </c>
      <c r="W80">
        <f>COUNTIF('CC Standings '!W$3:W$29,'CC Color Winners'!A80)</f>
        <v>2</v>
      </c>
      <c r="X80">
        <f>COUNTIF('CC Standings '!X$3:X$29,'CC Color Winners'!A80)</f>
        <v>0</v>
      </c>
      <c r="Y80">
        <f>COUNTIF('CC Standings '!Y$3:Y$29,'CC Color Winners'!A80)</f>
        <v>1</v>
      </c>
      <c r="Z80">
        <f>COUNTIF('CC Standings '!Z$3:Z$29,'CC Color Winners'!A80)</f>
        <v>0</v>
      </c>
      <c r="AA80">
        <f>COUNTIF('CC Standings '!AA$3:AA$29,'CC Color Winners'!A80)</f>
        <v>0</v>
      </c>
      <c r="AB80">
        <f>COUNTIF('CC Standings '!AB$3:AB$29,'CC Color Winners'!A80)</f>
        <v>0</v>
      </c>
      <c r="AC80">
        <f>COUNTIF('CC Standings '!AC$3:AC$29,'CC Color Winners'!A80)</f>
        <v>0</v>
      </c>
      <c r="AD80">
        <f>COUNTIF('CC Standings '!AD$3:AD$29,'CC Color Winners'!A80)</f>
        <v>2</v>
      </c>
      <c r="AE80">
        <f>COUNTIF('CC Standings '!AE$3:AE$29,'CC Color Winners'!A80)</f>
        <v>0</v>
      </c>
      <c r="AF80">
        <f>COUNTIF('CC Standings '!AF$3:AF$29,'CC Color Winners'!A80)</f>
        <v>0</v>
      </c>
      <c r="AG80">
        <f>COUNTIF('CC Standings '!AG$3:AG$29,'CC Color Winners'!A80)</f>
        <v>0</v>
      </c>
      <c r="AH80">
        <f>COUNTIF('CC Standings '!AH$3:AH$29,'CC Color Winners'!A80)</f>
        <v>0</v>
      </c>
      <c r="AI80">
        <f>COUNTIF('CC Standings '!AI$3:AI$29,'CC Color Winners'!A80)</f>
        <v>0</v>
      </c>
      <c r="AJ80">
        <f>COUNTIF('CC Standings '!AJ$3:AJ$29,'CC Color Winners'!A80)</f>
        <v>0</v>
      </c>
      <c r="AK80">
        <f>COUNTIF('CC Standings '!AK$3:AK$29,'CC Color Winners'!A80)</f>
        <v>0</v>
      </c>
      <c r="AL80">
        <f>COUNTIF('CC Standings '!AL$3:AL$29,'CC Color Winners'!A80)</f>
        <v>0</v>
      </c>
      <c r="AM80">
        <f>COUNTIF('CC Standings '!AM$3:AM$29,'CC Color Winners'!A80)</f>
        <v>0</v>
      </c>
    </row>
    <row r="81" spans="1:39">
      <c r="A81" t="s">
        <v>216</v>
      </c>
      <c r="B81">
        <f>COUNTIF('CC Standings '!B$3:B$29,'CC Color Winners'!A81)</f>
        <v>0</v>
      </c>
      <c r="C81">
        <f>COUNTIF('CC Standings '!C$3:C$29,'CC Color Winners'!A81)</f>
        <v>0</v>
      </c>
      <c r="D81">
        <f>COUNTIF('CC Standings '!D$3:D$29,'CC Color Winners'!A81)</f>
        <v>0</v>
      </c>
      <c r="E81">
        <f>COUNTIF('CC Standings '!E$3:E$29,'CC Color Winners'!A81)</f>
        <v>0</v>
      </c>
      <c r="F81">
        <f>COUNTIF('CC Standings '!F$3:F$29,'CC Color Winners'!A81)</f>
        <v>0</v>
      </c>
      <c r="G81">
        <f>COUNTIF('CC Standings '!G$3:G$29,'CC Color Winners'!A81)</f>
        <v>0</v>
      </c>
      <c r="H81">
        <f>COUNTIF('CC Standings '!H$3:H$29,'CC Color Winners'!A81)</f>
        <v>0</v>
      </c>
      <c r="I81">
        <f>COUNTIF('CC Standings '!I$3:I$29,'CC Color Winners'!A81)</f>
        <v>0</v>
      </c>
      <c r="J81">
        <f>COUNTIF('CC Standings '!J$3:J$29,'CC Color Winners'!A81)</f>
        <v>0</v>
      </c>
      <c r="K81">
        <f>COUNTIF('CC Standings '!K$3:K$29,'CC Color Winners'!A81)</f>
        <v>0</v>
      </c>
      <c r="L81">
        <f>COUNTIF('CC Standings '!L$3:L$29,'CC Color Winners'!A81)</f>
        <v>0</v>
      </c>
      <c r="M81">
        <f>COUNTIF('CC Standings '!M$3:M$29,'CC Color Winners'!A81)</f>
        <v>0</v>
      </c>
      <c r="N81">
        <f>COUNTIF('CC Standings '!N$3:N$29,'CC Color Winners'!A81)</f>
        <v>0</v>
      </c>
      <c r="O81">
        <f>COUNTIF('CC Standings '!O$3:O$29,'CC Color Winners'!A81)</f>
        <v>0</v>
      </c>
      <c r="P81">
        <f>COUNTIF('CC Standings '!P$3:P$29,'CC Color Winners'!A81)</f>
        <v>0</v>
      </c>
      <c r="Q81">
        <f>COUNTIF('CC Standings '!Q$3:Q$29,'CC Color Winners'!A81)</f>
        <v>0</v>
      </c>
      <c r="R81">
        <f>COUNTIF('CC Standings '!R$3:R$29,'CC Color Winners'!A81)</f>
        <v>0</v>
      </c>
      <c r="S81">
        <f>COUNTIF('CC Standings '!S$3:S$29,'CC Color Winners'!A81)</f>
        <v>0</v>
      </c>
      <c r="T81">
        <f>COUNTIF('CC Standings '!T$3:T$29,'CC Color Winners'!A81)</f>
        <v>0</v>
      </c>
      <c r="U81">
        <f>COUNTIF('CC Standings '!U$3:U$29,'CC Color Winners'!A81)</f>
        <v>0</v>
      </c>
      <c r="V81">
        <f>COUNTIF('CC Standings '!V$3:V$29,'CC Color Winners'!A81)</f>
        <v>0</v>
      </c>
      <c r="W81">
        <f>COUNTIF('CC Standings '!W$3:W$29,'CC Color Winners'!A81)</f>
        <v>0</v>
      </c>
      <c r="X81">
        <f>COUNTIF('CC Standings '!X$3:X$29,'CC Color Winners'!A81)</f>
        <v>0</v>
      </c>
      <c r="Y81">
        <f>COUNTIF('CC Standings '!Y$3:Y$29,'CC Color Winners'!A81)</f>
        <v>0</v>
      </c>
      <c r="Z81">
        <f>COUNTIF('CC Standings '!Z$3:Z$29,'CC Color Winners'!A81)</f>
        <v>0</v>
      </c>
      <c r="AA81">
        <f>COUNTIF('CC Standings '!AA$3:AA$29,'CC Color Winners'!A81)</f>
        <v>0</v>
      </c>
      <c r="AB81">
        <f>COUNTIF('CC Standings '!AB$3:AB$29,'CC Color Winners'!A81)</f>
        <v>0</v>
      </c>
      <c r="AC81">
        <f>COUNTIF('CC Standings '!AC$3:AC$29,'CC Color Winners'!A81)</f>
        <v>0</v>
      </c>
      <c r="AD81">
        <f>COUNTIF('CC Standings '!AD$3:AD$29,'CC Color Winners'!A81)</f>
        <v>0</v>
      </c>
      <c r="AE81">
        <f>COUNTIF('CC Standings '!AE$3:AE$29,'CC Color Winners'!A81)</f>
        <v>0</v>
      </c>
      <c r="AF81">
        <f>COUNTIF('CC Standings '!AF$3:AF$29,'CC Color Winners'!A81)</f>
        <v>0</v>
      </c>
      <c r="AG81">
        <f>COUNTIF('CC Standings '!AG$3:AG$29,'CC Color Winners'!A81)</f>
        <v>0</v>
      </c>
      <c r="AH81">
        <f>COUNTIF('CC Standings '!AH$3:AH$29,'CC Color Winners'!A81)</f>
        <v>0</v>
      </c>
      <c r="AI81">
        <f>COUNTIF('CC Standings '!AI$3:AI$29,'CC Color Winners'!A81)</f>
        <v>0</v>
      </c>
      <c r="AJ81">
        <f>COUNTIF('CC Standings '!AJ$3:AJ$29,'CC Color Winners'!A81)</f>
        <v>0</v>
      </c>
      <c r="AK81">
        <f>COUNTIF('CC Standings '!AK$3:AK$29,'CC Color Winners'!A81)</f>
        <v>0</v>
      </c>
      <c r="AL81">
        <f>COUNTIF('CC Standings '!AL$3:AL$29,'CC Color Winners'!A81)</f>
        <v>0</v>
      </c>
      <c r="AM81">
        <f>COUNTIF('CC Standings '!AM$3:AM$29,'CC Color Winners'!A81)</f>
        <v>0</v>
      </c>
    </row>
    <row r="82" spans="1:39">
      <c r="A82" t="s">
        <v>80</v>
      </c>
      <c r="B82">
        <f>COUNTIF('CC Standings '!B$3:B$29,'CC Color Winners'!A82)</f>
        <v>0</v>
      </c>
      <c r="C82">
        <f>COUNTIF('CC Standings '!C$3:C$29,'CC Color Winners'!A82)</f>
        <v>0</v>
      </c>
      <c r="D82">
        <f>COUNTIF('CC Standings '!D$3:D$29,'CC Color Winners'!A82)</f>
        <v>0</v>
      </c>
      <c r="E82">
        <f>COUNTIF('CC Standings '!E$3:E$29,'CC Color Winners'!A82)</f>
        <v>0</v>
      </c>
      <c r="F82">
        <f>COUNTIF('CC Standings '!F$3:F$29,'CC Color Winners'!A82)</f>
        <v>0</v>
      </c>
      <c r="G82">
        <f>COUNTIF('CC Standings '!G$3:G$29,'CC Color Winners'!A82)</f>
        <v>0</v>
      </c>
      <c r="H82">
        <f>COUNTIF('CC Standings '!H$3:H$29,'CC Color Winners'!A82)</f>
        <v>0</v>
      </c>
      <c r="I82">
        <f>COUNTIF('CC Standings '!I$3:I$29,'CC Color Winners'!A82)</f>
        <v>0</v>
      </c>
      <c r="J82">
        <f>COUNTIF('CC Standings '!J$3:J$29,'CC Color Winners'!A82)</f>
        <v>0</v>
      </c>
      <c r="K82">
        <f>COUNTIF('CC Standings '!K$3:K$29,'CC Color Winners'!A82)</f>
        <v>0</v>
      </c>
      <c r="L82">
        <f>COUNTIF('CC Standings '!L$3:L$29,'CC Color Winners'!A82)</f>
        <v>0</v>
      </c>
      <c r="M82">
        <f>COUNTIF('CC Standings '!M$3:M$29,'CC Color Winners'!A82)</f>
        <v>0</v>
      </c>
      <c r="N82">
        <f>COUNTIF('CC Standings '!N$3:N$29,'CC Color Winners'!A82)</f>
        <v>0</v>
      </c>
      <c r="O82">
        <f>COUNTIF('CC Standings '!O$3:O$29,'CC Color Winners'!A82)</f>
        <v>0</v>
      </c>
      <c r="P82">
        <f>COUNTIF('CC Standings '!P$3:P$29,'CC Color Winners'!A82)</f>
        <v>0</v>
      </c>
      <c r="Q82">
        <f>COUNTIF('CC Standings '!Q$3:Q$29,'CC Color Winners'!A82)</f>
        <v>0</v>
      </c>
      <c r="R82">
        <f>COUNTIF('CC Standings '!R$3:R$29,'CC Color Winners'!A82)</f>
        <v>0</v>
      </c>
      <c r="S82">
        <f>COUNTIF('CC Standings '!S$3:S$29,'CC Color Winners'!A82)</f>
        <v>0</v>
      </c>
      <c r="T82">
        <f>COUNTIF('CC Standings '!T$3:T$29,'CC Color Winners'!A82)</f>
        <v>0</v>
      </c>
      <c r="U82">
        <f>COUNTIF('CC Standings '!U$3:U$29,'CC Color Winners'!A82)</f>
        <v>0</v>
      </c>
      <c r="V82">
        <f>COUNTIF('CC Standings '!V$3:V$29,'CC Color Winners'!A82)</f>
        <v>0</v>
      </c>
      <c r="W82">
        <f>COUNTIF('CC Standings '!W$3:W$29,'CC Color Winners'!A82)</f>
        <v>0</v>
      </c>
      <c r="X82">
        <f>COUNTIF('CC Standings '!X$3:X$29,'CC Color Winners'!A82)</f>
        <v>0</v>
      </c>
      <c r="Y82">
        <f>COUNTIF('CC Standings '!Y$3:Y$29,'CC Color Winners'!A82)</f>
        <v>0</v>
      </c>
      <c r="Z82">
        <f>COUNTIF('CC Standings '!Z$3:Z$29,'CC Color Winners'!A82)</f>
        <v>0</v>
      </c>
      <c r="AA82">
        <f>COUNTIF('CC Standings '!AA$3:AA$29,'CC Color Winners'!A82)</f>
        <v>0</v>
      </c>
      <c r="AB82">
        <f>COUNTIF('CC Standings '!AB$3:AB$29,'CC Color Winners'!A82)</f>
        <v>0</v>
      </c>
      <c r="AC82">
        <f>COUNTIF('CC Standings '!AC$3:AC$29,'CC Color Winners'!A82)</f>
        <v>0</v>
      </c>
      <c r="AD82">
        <f>COUNTIF('CC Standings '!AD$3:AD$29,'CC Color Winners'!A82)</f>
        <v>0</v>
      </c>
      <c r="AE82">
        <f>COUNTIF('CC Standings '!AE$3:AE$29,'CC Color Winners'!A82)</f>
        <v>0</v>
      </c>
      <c r="AF82">
        <f>COUNTIF('CC Standings '!AF$3:AF$29,'CC Color Winners'!A82)</f>
        <v>0</v>
      </c>
      <c r="AG82">
        <f>COUNTIF('CC Standings '!AG$3:AG$29,'CC Color Winners'!A82)</f>
        <v>0</v>
      </c>
      <c r="AH82">
        <f>COUNTIF('CC Standings '!AH$3:AH$29,'CC Color Winners'!A82)</f>
        <v>0</v>
      </c>
      <c r="AI82">
        <f>COUNTIF('CC Standings '!AI$3:AI$29,'CC Color Winners'!A82)</f>
        <v>0</v>
      </c>
      <c r="AJ82">
        <f>COUNTIF('CC Standings '!AJ$3:AJ$29,'CC Color Winners'!A82)</f>
        <v>0</v>
      </c>
      <c r="AK82">
        <f>COUNTIF('CC Standings '!AK$3:AK$29,'CC Color Winners'!A82)</f>
        <v>0</v>
      </c>
      <c r="AL82">
        <f>COUNTIF('CC Standings '!AL$3:AL$29,'CC Color Winners'!A82)</f>
        <v>0</v>
      </c>
      <c r="AM82">
        <f>COUNTIF('CC Standings '!AM$3:AM$29,'CC Color Winners'!A82)</f>
        <v>0</v>
      </c>
    </row>
    <row r="83" spans="1:39">
      <c r="A83" t="s">
        <v>20</v>
      </c>
      <c r="B83">
        <f>COUNTIF('CC Standings '!B$3:B$29,'CC Color Winners'!A83)</f>
        <v>5</v>
      </c>
      <c r="C83">
        <f>COUNTIF('CC Standings '!C$3:C$29,'CC Color Winners'!A83)</f>
        <v>0</v>
      </c>
      <c r="D83">
        <f>COUNTIF('CC Standings '!D$3:D$29,'CC Color Winners'!A83)</f>
        <v>0</v>
      </c>
      <c r="E83">
        <f>COUNTIF('CC Standings '!E$3:E$29,'CC Color Winners'!A83)</f>
        <v>0</v>
      </c>
      <c r="F83">
        <f>COUNTIF('CC Standings '!F$3:F$29,'CC Color Winners'!A83)</f>
        <v>0</v>
      </c>
      <c r="G83">
        <f>COUNTIF('CC Standings '!G$3:G$29,'CC Color Winners'!A83)</f>
        <v>0</v>
      </c>
      <c r="H83">
        <f>COUNTIF('CC Standings '!H$3:H$29,'CC Color Winners'!A83)</f>
        <v>0</v>
      </c>
      <c r="I83">
        <f>COUNTIF('CC Standings '!I$3:I$29,'CC Color Winners'!A83)</f>
        <v>0</v>
      </c>
      <c r="J83">
        <f>COUNTIF('CC Standings '!J$3:J$29,'CC Color Winners'!A83)</f>
        <v>0</v>
      </c>
      <c r="K83">
        <f>COUNTIF('CC Standings '!K$3:K$29,'CC Color Winners'!A83)</f>
        <v>0</v>
      </c>
      <c r="L83">
        <f>COUNTIF('CC Standings '!L$3:L$29,'CC Color Winners'!A83)</f>
        <v>0</v>
      </c>
      <c r="M83">
        <f>COUNTIF('CC Standings '!M$3:M$29,'CC Color Winners'!A83)</f>
        <v>0</v>
      </c>
      <c r="N83">
        <f>COUNTIF('CC Standings '!N$3:N$29,'CC Color Winners'!A83)</f>
        <v>0</v>
      </c>
      <c r="O83">
        <f>COUNTIF('CC Standings '!O$3:O$29,'CC Color Winners'!A83)</f>
        <v>0</v>
      </c>
      <c r="P83">
        <f>COUNTIF('CC Standings '!P$3:P$29,'CC Color Winners'!A83)</f>
        <v>0</v>
      </c>
      <c r="Q83">
        <f>COUNTIF('CC Standings '!Q$3:Q$29,'CC Color Winners'!A83)</f>
        <v>0</v>
      </c>
      <c r="R83">
        <f>COUNTIF('CC Standings '!R$3:R$29,'CC Color Winners'!A83)</f>
        <v>5</v>
      </c>
      <c r="S83">
        <f>COUNTIF('CC Standings '!S$3:S$29,'CC Color Winners'!A83)</f>
        <v>0</v>
      </c>
      <c r="T83">
        <f>COUNTIF('CC Standings '!T$3:T$29,'CC Color Winners'!A83)</f>
        <v>0</v>
      </c>
      <c r="U83">
        <f>COUNTIF('CC Standings '!U$3:U$29,'CC Color Winners'!A83)</f>
        <v>0</v>
      </c>
      <c r="V83">
        <f>COUNTIF('CC Standings '!V$3:V$29,'CC Color Winners'!A83)</f>
        <v>0</v>
      </c>
      <c r="W83">
        <f>COUNTIF('CC Standings '!W$3:W$29,'CC Color Winners'!A83)</f>
        <v>1</v>
      </c>
      <c r="X83">
        <f>COUNTIF('CC Standings '!X$3:X$29,'CC Color Winners'!A83)</f>
        <v>0</v>
      </c>
      <c r="Y83">
        <f>COUNTIF('CC Standings '!Y$3:Y$29,'CC Color Winners'!A83)</f>
        <v>4</v>
      </c>
      <c r="Z83">
        <f>COUNTIF('CC Standings '!Z$3:Z$29,'CC Color Winners'!A83)</f>
        <v>0</v>
      </c>
      <c r="AA83">
        <f>COUNTIF('CC Standings '!AA$3:AA$29,'CC Color Winners'!A83)</f>
        <v>3</v>
      </c>
      <c r="AB83">
        <f>COUNTIF('CC Standings '!AB$3:AB$29,'CC Color Winners'!A83)</f>
        <v>4</v>
      </c>
      <c r="AC83">
        <f>COUNTIF('CC Standings '!AC$3:AC$29,'CC Color Winners'!A83)</f>
        <v>1</v>
      </c>
      <c r="AD83">
        <f>COUNTIF('CC Standings '!AD$3:AD$29,'CC Color Winners'!A83)</f>
        <v>1</v>
      </c>
      <c r="AE83">
        <f>COUNTIF('CC Standings '!AE$3:AE$29,'CC Color Winners'!A83)</f>
        <v>3</v>
      </c>
      <c r="AF83">
        <f>COUNTIF('CC Standings '!AF$3:AF$29,'CC Color Winners'!A83)</f>
        <v>0</v>
      </c>
      <c r="AG83">
        <f>COUNTIF('CC Standings '!AG$3:AG$29,'CC Color Winners'!A83)</f>
        <v>0</v>
      </c>
      <c r="AH83">
        <f>COUNTIF('CC Standings '!AH$3:AH$29,'CC Color Winners'!A83)</f>
        <v>1</v>
      </c>
      <c r="AI83">
        <f>COUNTIF('CC Standings '!AI$3:AI$29,'CC Color Winners'!A83)</f>
        <v>0</v>
      </c>
      <c r="AJ83">
        <f>COUNTIF('CC Standings '!AJ$3:AJ$29,'CC Color Winners'!A83)</f>
        <v>0</v>
      </c>
      <c r="AK83">
        <f>COUNTIF('CC Standings '!AK$3:AK$29,'CC Color Winners'!A83)</f>
        <v>7</v>
      </c>
      <c r="AL83">
        <f>COUNTIF('CC Standings '!AL$3:AL$29,'CC Color Winners'!A83)</f>
        <v>0</v>
      </c>
      <c r="AM83">
        <f>COUNTIF('CC Standings '!AM$3:AM$29,'CC Color Winners'!A83)</f>
        <v>0</v>
      </c>
    </row>
    <row r="84" spans="1:39">
      <c r="A84" t="s">
        <v>16</v>
      </c>
      <c r="B84">
        <f>COUNTIF('CC Standings '!B$3:B$29,'CC Color Winners'!A84)</f>
        <v>2</v>
      </c>
      <c r="C84">
        <f>COUNTIF('CC Standings '!C$3:C$29,'CC Color Winners'!A84)</f>
        <v>0</v>
      </c>
      <c r="D84">
        <f>COUNTIF('CC Standings '!D$3:D$29,'CC Color Winners'!A84)</f>
        <v>1</v>
      </c>
      <c r="E84">
        <f>COUNTIF('CC Standings '!E$3:E$29,'CC Color Winners'!A84)</f>
        <v>0</v>
      </c>
      <c r="F84">
        <f>COUNTIF('CC Standings '!F$3:F$29,'CC Color Winners'!A84)</f>
        <v>0</v>
      </c>
      <c r="G84">
        <f>COUNTIF('CC Standings '!G$3:G$29,'CC Color Winners'!A84)</f>
        <v>0</v>
      </c>
      <c r="H84">
        <f>COUNTIF('CC Standings '!H$3:H$29,'CC Color Winners'!A84)</f>
        <v>0</v>
      </c>
      <c r="I84">
        <f>COUNTIF('CC Standings '!I$3:I$29,'CC Color Winners'!A84)</f>
        <v>0</v>
      </c>
      <c r="J84">
        <f>COUNTIF('CC Standings '!J$3:J$29,'CC Color Winners'!A84)</f>
        <v>2</v>
      </c>
      <c r="K84">
        <f>COUNTIF('CC Standings '!K$3:K$29,'CC Color Winners'!A84)</f>
        <v>0</v>
      </c>
      <c r="L84">
        <f>COUNTIF('CC Standings '!L$3:L$29,'CC Color Winners'!A84)</f>
        <v>0</v>
      </c>
      <c r="M84">
        <f>COUNTIF('CC Standings '!M$3:M$29,'CC Color Winners'!A84)</f>
        <v>1</v>
      </c>
      <c r="N84">
        <f>COUNTIF('CC Standings '!N$3:N$29,'CC Color Winners'!A84)</f>
        <v>0</v>
      </c>
      <c r="O84">
        <f>COUNTIF('CC Standings '!O$3:O$29,'CC Color Winners'!A84)</f>
        <v>2</v>
      </c>
      <c r="P84">
        <f>COUNTIF('CC Standings '!P$3:P$29,'CC Color Winners'!A84)</f>
        <v>0</v>
      </c>
      <c r="Q84">
        <f>COUNTIF('CC Standings '!Q$3:Q$29,'CC Color Winners'!A84)</f>
        <v>3</v>
      </c>
      <c r="R84">
        <f>COUNTIF('CC Standings '!R$3:R$29,'CC Color Winners'!A84)</f>
        <v>0</v>
      </c>
      <c r="S84">
        <f>COUNTIF('CC Standings '!S$3:S$29,'CC Color Winners'!A84)</f>
        <v>3</v>
      </c>
      <c r="T84">
        <f>COUNTIF('CC Standings '!T$3:T$29,'CC Color Winners'!A84)</f>
        <v>0</v>
      </c>
      <c r="U84">
        <f>COUNTIF('CC Standings '!U$3:U$29,'CC Color Winners'!A84)</f>
        <v>0</v>
      </c>
      <c r="V84">
        <f>COUNTIF('CC Standings '!V$3:V$29,'CC Color Winners'!A84)</f>
        <v>0</v>
      </c>
      <c r="W84">
        <f>COUNTIF('CC Standings '!W$3:W$29,'CC Color Winners'!A84)</f>
        <v>0</v>
      </c>
      <c r="X84">
        <f>COUNTIF('CC Standings '!X$3:X$29,'CC Color Winners'!A84)</f>
        <v>0</v>
      </c>
      <c r="Y84">
        <f>COUNTIF('CC Standings '!Y$3:Y$29,'CC Color Winners'!A84)</f>
        <v>0</v>
      </c>
      <c r="Z84">
        <f>COUNTIF('CC Standings '!Z$3:Z$29,'CC Color Winners'!A84)</f>
        <v>0</v>
      </c>
      <c r="AA84">
        <f>COUNTIF('CC Standings '!AA$3:AA$29,'CC Color Winners'!A84)</f>
        <v>3</v>
      </c>
      <c r="AB84">
        <f>COUNTIF('CC Standings '!AB$3:AB$29,'CC Color Winners'!A84)</f>
        <v>0</v>
      </c>
      <c r="AC84">
        <f>COUNTIF('CC Standings '!AC$3:AC$29,'CC Color Winners'!A84)</f>
        <v>2</v>
      </c>
      <c r="AD84">
        <f>COUNTIF('CC Standings '!AD$3:AD$29,'CC Color Winners'!A84)</f>
        <v>3</v>
      </c>
      <c r="AE84">
        <f>COUNTIF('CC Standings '!AE$3:AE$29,'CC Color Winners'!A84)</f>
        <v>3</v>
      </c>
      <c r="AF84">
        <f>COUNTIF('CC Standings '!AF$3:AF$29,'CC Color Winners'!A84)</f>
        <v>3</v>
      </c>
      <c r="AG84">
        <f>COUNTIF('CC Standings '!AG$3:AG$29,'CC Color Winners'!A84)</f>
        <v>0</v>
      </c>
      <c r="AH84">
        <f>COUNTIF('CC Standings '!AH$3:AH$29,'CC Color Winners'!A84)</f>
        <v>0</v>
      </c>
      <c r="AI84">
        <f>COUNTIF('CC Standings '!AI$3:AI$29,'CC Color Winners'!A84)</f>
        <v>0</v>
      </c>
      <c r="AJ84">
        <f>COUNTIF('CC Standings '!AJ$3:AJ$29,'CC Color Winners'!A84)</f>
        <v>0</v>
      </c>
      <c r="AK84">
        <f>COUNTIF('CC Standings '!AK$3:AK$29,'CC Color Winners'!A84)</f>
        <v>0</v>
      </c>
      <c r="AL84">
        <f>COUNTIF('CC Standings '!AL$3:AL$29,'CC Color Winners'!A84)</f>
        <v>1</v>
      </c>
      <c r="AM84">
        <f>COUNTIF('CC Standings '!AM$3:AM$29,'CC Color Winners'!A84)</f>
        <v>0</v>
      </c>
    </row>
    <row r="85" spans="1:39">
      <c r="A85" t="s">
        <v>57</v>
      </c>
      <c r="B85">
        <f>COUNTIF('CC Standings '!B$3:B$29,'CC Color Winners'!A85)</f>
        <v>1</v>
      </c>
      <c r="C85">
        <f>COUNTIF('CC Standings '!C$3:C$29,'CC Color Winners'!A85)</f>
        <v>0</v>
      </c>
      <c r="D85">
        <f>COUNTIF('CC Standings '!D$3:D$29,'CC Color Winners'!A85)</f>
        <v>0</v>
      </c>
      <c r="E85">
        <f>COUNTIF('CC Standings '!E$3:E$29,'CC Color Winners'!A85)</f>
        <v>0</v>
      </c>
      <c r="F85">
        <f>COUNTIF('CC Standings '!F$3:F$29,'CC Color Winners'!A85)</f>
        <v>1</v>
      </c>
      <c r="G85">
        <f>COUNTIF('CC Standings '!G$3:G$29,'CC Color Winners'!A85)</f>
        <v>0</v>
      </c>
      <c r="H85">
        <f>COUNTIF('CC Standings '!H$3:H$29,'CC Color Winners'!A85)</f>
        <v>2</v>
      </c>
      <c r="I85">
        <f>COUNTIF('CC Standings '!I$3:I$29,'CC Color Winners'!A85)</f>
        <v>0</v>
      </c>
      <c r="J85">
        <f>COUNTIF('CC Standings '!J$3:J$29,'CC Color Winners'!A85)</f>
        <v>1</v>
      </c>
      <c r="K85">
        <f>COUNTIF('CC Standings '!K$3:K$29,'CC Color Winners'!A85)</f>
        <v>1</v>
      </c>
      <c r="L85">
        <f>COUNTIF('CC Standings '!L$3:L$29,'CC Color Winners'!A85)</f>
        <v>0</v>
      </c>
      <c r="M85">
        <f>COUNTIF('CC Standings '!M$3:M$29,'CC Color Winners'!A85)</f>
        <v>0</v>
      </c>
      <c r="N85">
        <f>COUNTIF('CC Standings '!N$3:N$29,'CC Color Winners'!A85)</f>
        <v>0</v>
      </c>
      <c r="O85">
        <f>COUNTIF('CC Standings '!O$3:O$29,'CC Color Winners'!A85)</f>
        <v>0</v>
      </c>
      <c r="P85">
        <f>COUNTIF('CC Standings '!P$3:P$29,'CC Color Winners'!A85)</f>
        <v>0</v>
      </c>
      <c r="Q85">
        <f>COUNTIF('CC Standings '!Q$3:Q$29,'CC Color Winners'!A85)</f>
        <v>0</v>
      </c>
      <c r="R85">
        <f>COUNTIF('CC Standings '!R$3:R$29,'CC Color Winners'!A85)</f>
        <v>0</v>
      </c>
      <c r="S85">
        <f>COUNTIF('CC Standings '!S$3:S$29,'CC Color Winners'!A85)</f>
        <v>0</v>
      </c>
      <c r="T85">
        <f>COUNTIF('CC Standings '!T$3:T$29,'CC Color Winners'!A85)</f>
        <v>0</v>
      </c>
      <c r="U85">
        <f>COUNTIF('CC Standings '!U$3:U$29,'CC Color Winners'!A85)</f>
        <v>0</v>
      </c>
      <c r="V85">
        <f>COUNTIF('CC Standings '!V$3:V$29,'CC Color Winners'!A85)</f>
        <v>0</v>
      </c>
      <c r="W85">
        <f>COUNTIF('CC Standings '!W$3:W$29,'CC Color Winners'!A85)</f>
        <v>2</v>
      </c>
      <c r="X85">
        <f>COUNTIF('CC Standings '!X$3:X$29,'CC Color Winners'!A85)</f>
        <v>0</v>
      </c>
      <c r="Y85">
        <f>COUNTIF('CC Standings '!Y$3:Y$29,'CC Color Winners'!A85)</f>
        <v>0</v>
      </c>
      <c r="Z85">
        <f>COUNTIF('CC Standings '!Z$3:Z$29,'CC Color Winners'!A85)</f>
        <v>0</v>
      </c>
      <c r="AA85">
        <f>COUNTIF('CC Standings '!AA$3:AA$29,'CC Color Winners'!A85)</f>
        <v>0</v>
      </c>
      <c r="AB85">
        <f>COUNTIF('CC Standings '!AB$3:AB$29,'CC Color Winners'!A85)</f>
        <v>0</v>
      </c>
      <c r="AC85">
        <f>COUNTIF('CC Standings '!AC$3:AC$29,'CC Color Winners'!A85)</f>
        <v>0</v>
      </c>
      <c r="AD85">
        <f>COUNTIF('CC Standings '!AD$3:AD$29,'CC Color Winners'!A85)</f>
        <v>0</v>
      </c>
      <c r="AE85">
        <f>COUNTIF('CC Standings '!AE$3:AE$29,'CC Color Winners'!A85)</f>
        <v>0</v>
      </c>
      <c r="AF85">
        <f>COUNTIF('CC Standings '!AF$3:AF$29,'CC Color Winners'!A85)</f>
        <v>0</v>
      </c>
      <c r="AG85">
        <f>COUNTIF('CC Standings '!AG$3:AG$29,'CC Color Winners'!A85)</f>
        <v>0</v>
      </c>
      <c r="AH85">
        <f>COUNTIF('CC Standings '!AH$3:AH$29,'CC Color Winners'!A85)</f>
        <v>0</v>
      </c>
      <c r="AI85">
        <f>COUNTIF('CC Standings '!AI$3:AI$29,'CC Color Winners'!A85)</f>
        <v>0</v>
      </c>
      <c r="AJ85">
        <f>COUNTIF('CC Standings '!AJ$3:AJ$29,'CC Color Winners'!A85)</f>
        <v>0</v>
      </c>
      <c r="AK85">
        <f>COUNTIF('CC Standings '!AK$3:AK$29,'CC Color Winners'!A85)</f>
        <v>0</v>
      </c>
      <c r="AL85">
        <f>COUNTIF('CC Standings '!AL$3:AL$29,'CC Color Winners'!A85)</f>
        <v>0</v>
      </c>
      <c r="AM85">
        <f>COUNTIF('CC Standings '!AM$3:AM$29,'CC Color Winners'!A85)</f>
        <v>0</v>
      </c>
    </row>
    <row r="86" spans="1:39">
      <c r="A86" t="s">
        <v>188</v>
      </c>
      <c r="B86">
        <f>COUNTIF('CC Standings '!B$3:B$29,'CC Color Winners'!A86)</f>
        <v>0</v>
      </c>
      <c r="C86">
        <f>COUNTIF('CC Standings '!C$3:C$29,'CC Color Winners'!A86)</f>
        <v>0</v>
      </c>
      <c r="D86">
        <f>COUNTIF('CC Standings '!D$3:D$29,'CC Color Winners'!A86)</f>
        <v>0</v>
      </c>
      <c r="E86">
        <f>COUNTIF('CC Standings '!E$3:E$29,'CC Color Winners'!A86)</f>
        <v>0</v>
      </c>
      <c r="F86">
        <f>COUNTIF('CC Standings '!F$3:F$29,'CC Color Winners'!A86)</f>
        <v>0</v>
      </c>
      <c r="G86">
        <f>COUNTIF('CC Standings '!G$3:G$29,'CC Color Winners'!A86)</f>
        <v>0</v>
      </c>
      <c r="H86">
        <f>COUNTIF('CC Standings '!H$3:H$29,'CC Color Winners'!A86)</f>
        <v>0</v>
      </c>
      <c r="I86">
        <f>COUNTIF('CC Standings '!I$3:I$29,'CC Color Winners'!A86)</f>
        <v>0</v>
      </c>
      <c r="J86">
        <f>COUNTIF('CC Standings '!J$3:J$29,'CC Color Winners'!A86)</f>
        <v>0</v>
      </c>
      <c r="K86">
        <f>COUNTIF('CC Standings '!K$3:K$29,'CC Color Winners'!A86)</f>
        <v>0</v>
      </c>
      <c r="L86">
        <f>COUNTIF('CC Standings '!L$3:L$29,'CC Color Winners'!A86)</f>
        <v>0</v>
      </c>
      <c r="M86">
        <f>COUNTIF('CC Standings '!M$3:M$29,'CC Color Winners'!A86)</f>
        <v>0</v>
      </c>
      <c r="N86">
        <f>COUNTIF('CC Standings '!N$3:N$29,'CC Color Winners'!A86)</f>
        <v>0</v>
      </c>
      <c r="O86">
        <f>COUNTIF('CC Standings '!O$3:O$29,'CC Color Winners'!A86)</f>
        <v>0</v>
      </c>
      <c r="P86">
        <f>COUNTIF('CC Standings '!P$3:P$29,'CC Color Winners'!A86)</f>
        <v>0</v>
      </c>
      <c r="Q86">
        <f>COUNTIF('CC Standings '!Q$3:Q$29,'CC Color Winners'!A86)</f>
        <v>0</v>
      </c>
      <c r="R86">
        <f>COUNTIF('CC Standings '!R$3:R$29,'CC Color Winners'!A86)</f>
        <v>0</v>
      </c>
      <c r="S86">
        <f>COUNTIF('CC Standings '!S$3:S$29,'CC Color Winners'!A86)</f>
        <v>0</v>
      </c>
      <c r="T86">
        <f>COUNTIF('CC Standings '!T$3:T$29,'CC Color Winners'!A86)</f>
        <v>0</v>
      </c>
      <c r="U86">
        <f>COUNTIF('CC Standings '!U$3:U$29,'CC Color Winners'!A86)</f>
        <v>0</v>
      </c>
      <c r="V86">
        <f>COUNTIF('CC Standings '!V$3:V$29,'CC Color Winners'!A86)</f>
        <v>0</v>
      </c>
      <c r="W86">
        <f>COUNTIF('CC Standings '!W$3:W$29,'CC Color Winners'!A86)</f>
        <v>0</v>
      </c>
      <c r="X86">
        <f>COUNTIF('CC Standings '!X$3:X$29,'CC Color Winners'!A86)</f>
        <v>0</v>
      </c>
      <c r="Y86">
        <f>COUNTIF('CC Standings '!Y$3:Y$29,'CC Color Winners'!A86)</f>
        <v>0</v>
      </c>
      <c r="Z86">
        <f>COUNTIF('CC Standings '!Z$3:Z$29,'CC Color Winners'!A86)</f>
        <v>0</v>
      </c>
      <c r="AA86">
        <f>COUNTIF('CC Standings '!AA$3:AA$29,'CC Color Winners'!A86)</f>
        <v>0</v>
      </c>
      <c r="AB86">
        <f>COUNTIF('CC Standings '!AB$3:AB$29,'CC Color Winners'!A86)</f>
        <v>0</v>
      </c>
      <c r="AC86">
        <f>COUNTIF('CC Standings '!AC$3:AC$29,'CC Color Winners'!A86)</f>
        <v>0</v>
      </c>
      <c r="AD86">
        <f>COUNTIF('CC Standings '!AD$3:AD$29,'CC Color Winners'!A86)</f>
        <v>0</v>
      </c>
      <c r="AE86">
        <f>COUNTIF('CC Standings '!AE$3:AE$29,'CC Color Winners'!A86)</f>
        <v>0</v>
      </c>
      <c r="AF86">
        <f>COUNTIF('CC Standings '!AF$3:AF$29,'CC Color Winners'!A86)</f>
        <v>0</v>
      </c>
      <c r="AG86">
        <f>COUNTIF('CC Standings '!AG$3:AG$29,'CC Color Winners'!A86)</f>
        <v>0</v>
      </c>
      <c r="AH86">
        <f>COUNTIF('CC Standings '!AH$3:AH$29,'CC Color Winners'!A86)</f>
        <v>0</v>
      </c>
      <c r="AI86">
        <f>COUNTIF('CC Standings '!AI$3:AI$29,'CC Color Winners'!A86)</f>
        <v>0</v>
      </c>
      <c r="AJ86">
        <f>COUNTIF('CC Standings '!AJ$3:AJ$29,'CC Color Winners'!A86)</f>
        <v>0</v>
      </c>
      <c r="AK86">
        <f>COUNTIF('CC Standings '!AK$3:AK$29,'CC Color Winners'!A86)</f>
        <v>0</v>
      </c>
      <c r="AL86">
        <f>COUNTIF('CC Standings '!AL$3:AL$29,'CC Color Winners'!A86)</f>
        <v>0</v>
      </c>
      <c r="AM86">
        <f>COUNTIF('CC Standings '!AM$3:AM$29,'CC Color Winners'!A86)</f>
        <v>0</v>
      </c>
    </row>
    <row r="87" spans="1:39">
      <c r="A87" t="s">
        <v>89</v>
      </c>
      <c r="B87">
        <f>COUNTIF('CC Standings '!B$3:B$29,'CC Color Winners'!A87)</f>
        <v>1</v>
      </c>
      <c r="C87">
        <f>COUNTIF('CC Standings '!C$3:C$29,'CC Color Winners'!A87)</f>
        <v>0</v>
      </c>
      <c r="D87">
        <f>COUNTIF('CC Standings '!D$3:D$29,'CC Color Winners'!A87)</f>
        <v>1</v>
      </c>
      <c r="E87">
        <f>COUNTIF('CC Standings '!E$3:E$29,'CC Color Winners'!A87)</f>
        <v>2</v>
      </c>
      <c r="F87">
        <f>COUNTIF('CC Standings '!F$3:F$29,'CC Color Winners'!A87)</f>
        <v>0</v>
      </c>
      <c r="G87">
        <f>COUNTIF('CC Standings '!G$3:G$29,'CC Color Winners'!A87)</f>
        <v>0</v>
      </c>
      <c r="H87">
        <f>COUNTIF('CC Standings '!H$3:H$29,'CC Color Winners'!A87)</f>
        <v>0</v>
      </c>
      <c r="I87">
        <f>COUNTIF('CC Standings '!I$3:I$29,'CC Color Winners'!A87)</f>
        <v>0</v>
      </c>
      <c r="J87">
        <f>COUNTIF('CC Standings '!J$3:J$29,'CC Color Winners'!A87)</f>
        <v>0</v>
      </c>
      <c r="K87">
        <f>COUNTIF('CC Standings '!K$3:K$29,'CC Color Winners'!A87)</f>
        <v>0</v>
      </c>
      <c r="L87">
        <f>COUNTIF('CC Standings '!L$3:L$29,'CC Color Winners'!A87)</f>
        <v>0</v>
      </c>
      <c r="M87">
        <f>COUNTIF('CC Standings '!M$3:M$29,'CC Color Winners'!A87)</f>
        <v>0</v>
      </c>
      <c r="N87">
        <f>COUNTIF('CC Standings '!N$3:N$29,'CC Color Winners'!A87)</f>
        <v>0</v>
      </c>
      <c r="O87">
        <f>COUNTIF('CC Standings '!O$3:O$29,'CC Color Winners'!A87)</f>
        <v>0</v>
      </c>
      <c r="P87">
        <f>COUNTIF('CC Standings '!P$3:P$29,'CC Color Winners'!A87)</f>
        <v>0</v>
      </c>
      <c r="Q87">
        <f>COUNTIF('CC Standings '!Q$3:Q$29,'CC Color Winners'!A87)</f>
        <v>0</v>
      </c>
      <c r="R87">
        <f>COUNTIF('CC Standings '!R$3:R$29,'CC Color Winners'!A87)</f>
        <v>0</v>
      </c>
      <c r="S87">
        <f>COUNTIF('CC Standings '!S$3:S$29,'CC Color Winners'!A87)</f>
        <v>0</v>
      </c>
      <c r="T87">
        <f>COUNTIF('CC Standings '!T$3:T$29,'CC Color Winners'!A87)</f>
        <v>0</v>
      </c>
      <c r="U87">
        <f>COUNTIF('CC Standings '!U$3:U$29,'CC Color Winners'!A87)</f>
        <v>0</v>
      </c>
      <c r="V87">
        <f>COUNTIF('CC Standings '!V$3:V$29,'CC Color Winners'!A87)</f>
        <v>0</v>
      </c>
      <c r="W87">
        <f>COUNTIF('CC Standings '!W$3:W$29,'CC Color Winners'!A87)</f>
        <v>0</v>
      </c>
      <c r="X87">
        <f>COUNTIF('CC Standings '!X$3:X$29,'CC Color Winners'!A87)</f>
        <v>0</v>
      </c>
      <c r="Y87">
        <f>COUNTIF('CC Standings '!Y$3:Y$29,'CC Color Winners'!A87)</f>
        <v>0</v>
      </c>
      <c r="Z87">
        <f>COUNTIF('CC Standings '!Z$3:Z$29,'CC Color Winners'!A87)</f>
        <v>0</v>
      </c>
      <c r="AA87">
        <f>COUNTIF('CC Standings '!AA$3:AA$29,'CC Color Winners'!A87)</f>
        <v>1</v>
      </c>
      <c r="AB87">
        <f>COUNTIF('CC Standings '!AB$3:AB$29,'CC Color Winners'!A87)</f>
        <v>0</v>
      </c>
      <c r="AC87">
        <f>COUNTIF('CC Standings '!AC$3:AC$29,'CC Color Winners'!A87)</f>
        <v>0</v>
      </c>
      <c r="AD87">
        <f>COUNTIF('CC Standings '!AD$3:AD$29,'CC Color Winners'!A87)</f>
        <v>0</v>
      </c>
      <c r="AE87">
        <f>COUNTIF('CC Standings '!AE$3:AE$29,'CC Color Winners'!A87)</f>
        <v>2</v>
      </c>
      <c r="AF87">
        <f>COUNTIF('CC Standings '!AF$3:AF$29,'CC Color Winners'!A87)</f>
        <v>0</v>
      </c>
      <c r="AG87">
        <f>COUNTIF('CC Standings '!AG$3:AG$29,'CC Color Winners'!A87)</f>
        <v>0</v>
      </c>
      <c r="AH87">
        <f>COUNTIF('CC Standings '!AH$3:AH$29,'CC Color Winners'!A87)</f>
        <v>0</v>
      </c>
      <c r="AI87">
        <f>COUNTIF('CC Standings '!AI$3:AI$29,'CC Color Winners'!A87)</f>
        <v>0</v>
      </c>
      <c r="AJ87">
        <f>COUNTIF('CC Standings '!AJ$3:AJ$29,'CC Color Winners'!A87)</f>
        <v>0</v>
      </c>
      <c r="AK87">
        <f>COUNTIF('CC Standings '!AK$3:AK$29,'CC Color Winners'!A87)</f>
        <v>0</v>
      </c>
      <c r="AL87">
        <f>COUNTIF('CC Standings '!AL$3:AL$29,'CC Color Winners'!A87)</f>
        <v>2</v>
      </c>
      <c r="AM87">
        <f>COUNTIF('CC Standings '!AM$3:AM$29,'CC Color Winners'!A87)</f>
        <v>0</v>
      </c>
    </row>
    <row r="88" spans="1:39">
      <c r="A88" t="s">
        <v>27</v>
      </c>
      <c r="B88">
        <f>COUNTIF('CC Standings '!B$3:B$29,'CC Color Winners'!A88)</f>
        <v>0</v>
      </c>
      <c r="C88">
        <f>COUNTIF('CC Standings '!C$3:C$29,'CC Color Winners'!A88)</f>
        <v>0</v>
      </c>
      <c r="D88">
        <f>COUNTIF('CC Standings '!D$3:D$29,'CC Color Winners'!A88)</f>
        <v>0</v>
      </c>
      <c r="E88">
        <f>COUNTIF('CC Standings '!E$3:E$29,'CC Color Winners'!A88)</f>
        <v>0</v>
      </c>
      <c r="F88">
        <f>COUNTIF('CC Standings '!F$3:F$29,'CC Color Winners'!A88)</f>
        <v>0</v>
      </c>
      <c r="G88">
        <f>COUNTIF('CC Standings '!G$3:G$29,'CC Color Winners'!A88)</f>
        <v>0</v>
      </c>
      <c r="H88">
        <f>COUNTIF('CC Standings '!H$3:H$29,'CC Color Winners'!A88)</f>
        <v>0</v>
      </c>
      <c r="I88">
        <f>COUNTIF('CC Standings '!I$3:I$29,'CC Color Winners'!A88)</f>
        <v>0</v>
      </c>
      <c r="J88">
        <f>COUNTIF('CC Standings '!J$3:J$29,'CC Color Winners'!A88)</f>
        <v>0</v>
      </c>
      <c r="K88">
        <f>COUNTIF('CC Standings '!K$3:K$29,'CC Color Winners'!A88)</f>
        <v>0</v>
      </c>
      <c r="L88">
        <f>COUNTIF('CC Standings '!L$3:L$29,'CC Color Winners'!A88)</f>
        <v>0</v>
      </c>
      <c r="M88">
        <f>COUNTIF('CC Standings '!M$3:M$29,'CC Color Winners'!A88)</f>
        <v>0</v>
      </c>
      <c r="N88">
        <f>COUNTIF('CC Standings '!N$3:N$29,'CC Color Winners'!A88)</f>
        <v>0</v>
      </c>
      <c r="O88">
        <f>COUNTIF('CC Standings '!O$3:O$29,'CC Color Winners'!A88)</f>
        <v>0</v>
      </c>
      <c r="P88">
        <f>COUNTIF('CC Standings '!P$3:P$29,'CC Color Winners'!A88)</f>
        <v>0</v>
      </c>
      <c r="Q88">
        <f>COUNTIF('CC Standings '!Q$3:Q$29,'CC Color Winners'!A88)</f>
        <v>0</v>
      </c>
      <c r="R88">
        <f>COUNTIF('CC Standings '!R$3:R$29,'CC Color Winners'!A88)</f>
        <v>0</v>
      </c>
      <c r="S88">
        <f>COUNTIF('CC Standings '!S$3:S$29,'CC Color Winners'!A88)</f>
        <v>0</v>
      </c>
      <c r="T88">
        <f>COUNTIF('CC Standings '!T$3:T$29,'CC Color Winners'!A88)</f>
        <v>0</v>
      </c>
      <c r="U88">
        <f>COUNTIF('CC Standings '!U$3:U$29,'CC Color Winners'!A88)</f>
        <v>0</v>
      </c>
      <c r="V88">
        <f>COUNTIF('CC Standings '!V$3:V$29,'CC Color Winners'!A88)</f>
        <v>0</v>
      </c>
      <c r="W88">
        <f>COUNTIF('CC Standings '!W$3:W$29,'CC Color Winners'!A88)</f>
        <v>0</v>
      </c>
      <c r="X88">
        <f>COUNTIF('CC Standings '!X$3:X$29,'CC Color Winners'!A88)</f>
        <v>0</v>
      </c>
      <c r="Y88">
        <f>COUNTIF('CC Standings '!Y$3:Y$29,'CC Color Winners'!A88)</f>
        <v>0</v>
      </c>
      <c r="Z88">
        <f>COUNTIF('CC Standings '!Z$3:Z$29,'CC Color Winners'!A88)</f>
        <v>0</v>
      </c>
      <c r="AA88">
        <f>COUNTIF('CC Standings '!AA$3:AA$29,'CC Color Winners'!A88)</f>
        <v>0</v>
      </c>
      <c r="AB88">
        <f>COUNTIF('CC Standings '!AB$3:AB$29,'CC Color Winners'!A88)</f>
        <v>0</v>
      </c>
      <c r="AC88">
        <f>COUNTIF('CC Standings '!AC$3:AC$29,'CC Color Winners'!A88)</f>
        <v>0</v>
      </c>
      <c r="AD88">
        <f>COUNTIF('CC Standings '!AD$3:AD$29,'CC Color Winners'!A88)</f>
        <v>0</v>
      </c>
      <c r="AE88">
        <f>COUNTIF('CC Standings '!AE$3:AE$29,'CC Color Winners'!A88)</f>
        <v>0</v>
      </c>
      <c r="AF88">
        <f>COUNTIF('CC Standings '!AF$3:AF$29,'CC Color Winners'!A88)</f>
        <v>0</v>
      </c>
      <c r="AG88">
        <f>COUNTIF('CC Standings '!AG$3:AG$29,'CC Color Winners'!A88)</f>
        <v>0</v>
      </c>
      <c r="AH88">
        <f>COUNTIF('CC Standings '!AH$3:AH$29,'CC Color Winners'!A88)</f>
        <v>0</v>
      </c>
      <c r="AI88">
        <f>COUNTIF('CC Standings '!AI$3:AI$29,'CC Color Winners'!A88)</f>
        <v>0</v>
      </c>
      <c r="AJ88">
        <f>COUNTIF('CC Standings '!AJ$3:AJ$29,'CC Color Winners'!A88)</f>
        <v>0</v>
      </c>
      <c r="AK88">
        <f>COUNTIF('CC Standings '!AK$3:AK$29,'CC Color Winners'!A88)</f>
        <v>0</v>
      </c>
      <c r="AL88">
        <f>COUNTIF('CC Standings '!AL$3:AL$29,'CC Color Winners'!A88)</f>
        <v>0</v>
      </c>
      <c r="AM88">
        <f>COUNTIF('CC Standings '!AM$3:AM$29,'CC Color Winners'!A88)</f>
        <v>0</v>
      </c>
    </row>
    <row r="89" spans="1:39">
      <c r="A89" t="s">
        <v>54</v>
      </c>
      <c r="B89">
        <f>COUNTIF('CC Standings '!B$3:B$29,'CC Color Winners'!A89)</f>
        <v>0</v>
      </c>
      <c r="C89">
        <f>COUNTIF('CC Standings '!C$3:C$29,'CC Color Winners'!A89)</f>
        <v>0</v>
      </c>
      <c r="D89">
        <f>COUNTIF('CC Standings '!D$3:D$29,'CC Color Winners'!A89)</f>
        <v>0</v>
      </c>
      <c r="E89">
        <f>COUNTIF('CC Standings '!E$3:E$29,'CC Color Winners'!A89)</f>
        <v>0</v>
      </c>
      <c r="F89">
        <f>COUNTIF('CC Standings '!F$3:F$29,'CC Color Winners'!A89)</f>
        <v>0</v>
      </c>
      <c r="G89">
        <f>COUNTIF('CC Standings '!G$3:G$29,'CC Color Winners'!A89)</f>
        <v>0</v>
      </c>
      <c r="H89">
        <f>COUNTIF('CC Standings '!H$3:H$29,'CC Color Winners'!A89)</f>
        <v>0</v>
      </c>
      <c r="I89">
        <f>COUNTIF('CC Standings '!I$3:I$29,'CC Color Winners'!A89)</f>
        <v>0</v>
      </c>
      <c r="J89">
        <f>COUNTIF('CC Standings '!J$3:J$29,'CC Color Winners'!A89)</f>
        <v>0</v>
      </c>
      <c r="K89">
        <f>COUNTIF('CC Standings '!K$3:K$29,'CC Color Winners'!A89)</f>
        <v>0</v>
      </c>
      <c r="L89">
        <f>COUNTIF('CC Standings '!L$3:L$29,'CC Color Winners'!A89)</f>
        <v>0</v>
      </c>
      <c r="M89">
        <f>COUNTIF('CC Standings '!M$3:M$29,'CC Color Winners'!A89)</f>
        <v>0</v>
      </c>
      <c r="N89">
        <f>COUNTIF('CC Standings '!N$3:N$29,'CC Color Winners'!A89)</f>
        <v>0</v>
      </c>
      <c r="O89">
        <f>COUNTIF('CC Standings '!O$3:O$29,'CC Color Winners'!A89)</f>
        <v>0</v>
      </c>
      <c r="P89">
        <f>COUNTIF('CC Standings '!P$3:P$29,'CC Color Winners'!A89)</f>
        <v>0</v>
      </c>
      <c r="Q89">
        <f>COUNTIF('CC Standings '!Q$3:Q$29,'CC Color Winners'!A89)</f>
        <v>0</v>
      </c>
      <c r="R89">
        <f>COUNTIF('CC Standings '!R$3:R$29,'CC Color Winners'!A89)</f>
        <v>0</v>
      </c>
      <c r="S89">
        <f>COUNTIF('CC Standings '!S$3:S$29,'CC Color Winners'!A89)</f>
        <v>0</v>
      </c>
      <c r="T89">
        <f>COUNTIF('CC Standings '!T$3:T$29,'CC Color Winners'!A89)</f>
        <v>0</v>
      </c>
      <c r="U89">
        <f>COUNTIF('CC Standings '!U$3:U$29,'CC Color Winners'!A89)</f>
        <v>0</v>
      </c>
      <c r="V89">
        <f>COUNTIF('CC Standings '!V$3:V$29,'CC Color Winners'!A89)</f>
        <v>0</v>
      </c>
      <c r="W89">
        <f>COUNTIF('CC Standings '!W$3:W$29,'CC Color Winners'!A89)</f>
        <v>0</v>
      </c>
      <c r="X89">
        <f>COUNTIF('CC Standings '!X$3:X$29,'CC Color Winners'!A89)</f>
        <v>0</v>
      </c>
      <c r="Y89">
        <f>COUNTIF('CC Standings '!Y$3:Y$29,'CC Color Winners'!A89)</f>
        <v>0</v>
      </c>
      <c r="Z89">
        <f>COUNTIF('CC Standings '!Z$3:Z$29,'CC Color Winners'!A89)</f>
        <v>0</v>
      </c>
      <c r="AA89">
        <f>COUNTIF('CC Standings '!AA$3:AA$29,'CC Color Winners'!A89)</f>
        <v>0</v>
      </c>
      <c r="AB89">
        <f>COUNTIF('CC Standings '!AB$3:AB$29,'CC Color Winners'!A89)</f>
        <v>0</v>
      </c>
      <c r="AC89">
        <f>COUNTIF('CC Standings '!AC$3:AC$29,'CC Color Winners'!A89)</f>
        <v>0</v>
      </c>
      <c r="AD89">
        <f>COUNTIF('CC Standings '!AD$3:AD$29,'CC Color Winners'!A89)</f>
        <v>0</v>
      </c>
      <c r="AE89">
        <f>COUNTIF('CC Standings '!AE$3:AE$29,'CC Color Winners'!A89)</f>
        <v>0</v>
      </c>
      <c r="AF89">
        <f>COUNTIF('CC Standings '!AF$3:AF$29,'CC Color Winners'!A89)</f>
        <v>0</v>
      </c>
      <c r="AG89">
        <f>COUNTIF('CC Standings '!AG$3:AG$29,'CC Color Winners'!A89)</f>
        <v>0</v>
      </c>
      <c r="AH89">
        <f>COUNTIF('CC Standings '!AH$3:AH$29,'CC Color Winners'!A89)</f>
        <v>0</v>
      </c>
      <c r="AI89">
        <f>COUNTIF('CC Standings '!AI$3:AI$29,'CC Color Winners'!A89)</f>
        <v>0</v>
      </c>
      <c r="AJ89">
        <f>COUNTIF('CC Standings '!AJ$3:AJ$29,'CC Color Winners'!A89)</f>
        <v>0</v>
      </c>
      <c r="AK89">
        <f>COUNTIF('CC Standings '!AK$3:AK$29,'CC Color Winners'!A89)</f>
        <v>0</v>
      </c>
      <c r="AL89">
        <f>COUNTIF('CC Standings '!AL$3:AL$29,'CC Color Winners'!A89)</f>
        <v>0</v>
      </c>
      <c r="AM89">
        <f>COUNTIF('CC Standings '!AM$3:AM$29,'CC Color Winners'!A89)</f>
        <v>0</v>
      </c>
    </row>
    <row r="90" spans="1:39">
      <c r="A90" t="s">
        <v>233</v>
      </c>
      <c r="B90">
        <f>COUNTIF('CC Standings '!B$3:B$29,'CC Color Winners'!A90)</f>
        <v>0</v>
      </c>
      <c r="C90">
        <f>COUNTIF('CC Standings '!C$3:C$29,'CC Color Winners'!A90)</f>
        <v>0</v>
      </c>
      <c r="D90">
        <f>COUNTIF('CC Standings '!D$3:D$29,'CC Color Winners'!A90)</f>
        <v>0</v>
      </c>
      <c r="E90">
        <f>COUNTIF('CC Standings '!E$3:E$29,'CC Color Winners'!A90)</f>
        <v>0</v>
      </c>
      <c r="F90">
        <f>COUNTIF('CC Standings '!F$3:F$29,'CC Color Winners'!A90)</f>
        <v>0</v>
      </c>
      <c r="G90">
        <f>COUNTIF('CC Standings '!G$3:G$29,'CC Color Winners'!A90)</f>
        <v>0</v>
      </c>
      <c r="H90">
        <f>COUNTIF('CC Standings '!H$3:H$29,'CC Color Winners'!A90)</f>
        <v>0</v>
      </c>
      <c r="I90">
        <f>COUNTIF('CC Standings '!I$3:I$29,'CC Color Winners'!A90)</f>
        <v>0</v>
      </c>
      <c r="J90">
        <f>COUNTIF('CC Standings '!J$3:J$29,'CC Color Winners'!A90)</f>
        <v>0</v>
      </c>
      <c r="K90">
        <f>COUNTIF('CC Standings '!K$3:K$29,'CC Color Winners'!A90)</f>
        <v>1</v>
      </c>
      <c r="L90">
        <f>COUNTIF('CC Standings '!L$3:L$29,'CC Color Winners'!A90)</f>
        <v>0</v>
      </c>
      <c r="M90">
        <f>COUNTIF('CC Standings '!M$3:M$29,'CC Color Winners'!A90)</f>
        <v>0</v>
      </c>
      <c r="N90">
        <f>COUNTIF('CC Standings '!N$3:N$29,'CC Color Winners'!A90)</f>
        <v>0</v>
      </c>
      <c r="O90">
        <f>COUNTIF('CC Standings '!O$3:O$29,'CC Color Winners'!A90)</f>
        <v>0</v>
      </c>
      <c r="P90">
        <f>COUNTIF('CC Standings '!P$3:P$29,'CC Color Winners'!A90)</f>
        <v>0</v>
      </c>
      <c r="Q90">
        <f>COUNTIF('CC Standings '!Q$3:Q$29,'CC Color Winners'!A90)</f>
        <v>0</v>
      </c>
      <c r="R90">
        <f>COUNTIF('CC Standings '!R$3:R$29,'CC Color Winners'!A90)</f>
        <v>0</v>
      </c>
      <c r="S90">
        <f>COUNTIF('CC Standings '!S$3:S$29,'CC Color Winners'!A90)</f>
        <v>0</v>
      </c>
      <c r="T90">
        <f>COUNTIF('CC Standings '!T$3:T$29,'CC Color Winners'!A90)</f>
        <v>0</v>
      </c>
      <c r="U90">
        <f>COUNTIF('CC Standings '!U$3:U$29,'CC Color Winners'!A90)</f>
        <v>0</v>
      </c>
      <c r="V90">
        <f>COUNTIF('CC Standings '!V$3:V$29,'CC Color Winners'!A90)</f>
        <v>0</v>
      </c>
      <c r="W90">
        <f>COUNTIF('CC Standings '!W$3:W$29,'CC Color Winners'!A90)</f>
        <v>0</v>
      </c>
      <c r="X90">
        <f>COUNTIF('CC Standings '!X$3:X$29,'CC Color Winners'!A90)</f>
        <v>0</v>
      </c>
      <c r="Y90">
        <f>COUNTIF('CC Standings '!Y$3:Y$29,'CC Color Winners'!A90)</f>
        <v>0</v>
      </c>
      <c r="Z90">
        <f>COUNTIF('CC Standings '!Z$3:Z$29,'CC Color Winners'!A90)</f>
        <v>0</v>
      </c>
      <c r="AA90">
        <f>COUNTIF('CC Standings '!AA$3:AA$29,'CC Color Winners'!A90)</f>
        <v>0</v>
      </c>
      <c r="AB90">
        <f>COUNTIF('CC Standings '!AB$3:AB$29,'CC Color Winners'!A90)</f>
        <v>0</v>
      </c>
      <c r="AC90">
        <f>COUNTIF('CC Standings '!AC$3:AC$29,'CC Color Winners'!A90)</f>
        <v>0</v>
      </c>
      <c r="AD90">
        <f>COUNTIF('CC Standings '!AD$3:AD$29,'CC Color Winners'!A90)</f>
        <v>0</v>
      </c>
      <c r="AE90">
        <f>COUNTIF('CC Standings '!AE$3:AE$29,'CC Color Winners'!A90)</f>
        <v>0</v>
      </c>
      <c r="AF90">
        <f>COUNTIF('CC Standings '!AF$3:AF$29,'CC Color Winners'!A90)</f>
        <v>0</v>
      </c>
      <c r="AG90">
        <f>COUNTIF('CC Standings '!AG$3:AG$29,'CC Color Winners'!A90)</f>
        <v>0</v>
      </c>
      <c r="AH90">
        <f>COUNTIF('CC Standings '!AH$3:AH$29,'CC Color Winners'!A90)</f>
        <v>0</v>
      </c>
      <c r="AI90">
        <f>COUNTIF('CC Standings '!AI$3:AI$29,'CC Color Winners'!A90)</f>
        <v>0</v>
      </c>
      <c r="AJ90">
        <f>COUNTIF('CC Standings '!AJ$3:AJ$29,'CC Color Winners'!A90)</f>
        <v>0</v>
      </c>
      <c r="AK90">
        <f>COUNTIF('CC Standings '!AK$3:AK$29,'CC Color Winners'!A90)</f>
        <v>0</v>
      </c>
      <c r="AL90">
        <f>COUNTIF('CC Standings '!AL$3:AL$29,'CC Color Winners'!A90)</f>
        <v>0</v>
      </c>
      <c r="AM90">
        <f>COUNTIF('CC Standings '!AM$3:AM$29,'CC Color Winners'!A90)</f>
        <v>0</v>
      </c>
    </row>
    <row r="91" spans="1:39">
      <c r="A91" t="s">
        <v>40</v>
      </c>
      <c r="B91">
        <f>COUNTIF('CC Standings '!B$3:B$29,'CC Color Winners'!A91)</f>
        <v>0</v>
      </c>
      <c r="C91">
        <f>COUNTIF('CC Standings '!C$3:C$29,'CC Color Winners'!A91)</f>
        <v>0</v>
      </c>
      <c r="D91">
        <f>COUNTIF('CC Standings '!D$3:D$29,'CC Color Winners'!A91)</f>
        <v>0</v>
      </c>
      <c r="E91">
        <f>COUNTIF('CC Standings '!E$3:E$29,'CC Color Winners'!A91)</f>
        <v>0</v>
      </c>
      <c r="F91">
        <f>COUNTIF('CC Standings '!F$3:F$29,'CC Color Winners'!A91)</f>
        <v>0</v>
      </c>
      <c r="G91">
        <f>COUNTIF('CC Standings '!G$3:G$29,'CC Color Winners'!A91)</f>
        <v>0</v>
      </c>
      <c r="H91">
        <f>COUNTIF('CC Standings '!H$3:H$29,'CC Color Winners'!A91)</f>
        <v>0</v>
      </c>
      <c r="I91">
        <f>COUNTIF('CC Standings '!I$3:I$29,'CC Color Winners'!A91)</f>
        <v>0</v>
      </c>
      <c r="J91">
        <f>COUNTIF('CC Standings '!J$3:J$29,'CC Color Winners'!A91)</f>
        <v>0</v>
      </c>
      <c r="K91">
        <f>COUNTIF('CC Standings '!K$3:K$29,'CC Color Winners'!A91)</f>
        <v>0</v>
      </c>
      <c r="L91">
        <f>COUNTIF('CC Standings '!L$3:L$29,'CC Color Winners'!A91)</f>
        <v>0</v>
      </c>
      <c r="M91">
        <f>COUNTIF('CC Standings '!M$3:M$29,'CC Color Winners'!A91)</f>
        <v>0</v>
      </c>
      <c r="N91">
        <f>COUNTIF('CC Standings '!N$3:N$29,'CC Color Winners'!A91)</f>
        <v>0</v>
      </c>
      <c r="O91">
        <f>COUNTIF('CC Standings '!O$3:O$29,'CC Color Winners'!A91)</f>
        <v>0</v>
      </c>
      <c r="P91">
        <f>COUNTIF('CC Standings '!P$3:P$29,'CC Color Winners'!A91)</f>
        <v>0</v>
      </c>
      <c r="Q91">
        <f>COUNTIF('CC Standings '!Q$3:Q$29,'CC Color Winners'!A91)</f>
        <v>2</v>
      </c>
      <c r="R91">
        <f>COUNTIF('CC Standings '!R$3:R$29,'CC Color Winners'!A91)</f>
        <v>0</v>
      </c>
      <c r="S91">
        <f>COUNTIF('CC Standings '!S$3:S$29,'CC Color Winners'!A91)</f>
        <v>0</v>
      </c>
      <c r="T91">
        <f>COUNTIF('CC Standings '!T$3:T$29,'CC Color Winners'!A91)</f>
        <v>1</v>
      </c>
      <c r="U91">
        <f>COUNTIF('CC Standings '!U$3:U$29,'CC Color Winners'!A91)</f>
        <v>0</v>
      </c>
      <c r="V91">
        <f>COUNTIF('CC Standings '!V$3:V$29,'CC Color Winners'!A91)</f>
        <v>0</v>
      </c>
      <c r="W91">
        <f>COUNTIF('CC Standings '!W$3:W$29,'CC Color Winners'!A91)</f>
        <v>0</v>
      </c>
      <c r="X91">
        <f>COUNTIF('CC Standings '!X$3:X$29,'CC Color Winners'!A91)</f>
        <v>0</v>
      </c>
      <c r="Y91">
        <f>COUNTIF('CC Standings '!Y$3:Y$29,'CC Color Winners'!A91)</f>
        <v>0</v>
      </c>
      <c r="Z91">
        <f>COUNTIF('CC Standings '!Z$3:Z$29,'CC Color Winners'!A91)</f>
        <v>0</v>
      </c>
      <c r="AA91">
        <f>COUNTIF('CC Standings '!AA$3:AA$29,'CC Color Winners'!A91)</f>
        <v>0</v>
      </c>
      <c r="AB91">
        <f>COUNTIF('CC Standings '!AB$3:AB$29,'CC Color Winners'!A91)</f>
        <v>0</v>
      </c>
      <c r="AC91">
        <f>COUNTIF('CC Standings '!AC$3:AC$29,'CC Color Winners'!A91)</f>
        <v>0</v>
      </c>
      <c r="AD91">
        <f>COUNTIF('CC Standings '!AD$3:AD$29,'CC Color Winners'!A91)</f>
        <v>0</v>
      </c>
      <c r="AE91">
        <f>COUNTIF('CC Standings '!AE$3:AE$29,'CC Color Winners'!A91)</f>
        <v>0</v>
      </c>
      <c r="AF91">
        <f>COUNTIF('CC Standings '!AF$3:AF$29,'CC Color Winners'!A91)</f>
        <v>0</v>
      </c>
      <c r="AG91">
        <f>COUNTIF('CC Standings '!AG$3:AG$29,'CC Color Winners'!A91)</f>
        <v>0</v>
      </c>
      <c r="AH91">
        <f>COUNTIF('CC Standings '!AH$3:AH$29,'CC Color Winners'!A91)</f>
        <v>0</v>
      </c>
      <c r="AI91">
        <f>COUNTIF('CC Standings '!AI$3:AI$29,'CC Color Winners'!A91)</f>
        <v>0</v>
      </c>
      <c r="AJ91">
        <f>COUNTIF('CC Standings '!AJ$3:AJ$29,'CC Color Winners'!A91)</f>
        <v>0</v>
      </c>
      <c r="AK91">
        <f>COUNTIF('CC Standings '!AK$3:AK$29,'CC Color Winners'!A91)</f>
        <v>0</v>
      </c>
      <c r="AL91">
        <f>COUNTIF('CC Standings '!AL$3:AL$29,'CC Color Winners'!A91)</f>
        <v>0</v>
      </c>
      <c r="AM91">
        <f>COUNTIF('CC Standings '!AM$3:AM$29,'CC Color Winners'!A91)</f>
        <v>0</v>
      </c>
    </row>
    <row r="92" spans="1:39">
      <c r="A92" t="s">
        <v>238</v>
      </c>
      <c r="B92">
        <f>COUNTIF('CC Standings '!B$3:B$29,'CC Color Winners'!A92)</f>
        <v>0</v>
      </c>
      <c r="C92">
        <f>COUNTIF('CC Standings '!C$3:C$29,'CC Color Winners'!A92)</f>
        <v>0</v>
      </c>
      <c r="D92">
        <f>COUNTIF('CC Standings '!D$3:D$29,'CC Color Winners'!A92)</f>
        <v>0</v>
      </c>
      <c r="E92">
        <f>COUNTIF('CC Standings '!E$3:E$29,'CC Color Winners'!A92)</f>
        <v>0</v>
      </c>
      <c r="F92">
        <f>COUNTIF('CC Standings '!F$3:F$29,'CC Color Winners'!A92)</f>
        <v>0</v>
      </c>
      <c r="G92">
        <f>COUNTIF('CC Standings '!G$3:G$29,'CC Color Winners'!A92)</f>
        <v>0</v>
      </c>
      <c r="H92">
        <f>COUNTIF('CC Standings '!H$3:H$29,'CC Color Winners'!A92)</f>
        <v>1</v>
      </c>
      <c r="I92">
        <f>COUNTIF('CC Standings '!I$3:I$29,'CC Color Winners'!A92)</f>
        <v>0</v>
      </c>
      <c r="J92">
        <f>COUNTIF('CC Standings '!J$3:J$29,'CC Color Winners'!A92)</f>
        <v>0</v>
      </c>
      <c r="K92">
        <f>COUNTIF('CC Standings '!K$3:K$29,'CC Color Winners'!A92)</f>
        <v>0</v>
      </c>
      <c r="L92">
        <f>COUNTIF('CC Standings '!L$3:L$29,'CC Color Winners'!A92)</f>
        <v>0</v>
      </c>
      <c r="M92">
        <f>COUNTIF('CC Standings '!M$3:M$29,'CC Color Winners'!A92)</f>
        <v>0</v>
      </c>
      <c r="N92">
        <f>COUNTIF('CC Standings '!N$3:N$29,'CC Color Winners'!A92)</f>
        <v>0</v>
      </c>
      <c r="O92">
        <f>COUNTIF('CC Standings '!O$3:O$29,'CC Color Winners'!A92)</f>
        <v>0</v>
      </c>
      <c r="P92">
        <f>COUNTIF('CC Standings '!P$3:P$29,'CC Color Winners'!A92)</f>
        <v>0</v>
      </c>
      <c r="Q92">
        <f>COUNTIF('CC Standings '!Q$3:Q$29,'CC Color Winners'!A92)</f>
        <v>0</v>
      </c>
      <c r="R92">
        <f>COUNTIF('CC Standings '!R$3:R$29,'CC Color Winners'!A92)</f>
        <v>0</v>
      </c>
      <c r="S92">
        <f>COUNTIF('CC Standings '!S$3:S$29,'CC Color Winners'!A92)</f>
        <v>0</v>
      </c>
      <c r="T92">
        <f>COUNTIF('CC Standings '!T$3:T$29,'CC Color Winners'!A92)</f>
        <v>0</v>
      </c>
      <c r="U92">
        <f>COUNTIF('CC Standings '!U$3:U$29,'CC Color Winners'!A92)</f>
        <v>0</v>
      </c>
      <c r="V92">
        <f>COUNTIF('CC Standings '!V$3:V$29,'CC Color Winners'!A92)</f>
        <v>0</v>
      </c>
      <c r="W92">
        <f>COUNTIF('CC Standings '!W$3:W$29,'CC Color Winners'!A92)</f>
        <v>0</v>
      </c>
      <c r="X92">
        <f>COUNTIF('CC Standings '!X$3:X$29,'CC Color Winners'!A92)</f>
        <v>0</v>
      </c>
      <c r="Y92">
        <f>COUNTIF('CC Standings '!Y$3:Y$29,'CC Color Winners'!A92)</f>
        <v>0</v>
      </c>
      <c r="Z92">
        <f>COUNTIF('CC Standings '!Z$3:Z$29,'CC Color Winners'!A92)</f>
        <v>0</v>
      </c>
      <c r="AA92">
        <f>COUNTIF('CC Standings '!AA$3:AA$29,'CC Color Winners'!A92)</f>
        <v>0</v>
      </c>
      <c r="AB92">
        <f>COUNTIF('CC Standings '!AB$3:AB$29,'CC Color Winners'!A92)</f>
        <v>0</v>
      </c>
      <c r="AC92">
        <f>COUNTIF('CC Standings '!AC$3:AC$29,'CC Color Winners'!A92)</f>
        <v>0</v>
      </c>
      <c r="AD92">
        <f>COUNTIF('CC Standings '!AD$3:AD$29,'CC Color Winners'!A92)</f>
        <v>0</v>
      </c>
      <c r="AE92">
        <f>COUNTIF('CC Standings '!AE$3:AE$29,'CC Color Winners'!A92)</f>
        <v>0</v>
      </c>
      <c r="AF92">
        <f>COUNTIF('CC Standings '!AF$3:AF$29,'CC Color Winners'!A92)</f>
        <v>0</v>
      </c>
      <c r="AG92">
        <f>COUNTIF('CC Standings '!AG$3:AG$29,'CC Color Winners'!A92)</f>
        <v>0</v>
      </c>
      <c r="AH92">
        <f>COUNTIF('CC Standings '!AH$3:AH$29,'CC Color Winners'!A92)</f>
        <v>0</v>
      </c>
      <c r="AI92">
        <f>COUNTIF('CC Standings '!AI$3:AI$29,'CC Color Winners'!A92)</f>
        <v>0</v>
      </c>
      <c r="AJ92">
        <f>COUNTIF('CC Standings '!AJ$3:AJ$29,'CC Color Winners'!A92)</f>
        <v>0</v>
      </c>
      <c r="AK92">
        <f>COUNTIF('CC Standings '!AK$3:AK$29,'CC Color Winners'!A92)</f>
        <v>0</v>
      </c>
      <c r="AL92">
        <f>COUNTIF('CC Standings '!AL$3:AL$29,'CC Color Winners'!A92)</f>
        <v>0</v>
      </c>
      <c r="AM92">
        <f>COUNTIF('CC Standings '!AM$3:AM$29,'CC Color Winners'!A92)</f>
        <v>0</v>
      </c>
    </row>
    <row r="93" spans="1:39">
      <c r="A93" t="s">
        <v>72</v>
      </c>
      <c r="B93">
        <f>COUNTIF('CC Standings '!B$3:B$29,'CC Color Winners'!A93)</f>
        <v>0</v>
      </c>
      <c r="C93">
        <f>COUNTIF('CC Standings '!C$3:C$29,'CC Color Winners'!A93)</f>
        <v>1</v>
      </c>
      <c r="D93">
        <f>COUNTIF('CC Standings '!D$3:D$29,'CC Color Winners'!A93)</f>
        <v>0</v>
      </c>
      <c r="E93">
        <f>COUNTIF('CC Standings '!E$3:E$29,'CC Color Winners'!A93)</f>
        <v>1</v>
      </c>
      <c r="F93">
        <f>COUNTIF('CC Standings '!F$3:F$29,'CC Color Winners'!A93)</f>
        <v>0</v>
      </c>
      <c r="G93">
        <f>COUNTIF('CC Standings '!G$3:G$29,'CC Color Winners'!A93)</f>
        <v>0</v>
      </c>
      <c r="H93">
        <f>COUNTIF('CC Standings '!H$3:H$29,'CC Color Winners'!A93)</f>
        <v>0</v>
      </c>
      <c r="I93">
        <f>COUNTIF('CC Standings '!I$3:I$29,'CC Color Winners'!A93)</f>
        <v>1</v>
      </c>
      <c r="J93">
        <f>COUNTIF('CC Standings '!J$3:J$29,'CC Color Winners'!A93)</f>
        <v>0</v>
      </c>
      <c r="K93">
        <f>COUNTIF('CC Standings '!K$3:K$29,'CC Color Winners'!A93)</f>
        <v>0</v>
      </c>
      <c r="L93">
        <f>COUNTIF('CC Standings '!L$3:L$29,'CC Color Winners'!A93)</f>
        <v>0</v>
      </c>
      <c r="M93">
        <f>COUNTIF('CC Standings '!M$3:M$29,'CC Color Winners'!A93)</f>
        <v>1</v>
      </c>
      <c r="N93">
        <f>COUNTIF('CC Standings '!N$3:N$29,'CC Color Winners'!A93)</f>
        <v>0</v>
      </c>
      <c r="O93">
        <f>COUNTIF('CC Standings '!O$3:O$29,'CC Color Winners'!A93)</f>
        <v>0</v>
      </c>
      <c r="P93">
        <f>COUNTIF('CC Standings '!P$3:P$29,'CC Color Winners'!A93)</f>
        <v>0</v>
      </c>
      <c r="Q93">
        <f>COUNTIF('CC Standings '!Q$3:Q$29,'CC Color Winners'!A93)</f>
        <v>0</v>
      </c>
      <c r="R93">
        <f>COUNTIF('CC Standings '!R$3:R$29,'CC Color Winners'!A93)</f>
        <v>0</v>
      </c>
      <c r="S93">
        <f>COUNTIF('CC Standings '!S$3:S$29,'CC Color Winners'!A93)</f>
        <v>1</v>
      </c>
      <c r="T93">
        <f>COUNTIF('CC Standings '!T$3:T$29,'CC Color Winners'!A93)</f>
        <v>0</v>
      </c>
      <c r="U93">
        <f>COUNTIF('CC Standings '!U$3:U$29,'CC Color Winners'!A93)</f>
        <v>0</v>
      </c>
      <c r="V93">
        <f>COUNTIF('CC Standings '!V$3:V$29,'CC Color Winners'!A93)</f>
        <v>0</v>
      </c>
      <c r="W93">
        <f>COUNTIF('CC Standings '!W$3:W$29,'CC Color Winners'!A93)</f>
        <v>0</v>
      </c>
      <c r="X93">
        <f>COUNTIF('CC Standings '!X$3:X$29,'CC Color Winners'!A93)</f>
        <v>0</v>
      </c>
      <c r="Y93">
        <f>COUNTIF('CC Standings '!Y$3:Y$29,'CC Color Winners'!A93)</f>
        <v>0</v>
      </c>
      <c r="Z93">
        <f>COUNTIF('CC Standings '!Z$3:Z$29,'CC Color Winners'!A93)</f>
        <v>0</v>
      </c>
      <c r="AA93">
        <f>COUNTIF('CC Standings '!AA$3:AA$29,'CC Color Winners'!A93)</f>
        <v>0</v>
      </c>
      <c r="AB93">
        <f>COUNTIF('CC Standings '!AB$3:AB$29,'CC Color Winners'!A93)</f>
        <v>0</v>
      </c>
      <c r="AC93">
        <f>COUNTIF('CC Standings '!AC$3:AC$29,'CC Color Winners'!A93)</f>
        <v>0</v>
      </c>
      <c r="AD93">
        <f>COUNTIF('CC Standings '!AD$3:AD$29,'CC Color Winners'!A93)</f>
        <v>0</v>
      </c>
      <c r="AE93">
        <f>COUNTIF('CC Standings '!AE$3:AE$29,'CC Color Winners'!A93)</f>
        <v>0</v>
      </c>
      <c r="AF93">
        <f>COUNTIF('CC Standings '!AF$3:AF$29,'CC Color Winners'!A93)</f>
        <v>0</v>
      </c>
      <c r="AG93">
        <f>COUNTIF('CC Standings '!AG$3:AG$29,'CC Color Winners'!A93)</f>
        <v>0</v>
      </c>
      <c r="AH93">
        <f>COUNTIF('CC Standings '!AH$3:AH$29,'CC Color Winners'!A93)</f>
        <v>0</v>
      </c>
      <c r="AI93">
        <f>COUNTIF('CC Standings '!AI$3:AI$29,'CC Color Winners'!A93)</f>
        <v>0</v>
      </c>
      <c r="AJ93">
        <f>COUNTIF('CC Standings '!AJ$3:AJ$29,'CC Color Winners'!A93)</f>
        <v>0</v>
      </c>
      <c r="AK93">
        <f>COUNTIF('CC Standings '!AK$3:AK$29,'CC Color Winners'!A93)</f>
        <v>0</v>
      </c>
      <c r="AL93">
        <f>COUNTIF('CC Standings '!AL$3:AL$29,'CC Color Winners'!A93)</f>
        <v>0</v>
      </c>
      <c r="AM93">
        <f>COUNTIF('CC Standings '!AM$3:AM$29,'CC Color Winners'!A93)</f>
        <v>0</v>
      </c>
    </row>
    <row r="94" spans="1:39">
      <c r="A94" t="s">
        <v>8</v>
      </c>
      <c r="B94">
        <f>COUNTIF('CC Standings '!B$3:B$29,'CC Color Winners'!A94)</f>
        <v>1</v>
      </c>
      <c r="C94">
        <f>COUNTIF('CC Standings '!C$3:C$29,'CC Color Winners'!A94)</f>
        <v>0</v>
      </c>
      <c r="D94">
        <f>COUNTIF('CC Standings '!D$3:D$29,'CC Color Winners'!A94)</f>
        <v>1</v>
      </c>
      <c r="E94">
        <f>COUNTIF('CC Standings '!E$3:E$29,'CC Color Winners'!A94)</f>
        <v>0</v>
      </c>
      <c r="F94">
        <f>COUNTIF('CC Standings '!F$3:F$29,'CC Color Winners'!A94)</f>
        <v>3</v>
      </c>
      <c r="G94">
        <f>COUNTIF('CC Standings '!G$3:G$29,'CC Color Winners'!A94)</f>
        <v>0</v>
      </c>
      <c r="H94">
        <f>COUNTIF('CC Standings '!H$3:H$29,'CC Color Winners'!A94)</f>
        <v>0</v>
      </c>
      <c r="I94">
        <f>COUNTIF('CC Standings '!I$3:I$29,'CC Color Winners'!A94)</f>
        <v>0</v>
      </c>
      <c r="J94">
        <f>COUNTIF('CC Standings '!J$3:J$29,'CC Color Winners'!A94)</f>
        <v>0</v>
      </c>
      <c r="K94">
        <f>COUNTIF('CC Standings '!K$3:K$29,'CC Color Winners'!A94)</f>
        <v>0</v>
      </c>
      <c r="L94">
        <f>COUNTIF('CC Standings '!L$3:L$29,'CC Color Winners'!A94)</f>
        <v>0</v>
      </c>
      <c r="M94">
        <f>COUNTIF('CC Standings '!M$3:M$29,'CC Color Winners'!A94)</f>
        <v>0</v>
      </c>
      <c r="N94">
        <f>COUNTIF('CC Standings '!N$3:N$29,'CC Color Winners'!A94)</f>
        <v>0</v>
      </c>
      <c r="O94">
        <f>COUNTIF('CC Standings '!O$3:O$29,'CC Color Winners'!A94)</f>
        <v>0</v>
      </c>
      <c r="P94">
        <f>COUNTIF('CC Standings '!P$3:P$29,'CC Color Winners'!A94)</f>
        <v>0</v>
      </c>
      <c r="Q94">
        <f>COUNTIF('CC Standings '!Q$3:Q$29,'CC Color Winners'!A94)</f>
        <v>0</v>
      </c>
      <c r="R94">
        <f>COUNTIF('CC Standings '!R$3:R$29,'CC Color Winners'!A94)</f>
        <v>2</v>
      </c>
      <c r="S94">
        <f>COUNTIF('CC Standings '!S$3:S$29,'CC Color Winners'!A94)</f>
        <v>0</v>
      </c>
      <c r="T94">
        <f>COUNTIF('CC Standings '!T$3:T$29,'CC Color Winners'!A94)</f>
        <v>1</v>
      </c>
      <c r="U94">
        <f>COUNTIF('CC Standings '!U$3:U$29,'CC Color Winners'!A94)</f>
        <v>2</v>
      </c>
      <c r="V94">
        <f>COUNTIF('CC Standings '!V$3:V$29,'CC Color Winners'!A94)</f>
        <v>2</v>
      </c>
      <c r="W94">
        <f>COUNTIF('CC Standings '!W$3:W$29,'CC Color Winners'!A94)</f>
        <v>0</v>
      </c>
      <c r="X94">
        <f>COUNTIF('CC Standings '!X$3:X$29,'CC Color Winners'!A94)</f>
        <v>0</v>
      </c>
      <c r="Y94">
        <f>COUNTIF('CC Standings '!Y$3:Y$29,'CC Color Winners'!A94)</f>
        <v>0</v>
      </c>
      <c r="Z94">
        <f>COUNTIF('CC Standings '!Z$3:Z$29,'CC Color Winners'!A94)</f>
        <v>1</v>
      </c>
      <c r="AA94">
        <f>COUNTIF('CC Standings '!AA$3:AA$29,'CC Color Winners'!A94)</f>
        <v>0</v>
      </c>
      <c r="AB94">
        <f>COUNTIF('CC Standings '!AB$3:AB$29,'CC Color Winners'!A94)</f>
        <v>0</v>
      </c>
      <c r="AC94">
        <f>COUNTIF('CC Standings '!AC$3:AC$29,'CC Color Winners'!A94)</f>
        <v>0</v>
      </c>
      <c r="AD94">
        <f>COUNTIF('CC Standings '!AD$3:AD$29,'CC Color Winners'!A94)</f>
        <v>0</v>
      </c>
      <c r="AE94">
        <f>COUNTIF('CC Standings '!AE$3:AE$29,'CC Color Winners'!A94)</f>
        <v>0</v>
      </c>
      <c r="AF94">
        <f>COUNTIF('CC Standings '!AF$3:AF$29,'CC Color Winners'!A94)</f>
        <v>0</v>
      </c>
      <c r="AG94">
        <f>COUNTIF('CC Standings '!AG$3:AG$29,'CC Color Winners'!A94)</f>
        <v>0</v>
      </c>
      <c r="AH94">
        <f>COUNTIF('CC Standings '!AH$3:AH$29,'CC Color Winners'!A94)</f>
        <v>0</v>
      </c>
      <c r="AI94">
        <f>COUNTIF('CC Standings '!AI$3:AI$29,'CC Color Winners'!A94)</f>
        <v>0</v>
      </c>
      <c r="AJ94">
        <f>COUNTIF('CC Standings '!AJ$3:AJ$29,'CC Color Winners'!A94)</f>
        <v>0</v>
      </c>
      <c r="AK94">
        <f>COUNTIF('CC Standings '!AK$3:AK$29,'CC Color Winners'!A94)</f>
        <v>0</v>
      </c>
      <c r="AL94">
        <f>COUNTIF('CC Standings '!AL$3:AL$29,'CC Color Winners'!A94)</f>
        <v>0</v>
      </c>
      <c r="AM94">
        <f>COUNTIF('CC Standings '!AM$3:AM$29,'CC Color Winners'!A94)</f>
        <v>0</v>
      </c>
    </row>
    <row r="95" spans="1:39">
      <c r="A95" t="s">
        <v>91</v>
      </c>
      <c r="B95">
        <f>COUNTIF('CC Standings '!B$3:B$29,'CC Color Winners'!A95)</f>
        <v>0</v>
      </c>
      <c r="C95">
        <f>COUNTIF('CC Standings '!C$3:C$29,'CC Color Winners'!A95)</f>
        <v>0</v>
      </c>
      <c r="D95">
        <f>COUNTIF('CC Standings '!D$3:D$29,'CC Color Winners'!A95)</f>
        <v>0</v>
      </c>
      <c r="E95">
        <f>COUNTIF('CC Standings '!E$3:E$29,'CC Color Winners'!A95)</f>
        <v>0</v>
      </c>
      <c r="F95">
        <f>COUNTIF('CC Standings '!F$3:F$29,'CC Color Winners'!A95)</f>
        <v>0</v>
      </c>
      <c r="G95">
        <f>COUNTIF('CC Standings '!G$3:G$29,'CC Color Winners'!A95)</f>
        <v>0</v>
      </c>
      <c r="H95">
        <f>COUNTIF('CC Standings '!H$3:H$29,'CC Color Winners'!A95)</f>
        <v>0</v>
      </c>
      <c r="I95">
        <f>COUNTIF('CC Standings '!I$3:I$29,'CC Color Winners'!A95)</f>
        <v>0</v>
      </c>
      <c r="J95">
        <f>COUNTIF('CC Standings '!J$3:J$29,'CC Color Winners'!A95)</f>
        <v>0</v>
      </c>
      <c r="K95">
        <f>COUNTIF('CC Standings '!K$3:K$29,'CC Color Winners'!A95)</f>
        <v>0</v>
      </c>
      <c r="L95">
        <f>COUNTIF('CC Standings '!L$3:L$29,'CC Color Winners'!A95)</f>
        <v>0</v>
      </c>
      <c r="M95">
        <f>COUNTIF('CC Standings '!M$3:M$29,'CC Color Winners'!A95)</f>
        <v>0</v>
      </c>
      <c r="N95">
        <f>COUNTIF('CC Standings '!N$3:N$29,'CC Color Winners'!A95)</f>
        <v>0</v>
      </c>
      <c r="O95">
        <f>COUNTIF('CC Standings '!O$3:O$29,'CC Color Winners'!A95)</f>
        <v>0</v>
      </c>
      <c r="P95">
        <f>COUNTIF('CC Standings '!P$3:P$29,'CC Color Winners'!A95)</f>
        <v>0</v>
      </c>
      <c r="Q95">
        <f>COUNTIF('CC Standings '!Q$3:Q$29,'CC Color Winners'!A95)</f>
        <v>0</v>
      </c>
      <c r="R95">
        <f>COUNTIF('CC Standings '!R$3:R$29,'CC Color Winners'!A95)</f>
        <v>0</v>
      </c>
      <c r="S95">
        <f>COUNTIF('CC Standings '!S$3:S$29,'CC Color Winners'!A95)</f>
        <v>0</v>
      </c>
      <c r="T95">
        <f>COUNTIF('CC Standings '!T$3:T$29,'CC Color Winners'!A95)</f>
        <v>0</v>
      </c>
      <c r="U95">
        <f>COUNTIF('CC Standings '!U$3:U$29,'CC Color Winners'!A95)</f>
        <v>0</v>
      </c>
      <c r="V95">
        <f>COUNTIF('CC Standings '!V$3:V$29,'CC Color Winners'!A95)</f>
        <v>0</v>
      </c>
      <c r="W95">
        <f>COUNTIF('CC Standings '!W$3:W$29,'CC Color Winners'!A95)</f>
        <v>0</v>
      </c>
      <c r="X95">
        <f>COUNTIF('CC Standings '!X$3:X$29,'CC Color Winners'!A95)</f>
        <v>0</v>
      </c>
      <c r="Y95">
        <f>COUNTIF('CC Standings '!Y$3:Y$29,'CC Color Winners'!A95)</f>
        <v>0</v>
      </c>
      <c r="Z95">
        <f>COUNTIF('CC Standings '!Z$3:Z$29,'CC Color Winners'!A95)</f>
        <v>0</v>
      </c>
      <c r="AA95">
        <f>COUNTIF('CC Standings '!AA$3:AA$29,'CC Color Winners'!A95)</f>
        <v>0</v>
      </c>
      <c r="AB95">
        <f>COUNTIF('CC Standings '!AB$3:AB$29,'CC Color Winners'!A95)</f>
        <v>0</v>
      </c>
      <c r="AC95">
        <f>COUNTIF('CC Standings '!AC$3:AC$29,'CC Color Winners'!A95)</f>
        <v>0</v>
      </c>
      <c r="AD95">
        <f>COUNTIF('CC Standings '!AD$3:AD$29,'CC Color Winners'!A95)</f>
        <v>0</v>
      </c>
      <c r="AE95">
        <f>COUNTIF('CC Standings '!AE$3:AE$29,'CC Color Winners'!A95)</f>
        <v>0</v>
      </c>
      <c r="AF95">
        <f>COUNTIF('CC Standings '!AF$3:AF$29,'CC Color Winners'!A95)</f>
        <v>0</v>
      </c>
      <c r="AG95">
        <f>COUNTIF('CC Standings '!AG$3:AG$29,'CC Color Winners'!A95)</f>
        <v>0</v>
      </c>
      <c r="AH95">
        <f>COUNTIF('CC Standings '!AH$3:AH$29,'CC Color Winners'!A95)</f>
        <v>0</v>
      </c>
      <c r="AI95">
        <f>COUNTIF('CC Standings '!AI$3:AI$29,'CC Color Winners'!A95)</f>
        <v>0</v>
      </c>
      <c r="AJ95">
        <f>COUNTIF('CC Standings '!AJ$3:AJ$29,'CC Color Winners'!A95)</f>
        <v>0</v>
      </c>
      <c r="AK95">
        <f>COUNTIF('CC Standings '!AK$3:AK$29,'CC Color Winners'!A95)</f>
        <v>0</v>
      </c>
      <c r="AL95">
        <f>COUNTIF('CC Standings '!AL$3:AL$29,'CC Color Winners'!A95)</f>
        <v>0</v>
      </c>
      <c r="AM95">
        <f>COUNTIF('CC Standings '!AM$3:AM$29,'CC Color Winners'!A95)</f>
        <v>0</v>
      </c>
    </row>
    <row r="96" spans="1:39">
      <c r="A96" t="s">
        <v>226</v>
      </c>
      <c r="B96">
        <f>COUNTIF('CC Standings '!B$3:B$29,'CC Color Winners'!A96)</f>
        <v>0</v>
      </c>
      <c r="C96">
        <f>COUNTIF('CC Standings '!C$3:C$29,'CC Color Winners'!A96)</f>
        <v>5</v>
      </c>
      <c r="D96">
        <f>COUNTIF('CC Standings '!D$3:D$29,'CC Color Winners'!A96)</f>
        <v>0</v>
      </c>
      <c r="E96">
        <f>COUNTIF('CC Standings '!E$3:E$29,'CC Color Winners'!A96)</f>
        <v>0</v>
      </c>
      <c r="F96">
        <f>COUNTIF('CC Standings '!F$3:F$29,'CC Color Winners'!A96)</f>
        <v>0</v>
      </c>
      <c r="G96">
        <f>COUNTIF('CC Standings '!G$3:G$29,'CC Color Winners'!A96)</f>
        <v>0</v>
      </c>
      <c r="H96">
        <f>COUNTIF('CC Standings '!H$3:H$29,'CC Color Winners'!A96)</f>
        <v>0</v>
      </c>
      <c r="I96">
        <f>COUNTIF('CC Standings '!I$3:I$29,'CC Color Winners'!A96)</f>
        <v>0</v>
      </c>
      <c r="J96">
        <f>COUNTIF('CC Standings '!J$3:J$29,'CC Color Winners'!A96)</f>
        <v>0</v>
      </c>
      <c r="K96">
        <f>COUNTIF('CC Standings '!K$3:K$29,'CC Color Winners'!A96)</f>
        <v>0</v>
      </c>
      <c r="L96">
        <f>COUNTIF('CC Standings '!L$3:L$29,'CC Color Winners'!A96)</f>
        <v>0</v>
      </c>
      <c r="M96">
        <f>COUNTIF('CC Standings '!M$3:M$29,'CC Color Winners'!A96)</f>
        <v>0</v>
      </c>
      <c r="N96">
        <f>COUNTIF('CC Standings '!N$3:N$29,'CC Color Winners'!A96)</f>
        <v>0</v>
      </c>
      <c r="O96">
        <f>COUNTIF('CC Standings '!O$3:O$29,'CC Color Winners'!A96)</f>
        <v>0</v>
      </c>
      <c r="P96">
        <f>COUNTIF('CC Standings '!P$3:P$29,'CC Color Winners'!A96)</f>
        <v>0</v>
      </c>
      <c r="Q96">
        <f>COUNTIF('CC Standings '!Q$3:Q$29,'CC Color Winners'!A96)</f>
        <v>0</v>
      </c>
      <c r="R96">
        <f>COUNTIF('CC Standings '!R$3:R$29,'CC Color Winners'!A96)</f>
        <v>1</v>
      </c>
      <c r="S96">
        <f>COUNTIF('CC Standings '!S$3:S$29,'CC Color Winners'!A96)</f>
        <v>0</v>
      </c>
      <c r="T96">
        <f>COUNTIF('CC Standings '!T$3:T$29,'CC Color Winners'!A96)</f>
        <v>0</v>
      </c>
      <c r="U96">
        <f>COUNTIF('CC Standings '!U$3:U$29,'CC Color Winners'!A96)</f>
        <v>0</v>
      </c>
      <c r="V96">
        <f>COUNTIF('CC Standings '!V$3:V$29,'CC Color Winners'!A96)</f>
        <v>0</v>
      </c>
      <c r="W96">
        <f>COUNTIF('CC Standings '!W$3:W$29,'CC Color Winners'!A96)</f>
        <v>0</v>
      </c>
      <c r="X96">
        <f>COUNTIF('CC Standings '!X$3:X$29,'CC Color Winners'!A96)</f>
        <v>0</v>
      </c>
      <c r="Y96">
        <f>COUNTIF('CC Standings '!Y$3:Y$29,'CC Color Winners'!A96)</f>
        <v>0</v>
      </c>
      <c r="Z96">
        <f>COUNTIF('CC Standings '!Z$3:Z$29,'CC Color Winners'!A96)</f>
        <v>0</v>
      </c>
      <c r="AA96">
        <f>COUNTIF('CC Standings '!AA$3:AA$29,'CC Color Winners'!A96)</f>
        <v>0</v>
      </c>
      <c r="AB96">
        <f>COUNTIF('CC Standings '!AB$3:AB$29,'CC Color Winners'!A96)</f>
        <v>0</v>
      </c>
      <c r="AC96">
        <f>COUNTIF('CC Standings '!AC$3:AC$29,'CC Color Winners'!A96)</f>
        <v>0</v>
      </c>
      <c r="AD96">
        <f>COUNTIF('CC Standings '!AD$3:AD$29,'CC Color Winners'!A96)</f>
        <v>0</v>
      </c>
      <c r="AE96">
        <f>COUNTIF('CC Standings '!AE$3:AE$29,'CC Color Winners'!A96)</f>
        <v>0</v>
      </c>
      <c r="AF96">
        <f>COUNTIF('CC Standings '!AF$3:AF$29,'CC Color Winners'!A96)</f>
        <v>0</v>
      </c>
      <c r="AG96">
        <f>COUNTIF('CC Standings '!AG$3:AG$29,'CC Color Winners'!A96)</f>
        <v>0</v>
      </c>
      <c r="AH96">
        <f>COUNTIF('CC Standings '!AH$3:AH$29,'CC Color Winners'!A96)</f>
        <v>3</v>
      </c>
      <c r="AI96">
        <f>COUNTIF('CC Standings '!AI$3:AI$29,'CC Color Winners'!A96)</f>
        <v>1</v>
      </c>
      <c r="AJ96">
        <f>COUNTIF('CC Standings '!AJ$3:AJ$29,'CC Color Winners'!A96)</f>
        <v>0</v>
      </c>
      <c r="AK96">
        <f>COUNTIF('CC Standings '!AK$3:AK$29,'CC Color Winners'!A96)</f>
        <v>0</v>
      </c>
      <c r="AL96">
        <f>COUNTIF('CC Standings '!AL$3:AL$29,'CC Color Winners'!A96)</f>
        <v>0</v>
      </c>
      <c r="AM96">
        <f>COUNTIF('CC Standings '!AM$3:AM$29,'CC Color Winners'!A96)</f>
        <v>0</v>
      </c>
    </row>
    <row r="97" spans="1:39">
      <c r="A97" t="s">
        <v>217</v>
      </c>
      <c r="B97">
        <f>COUNTIF('CC Standings '!B$3:B$29,'CC Color Winners'!A97)</f>
        <v>0</v>
      </c>
      <c r="C97">
        <f>COUNTIF('CC Standings '!C$3:C$29,'CC Color Winners'!A97)</f>
        <v>0</v>
      </c>
      <c r="D97">
        <f>COUNTIF('CC Standings '!D$3:D$29,'CC Color Winners'!A97)</f>
        <v>1</v>
      </c>
      <c r="E97">
        <f>COUNTIF('CC Standings '!E$3:E$29,'CC Color Winners'!A97)</f>
        <v>1</v>
      </c>
      <c r="F97">
        <f>COUNTIF('CC Standings '!F$3:F$29,'CC Color Winners'!A97)</f>
        <v>1</v>
      </c>
      <c r="G97">
        <f>COUNTIF('CC Standings '!G$3:G$29,'CC Color Winners'!A97)</f>
        <v>2</v>
      </c>
      <c r="H97">
        <f>COUNTIF('CC Standings '!H$3:H$29,'CC Color Winners'!A97)</f>
        <v>0</v>
      </c>
      <c r="I97">
        <f>COUNTIF('CC Standings '!I$3:I$29,'CC Color Winners'!A97)</f>
        <v>0</v>
      </c>
      <c r="J97">
        <f>COUNTIF('CC Standings '!J$3:J$29,'CC Color Winners'!A97)</f>
        <v>0</v>
      </c>
      <c r="K97">
        <f>COUNTIF('CC Standings '!K$3:K$29,'CC Color Winners'!A97)</f>
        <v>0</v>
      </c>
      <c r="L97">
        <f>COUNTIF('CC Standings '!L$3:L$29,'CC Color Winners'!A97)</f>
        <v>0</v>
      </c>
      <c r="M97">
        <f>COUNTIF('CC Standings '!M$3:M$29,'CC Color Winners'!A97)</f>
        <v>2</v>
      </c>
      <c r="N97">
        <f>COUNTIF('CC Standings '!N$3:N$29,'CC Color Winners'!A97)</f>
        <v>0</v>
      </c>
      <c r="O97">
        <f>COUNTIF('CC Standings '!O$3:O$29,'CC Color Winners'!A97)</f>
        <v>0</v>
      </c>
      <c r="P97">
        <f>COUNTIF('CC Standings '!P$3:P$29,'CC Color Winners'!A97)</f>
        <v>0</v>
      </c>
      <c r="Q97">
        <f>COUNTIF('CC Standings '!Q$3:Q$29,'CC Color Winners'!A97)</f>
        <v>0</v>
      </c>
      <c r="R97">
        <f>COUNTIF('CC Standings '!R$3:R$29,'CC Color Winners'!A97)</f>
        <v>0</v>
      </c>
      <c r="S97">
        <f>COUNTIF('CC Standings '!S$3:S$29,'CC Color Winners'!A97)</f>
        <v>0</v>
      </c>
      <c r="T97">
        <f>COUNTIF('CC Standings '!T$3:T$29,'CC Color Winners'!A97)</f>
        <v>0</v>
      </c>
      <c r="U97">
        <f>COUNTIF('CC Standings '!U$3:U$29,'CC Color Winners'!A97)</f>
        <v>0</v>
      </c>
      <c r="V97">
        <f>COUNTIF('CC Standings '!V$3:V$29,'CC Color Winners'!A97)</f>
        <v>0</v>
      </c>
      <c r="W97">
        <f>COUNTIF('CC Standings '!W$3:W$29,'CC Color Winners'!A97)</f>
        <v>0</v>
      </c>
      <c r="X97">
        <f>COUNTIF('CC Standings '!X$3:X$29,'CC Color Winners'!A97)</f>
        <v>0</v>
      </c>
      <c r="Y97">
        <f>COUNTIF('CC Standings '!Y$3:Y$29,'CC Color Winners'!A97)</f>
        <v>0</v>
      </c>
      <c r="Z97">
        <f>COUNTIF('CC Standings '!Z$3:Z$29,'CC Color Winners'!A97)</f>
        <v>0</v>
      </c>
      <c r="AA97">
        <f>COUNTIF('CC Standings '!AA$3:AA$29,'CC Color Winners'!A97)</f>
        <v>0</v>
      </c>
      <c r="AB97">
        <f>COUNTIF('CC Standings '!AB$3:AB$29,'CC Color Winners'!A97)</f>
        <v>0</v>
      </c>
      <c r="AC97">
        <f>COUNTIF('CC Standings '!AC$3:AC$29,'CC Color Winners'!A97)</f>
        <v>0</v>
      </c>
      <c r="AD97">
        <f>COUNTIF('CC Standings '!AD$3:AD$29,'CC Color Winners'!A97)</f>
        <v>0</v>
      </c>
      <c r="AE97">
        <f>COUNTIF('CC Standings '!AE$3:AE$29,'CC Color Winners'!A97)</f>
        <v>0</v>
      </c>
      <c r="AF97">
        <f>COUNTIF('CC Standings '!AF$3:AF$29,'CC Color Winners'!A97)</f>
        <v>0</v>
      </c>
      <c r="AG97">
        <f>COUNTIF('CC Standings '!AG$3:AG$29,'CC Color Winners'!A97)</f>
        <v>0</v>
      </c>
      <c r="AH97">
        <f>COUNTIF('CC Standings '!AH$3:AH$29,'CC Color Winners'!A97)</f>
        <v>0</v>
      </c>
      <c r="AI97">
        <f>COUNTIF('CC Standings '!AI$3:AI$29,'CC Color Winners'!A97)</f>
        <v>0</v>
      </c>
      <c r="AJ97">
        <f>COUNTIF('CC Standings '!AJ$3:AJ$29,'CC Color Winners'!A97)</f>
        <v>0</v>
      </c>
      <c r="AK97">
        <f>COUNTIF('CC Standings '!AK$3:AK$29,'CC Color Winners'!A97)</f>
        <v>0</v>
      </c>
      <c r="AL97">
        <f>COUNTIF('CC Standings '!AL$3:AL$29,'CC Color Winners'!A97)</f>
        <v>0</v>
      </c>
      <c r="AM97">
        <f>COUNTIF('CC Standings '!AM$3:AM$29,'CC Color Winners'!A97)</f>
        <v>0</v>
      </c>
    </row>
    <row r="98" spans="1:39">
      <c r="A98" t="s">
        <v>21</v>
      </c>
      <c r="B98">
        <f>COUNTIF('CC Standings '!B$3:B$29,'CC Color Winners'!A98)</f>
        <v>0</v>
      </c>
      <c r="C98">
        <f>COUNTIF('CC Standings '!C$3:C$29,'CC Color Winners'!A98)</f>
        <v>0</v>
      </c>
      <c r="D98">
        <f>COUNTIF('CC Standings '!D$3:D$29,'CC Color Winners'!A98)</f>
        <v>0</v>
      </c>
      <c r="E98">
        <f>COUNTIF('CC Standings '!E$3:E$29,'CC Color Winners'!A98)</f>
        <v>0</v>
      </c>
      <c r="F98">
        <f>COUNTIF('CC Standings '!F$3:F$29,'CC Color Winners'!A98)</f>
        <v>1</v>
      </c>
      <c r="G98">
        <f>COUNTIF('CC Standings '!G$3:G$29,'CC Color Winners'!A98)</f>
        <v>0</v>
      </c>
      <c r="H98">
        <f>COUNTIF('CC Standings '!H$3:H$29,'CC Color Winners'!A98)</f>
        <v>0</v>
      </c>
      <c r="I98">
        <f>COUNTIF('CC Standings '!I$3:I$29,'CC Color Winners'!A98)</f>
        <v>0</v>
      </c>
      <c r="J98">
        <f>COUNTIF('CC Standings '!J$3:J$29,'CC Color Winners'!A98)</f>
        <v>1</v>
      </c>
      <c r="K98">
        <f>COUNTIF('CC Standings '!K$3:K$29,'CC Color Winners'!A98)</f>
        <v>0</v>
      </c>
      <c r="L98">
        <f>COUNTIF('CC Standings '!L$3:L$29,'CC Color Winners'!A98)</f>
        <v>0</v>
      </c>
      <c r="M98">
        <f>COUNTIF('CC Standings '!M$3:M$29,'CC Color Winners'!A98)</f>
        <v>0</v>
      </c>
      <c r="N98">
        <f>COUNTIF('CC Standings '!N$3:N$29,'CC Color Winners'!A98)</f>
        <v>0</v>
      </c>
      <c r="O98">
        <f>COUNTIF('CC Standings '!O$3:O$29,'CC Color Winners'!A98)</f>
        <v>1</v>
      </c>
      <c r="P98">
        <f>COUNTIF('CC Standings '!P$3:P$29,'CC Color Winners'!A98)</f>
        <v>0</v>
      </c>
      <c r="Q98">
        <f>COUNTIF('CC Standings '!Q$3:Q$29,'CC Color Winners'!A98)</f>
        <v>0</v>
      </c>
      <c r="R98">
        <f>COUNTIF('CC Standings '!R$3:R$29,'CC Color Winners'!A98)</f>
        <v>0</v>
      </c>
      <c r="S98">
        <f>COUNTIF('CC Standings '!S$3:S$29,'CC Color Winners'!A98)</f>
        <v>0</v>
      </c>
      <c r="T98">
        <f>COUNTIF('CC Standings '!T$3:T$29,'CC Color Winners'!A98)</f>
        <v>0</v>
      </c>
      <c r="U98">
        <f>COUNTIF('CC Standings '!U$3:U$29,'CC Color Winners'!A98)</f>
        <v>0</v>
      </c>
      <c r="V98">
        <f>COUNTIF('CC Standings '!V$3:V$29,'CC Color Winners'!A98)</f>
        <v>0</v>
      </c>
      <c r="W98">
        <f>COUNTIF('CC Standings '!W$3:W$29,'CC Color Winners'!A98)</f>
        <v>0</v>
      </c>
      <c r="X98">
        <f>COUNTIF('CC Standings '!X$3:X$29,'CC Color Winners'!A98)</f>
        <v>0</v>
      </c>
      <c r="Y98">
        <f>COUNTIF('CC Standings '!Y$3:Y$29,'CC Color Winners'!A98)</f>
        <v>0</v>
      </c>
      <c r="Z98">
        <f>COUNTIF('CC Standings '!Z$3:Z$29,'CC Color Winners'!A98)</f>
        <v>0</v>
      </c>
      <c r="AA98">
        <f>COUNTIF('CC Standings '!AA$3:AA$29,'CC Color Winners'!A98)</f>
        <v>0</v>
      </c>
      <c r="AB98">
        <f>COUNTIF('CC Standings '!AB$3:AB$29,'CC Color Winners'!A98)</f>
        <v>0</v>
      </c>
      <c r="AC98">
        <f>COUNTIF('CC Standings '!AC$3:AC$29,'CC Color Winners'!A98)</f>
        <v>0</v>
      </c>
      <c r="AD98">
        <f>COUNTIF('CC Standings '!AD$3:AD$29,'CC Color Winners'!A98)</f>
        <v>0</v>
      </c>
      <c r="AE98">
        <f>COUNTIF('CC Standings '!AE$3:AE$29,'CC Color Winners'!A98)</f>
        <v>0</v>
      </c>
      <c r="AF98">
        <f>COUNTIF('CC Standings '!AF$3:AF$29,'CC Color Winners'!A98)</f>
        <v>0</v>
      </c>
      <c r="AG98">
        <f>COUNTIF('CC Standings '!AG$3:AG$29,'CC Color Winners'!A98)</f>
        <v>0</v>
      </c>
      <c r="AH98">
        <f>COUNTIF('CC Standings '!AH$3:AH$29,'CC Color Winners'!A98)</f>
        <v>0</v>
      </c>
      <c r="AI98">
        <f>COUNTIF('CC Standings '!AI$3:AI$29,'CC Color Winners'!A98)</f>
        <v>0</v>
      </c>
      <c r="AJ98">
        <f>COUNTIF('CC Standings '!AJ$3:AJ$29,'CC Color Winners'!A98)</f>
        <v>0</v>
      </c>
      <c r="AK98">
        <f>COUNTIF('CC Standings '!AK$3:AK$29,'CC Color Winners'!A98)</f>
        <v>0</v>
      </c>
      <c r="AL98">
        <f>COUNTIF('CC Standings '!AL$3:AL$29,'CC Color Winners'!A98)</f>
        <v>0</v>
      </c>
      <c r="AM98">
        <f>COUNTIF('CC Standings '!AM$3:AM$29,'CC Color Winners'!A98)</f>
        <v>0</v>
      </c>
    </row>
    <row r="99" spans="1:39">
      <c r="A99" t="s">
        <v>189</v>
      </c>
      <c r="B99">
        <f>COUNTIF('CC Standings '!B$3:B$29,'CC Color Winners'!A99)</f>
        <v>0</v>
      </c>
      <c r="C99">
        <f>COUNTIF('CC Standings '!C$3:C$29,'CC Color Winners'!A99)</f>
        <v>0</v>
      </c>
      <c r="D99">
        <f>COUNTIF('CC Standings '!D$3:D$29,'CC Color Winners'!A99)</f>
        <v>0</v>
      </c>
      <c r="E99">
        <f>COUNTIF('CC Standings '!E$3:E$29,'CC Color Winners'!A99)</f>
        <v>0</v>
      </c>
      <c r="F99">
        <f>COUNTIF('CC Standings '!F$3:F$29,'CC Color Winners'!A99)</f>
        <v>0</v>
      </c>
      <c r="G99">
        <f>COUNTIF('CC Standings '!G$3:G$29,'CC Color Winners'!A99)</f>
        <v>0</v>
      </c>
      <c r="H99">
        <f>COUNTIF('CC Standings '!H$3:H$29,'CC Color Winners'!A99)</f>
        <v>0</v>
      </c>
      <c r="I99">
        <f>COUNTIF('CC Standings '!I$3:I$29,'CC Color Winners'!A99)</f>
        <v>0</v>
      </c>
      <c r="J99">
        <f>COUNTIF('CC Standings '!J$3:J$29,'CC Color Winners'!A99)</f>
        <v>0</v>
      </c>
      <c r="K99">
        <f>COUNTIF('CC Standings '!K$3:K$29,'CC Color Winners'!A99)</f>
        <v>0</v>
      </c>
      <c r="L99">
        <f>COUNTIF('CC Standings '!L$3:L$29,'CC Color Winners'!A99)</f>
        <v>0</v>
      </c>
      <c r="M99">
        <f>COUNTIF('CC Standings '!M$3:M$29,'CC Color Winners'!A99)</f>
        <v>0</v>
      </c>
      <c r="N99">
        <f>COUNTIF('CC Standings '!N$3:N$29,'CC Color Winners'!A99)</f>
        <v>0</v>
      </c>
      <c r="O99">
        <f>COUNTIF('CC Standings '!O$3:O$29,'CC Color Winners'!A99)</f>
        <v>0</v>
      </c>
      <c r="P99">
        <f>COUNTIF('CC Standings '!P$3:P$29,'CC Color Winners'!A99)</f>
        <v>0</v>
      </c>
      <c r="Q99">
        <f>COUNTIF('CC Standings '!Q$3:Q$29,'CC Color Winners'!A99)</f>
        <v>0</v>
      </c>
      <c r="R99">
        <f>COUNTIF('CC Standings '!R$3:R$29,'CC Color Winners'!A99)</f>
        <v>0</v>
      </c>
      <c r="S99">
        <f>COUNTIF('CC Standings '!S$3:S$29,'CC Color Winners'!A99)</f>
        <v>0</v>
      </c>
      <c r="T99">
        <f>COUNTIF('CC Standings '!T$3:T$29,'CC Color Winners'!A99)</f>
        <v>0</v>
      </c>
      <c r="U99">
        <f>COUNTIF('CC Standings '!U$3:U$29,'CC Color Winners'!A99)</f>
        <v>0</v>
      </c>
      <c r="V99">
        <f>COUNTIF('CC Standings '!V$3:V$29,'CC Color Winners'!A99)</f>
        <v>0</v>
      </c>
      <c r="W99">
        <f>COUNTIF('CC Standings '!W$3:W$29,'CC Color Winners'!A99)</f>
        <v>0</v>
      </c>
      <c r="X99">
        <f>COUNTIF('CC Standings '!X$3:X$29,'CC Color Winners'!A99)</f>
        <v>0</v>
      </c>
      <c r="Y99">
        <f>COUNTIF('CC Standings '!Y$3:Y$29,'CC Color Winners'!A99)</f>
        <v>0</v>
      </c>
      <c r="Z99">
        <f>COUNTIF('CC Standings '!Z$3:Z$29,'CC Color Winners'!A99)</f>
        <v>0</v>
      </c>
      <c r="AA99">
        <f>COUNTIF('CC Standings '!AA$3:AA$29,'CC Color Winners'!A99)</f>
        <v>0</v>
      </c>
      <c r="AB99">
        <f>COUNTIF('CC Standings '!AB$3:AB$29,'CC Color Winners'!A99)</f>
        <v>0</v>
      </c>
      <c r="AC99">
        <f>COUNTIF('CC Standings '!AC$3:AC$29,'CC Color Winners'!A99)</f>
        <v>0</v>
      </c>
      <c r="AD99">
        <f>COUNTIF('CC Standings '!AD$3:AD$29,'CC Color Winners'!A99)</f>
        <v>0</v>
      </c>
      <c r="AE99">
        <f>COUNTIF('CC Standings '!AE$3:AE$29,'CC Color Winners'!A99)</f>
        <v>0</v>
      </c>
      <c r="AF99">
        <f>COUNTIF('CC Standings '!AF$3:AF$29,'CC Color Winners'!A99)</f>
        <v>0</v>
      </c>
      <c r="AG99">
        <f>COUNTIF('CC Standings '!AG$3:AG$29,'CC Color Winners'!A99)</f>
        <v>0</v>
      </c>
      <c r="AH99">
        <f>COUNTIF('CC Standings '!AH$3:AH$29,'CC Color Winners'!A99)</f>
        <v>0</v>
      </c>
      <c r="AI99">
        <f>COUNTIF('CC Standings '!AI$3:AI$29,'CC Color Winners'!A99)</f>
        <v>0</v>
      </c>
      <c r="AJ99">
        <f>COUNTIF('CC Standings '!AJ$3:AJ$29,'CC Color Winners'!A99)</f>
        <v>0</v>
      </c>
      <c r="AK99">
        <f>COUNTIF('CC Standings '!AK$3:AK$29,'CC Color Winners'!A99)</f>
        <v>0</v>
      </c>
      <c r="AL99">
        <f>COUNTIF('CC Standings '!AL$3:AL$29,'CC Color Winners'!A99)</f>
        <v>0</v>
      </c>
      <c r="AM99">
        <f>COUNTIF('CC Standings '!AM$3:AM$29,'CC Color Winners'!A99)</f>
        <v>0</v>
      </c>
    </row>
    <row r="100" spans="1:39">
      <c r="A100" t="s">
        <v>218</v>
      </c>
      <c r="B100">
        <f>COUNTIF('CC Standings '!B$3:B$29,'CC Color Winners'!A100)</f>
        <v>0</v>
      </c>
      <c r="C100">
        <f>COUNTIF('CC Standings '!C$3:C$29,'CC Color Winners'!A100)</f>
        <v>0</v>
      </c>
      <c r="D100">
        <f>COUNTIF('CC Standings '!D$3:D$29,'CC Color Winners'!A100)</f>
        <v>0</v>
      </c>
      <c r="E100">
        <f>COUNTIF('CC Standings '!E$3:E$29,'CC Color Winners'!A100)</f>
        <v>0</v>
      </c>
      <c r="F100">
        <f>COUNTIF('CC Standings '!F$3:F$29,'CC Color Winners'!A100)</f>
        <v>0</v>
      </c>
      <c r="G100">
        <f>COUNTIF('CC Standings '!G$3:G$29,'CC Color Winners'!A100)</f>
        <v>0</v>
      </c>
      <c r="H100">
        <f>COUNTIF('CC Standings '!H$3:H$29,'CC Color Winners'!A100)</f>
        <v>0</v>
      </c>
      <c r="I100">
        <f>COUNTIF('CC Standings '!I$3:I$29,'CC Color Winners'!A100)</f>
        <v>0</v>
      </c>
      <c r="J100">
        <f>COUNTIF('CC Standings '!J$3:J$29,'CC Color Winners'!A100)</f>
        <v>0</v>
      </c>
      <c r="K100">
        <f>COUNTIF('CC Standings '!K$3:K$29,'CC Color Winners'!A100)</f>
        <v>0</v>
      </c>
      <c r="L100">
        <f>COUNTIF('CC Standings '!L$3:L$29,'CC Color Winners'!A100)</f>
        <v>0</v>
      </c>
      <c r="M100">
        <f>COUNTIF('CC Standings '!M$3:M$29,'CC Color Winners'!A100)</f>
        <v>0</v>
      </c>
      <c r="N100">
        <f>COUNTIF('CC Standings '!N$3:N$29,'CC Color Winners'!A100)</f>
        <v>0</v>
      </c>
      <c r="O100">
        <f>COUNTIF('CC Standings '!O$3:O$29,'CC Color Winners'!A100)</f>
        <v>0</v>
      </c>
      <c r="P100">
        <f>COUNTIF('CC Standings '!P$3:P$29,'CC Color Winners'!A100)</f>
        <v>0</v>
      </c>
      <c r="Q100">
        <f>COUNTIF('CC Standings '!Q$3:Q$29,'CC Color Winners'!A100)</f>
        <v>0</v>
      </c>
      <c r="R100">
        <f>COUNTIF('CC Standings '!R$3:R$29,'CC Color Winners'!A100)</f>
        <v>0</v>
      </c>
      <c r="S100">
        <f>COUNTIF('CC Standings '!S$3:S$29,'CC Color Winners'!A100)</f>
        <v>0</v>
      </c>
      <c r="T100">
        <f>COUNTIF('CC Standings '!T$3:T$29,'CC Color Winners'!A100)</f>
        <v>0</v>
      </c>
      <c r="U100">
        <f>COUNTIF('CC Standings '!U$3:U$29,'CC Color Winners'!A100)</f>
        <v>0</v>
      </c>
      <c r="V100">
        <f>COUNTIF('CC Standings '!V$3:V$29,'CC Color Winners'!A100)</f>
        <v>0</v>
      </c>
      <c r="W100">
        <f>COUNTIF('CC Standings '!W$3:W$29,'CC Color Winners'!A100)</f>
        <v>0</v>
      </c>
      <c r="X100">
        <f>COUNTIF('CC Standings '!X$3:X$29,'CC Color Winners'!A100)</f>
        <v>0</v>
      </c>
      <c r="Y100">
        <f>COUNTIF('CC Standings '!Y$3:Y$29,'CC Color Winners'!A100)</f>
        <v>0</v>
      </c>
      <c r="Z100">
        <f>COUNTIF('CC Standings '!Z$3:Z$29,'CC Color Winners'!A100)</f>
        <v>0</v>
      </c>
      <c r="AA100">
        <f>COUNTIF('CC Standings '!AA$3:AA$29,'CC Color Winners'!A100)</f>
        <v>0</v>
      </c>
      <c r="AB100">
        <f>COUNTIF('CC Standings '!AB$3:AB$29,'CC Color Winners'!A100)</f>
        <v>0</v>
      </c>
      <c r="AC100">
        <f>COUNTIF('CC Standings '!AC$3:AC$29,'CC Color Winners'!A100)</f>
        <v>0</v>
      </c>
      <c r="AD100">
        <f>COUNTIF('CC Standings '!AD$3:AD$29,'CC Color Winners'!A100)</f>
        <v>0</v>
      </c>
      <c r="AE100">
        <f>COUNTIF('CC Standings '!AE$3:AE$29,'CC Color Winners'!A100)</f>
        <v>0</v>
      </c>
      <c r="AF100">
        <f>COUNTIF('CC Standings '!AF$3:AF$29,'CC Color Winners'!A100)</f>
        <v>0</v>
      </c>
      <c r="AG100">
        <f>COUNTIF('CC Standings '!AG$3:AG$29,'CC Color Winners'!A100)</f>
        <v>0</v>
      </c>
      <c r="AH100">
        <f>COUNTIF('CC Standings '!AH$3:AH$29,'CC Color Winners'!A100)</f>
        <v>0</v>
      </c>
      <c r="AI100">
        <f>COUNTIF('CC Standings '!AI$3:AI$29,'CC Color Winners'!A100)</f>
        <v>0</v>
      </c>
      <c r="AJ100">
        <f>COUNTIF('CC Standings '!AJ$3:AJ$29,'CC Color Winners'!A100)</f>
        <v>0</v>
      </c>
      <c r="AK100">
        <f>COUNTIF('CC Standings '!AK$3:AK$29,'CC Color Winners'!A100)</f>
        <v>0</v>
      </c>
      <c r="AL100">
        <f>COUNTIF('CC Standings '!AL$3:AL$29,'CC Color Winners'!A100)</f>
        <v>0</v>
      </c>
      <c r="AM100">
        <f>COUNTIF('CC Standings '!AM$3:AM$29,'CC Color Winners'!A100)</f>
        <v>0</v>
      </c>
    </row>
    <row r="101" spans="1:39">
      <c r="A101" t="s">
        <v>22</v>
      </c>
      <c r="B101">
        <f>COUNTIF('CC Standings '!B$3:B$29,'CC Color Winners'!A101)</f>
        <v>2</v>
      </c>
      <c r="C101">
        <f>COUNTIF('CC Standings '!C$3:C$29,'CC Color Winners'!A101)</f>
        <v>3</v>
      </c>
      <c r="D101">
        <f>COUNTIF('CC Standings '!D$3:D$29,'CC Color Winners'!A101)</f>
        <v>0</v>
      </c>
      <c r="E101">
        <f>COUNTIF('CC Standings '!E$3:E$29,'CC Color Winners'!A101)</f>
        <v>0</v>
      </c>
      <c r="F101">
        <f>COUNTIF('CC Standings '!F$3:F$29,'CC Color Winners'!A101)</f>
        <v>0</v>
      </c>
      <c r="G101">
        <f>COUNTIF('CC Standings '!G$3:G$29,'CC Color Winners'!A101)</f>
        <v>0</v>
      </c>
      <c r="H101">
        <f>COUNTIF('CC Standings '!H$3:H$29,'CC Color Winners'!A101)</f>
        <v>0</v>
      </c>
      <c r="I101">
        <f>COUNTIF('CC Standings '!I$3:I$29,'CC Color Winners'!A101)</f>
        <v>0</v>
      </c>
      <c r="J101">
        <f>COUNTIF('CC Standings '!J$3:J$29,'CC Color Winners'!A101)</f>
        <v>0</v>
      </c>
      <c r="K101">
        <f>COUNTIF('CC Standings '!K$3:K$29,'CC Color Winners'!A101)</f>
        <v>3</v>
      </c>
      <c r="L101">
        <f>COUNTIF('CC Standings '!L$3:L$29,'CC Color Winners'!A101)</f>
        <v>1</v>
      </c>
      <c r="M101">
        <f>COUNTIF('CC Standings '!M$3:M$29,'CC Color Winners'!A101)</f>
        <v>2</v>
      </c>
      <c r="N101">
        <f>COUNTIF('CC Standings '!N$3:N$29,'CC Color Winners'!A101)</f>
        <v>0</v>
      </c>
      <c r="O101">
        <f>COUNTIF('CC Standings '!O$3:O$29,'CC Color Winners'!A101)</f>
        <v>2</v>
      </c>
      <c r="P101">
        <f>COUNTIF('CC Standings '!P$3:P$29,'CC Color Winners'!A101)</f>
        <v>3</v>
      </c>
      <c r="Q101">
        <f>COUNTIF('CC Standings '!Q$3:Q$29,'CC Color Winners'!A101)</f>
        <v>0</v>
      </c>
      <c r="R101">
        <f>COUNTIF('CC Standings '!R$3:R$29,'CC Color Winners'!A101)</f>
        <v>1</v>
      </c>
      <c r="S101">
        <f>COUNTIF('CC Standings '!S$3:S$29,'CC Color Winners'!A101)</f>
        <v>0</v>
      </c>
      <c r="T101">
        <f>COUNTIF('CC Standings '!T$3:T$29,'CC Color Winners'!A101)</f>
        <v>0</v>
      </c>
      <c r="U101">
        <f>COUNTIF('CC Standings '!U$3:U$29,'CC Color Winners'!A101)</f>
        <v>0</v>
      </c>
      <c r="V101">
        <f>COUNTIF('CC Standings '!V$3:V$29,'CC Color Winners'!A101)</f>
        <v>0</v>
      </c>
      <c r="W101">
        <f>COUNTIF('CC Standings '!W$3:W$29,'CC Color Winners'!A101)</f>
        <v>0</v>
      </c>
      <c r="X101">
        <f>COUNTIF('CC Standings '!X$3:X$29,'CC Color Winners'!A101)</f>
        <v>0</v>
      </c>
      <c r="Y101">
        <f>COUNTIF('CC Standings '!Y$3:Y$29,'CC Color Winners'!A101)</f>
        <v>0</v>
      </c>
      <c r="Z101">
        <f>COUNTIF('CC Standings '!Z$3:Z$29,'CC Color Winners'!A101)</f>
        <v>0</v>
      </c>
      <c r="AA101">
        <f>COUNTIF('CC Standings '!AA$3:AA$29,'CC Color Winners'!A101)</f>
        <v>0</v>
      </c>
      <c r="AB101">
        <f>COUNTIF('CC Standings '!AB$3:AB$29,'CC Color Winners'!A101)</f>
        <v>0</v>
      </c>
      <c r="AC101">
        <f>COUNTIF('CC Standings '!AC$3:AC$29,'CC Color Winners'!A101)</f>
        <v>0</v>
      </c>
      <c r="AD101">
        <f>COUNTIF('CC Standings '!AD$3:AD$29,'CC Color Winners'!A101)</f>
        <v>0</v>
      </c>
      <c r="AE101">
        <f>COUNTIF('CC Standings '!AE$3:AE$29,'CC Color Winners'!A101)</f>
        <v>0</v>
      </c>
      <c r="AF101">
        <f>COUNTIF('CC Standings '!AF$3:AF$29,'CC Color Winners'!A101)</f>
        <v>0</v>
      </c>
      <c r="AG101">
        <f>COUNTIF('CC Standings '!AG$3:AG$29,'CC Color Winners'!A101)</f>
        <v>0</v>
      </c>
      <c r="AH101">
        <f>COUNTIF('CC Standings '!AH$3:AH$29,'CC Color Winners'!A101)</f>
        <v>0</v>
      </c>
      <c r="AI101">
        <f>COUNTIF('CC Standings '!AI$3:AI$29,'CC Color Winners'!A101)</f>
        <v>0</v>
      </c>
      <c r="AJ101">
        <f>COUNTIF('CC Standings '!AJ$3:AJ$29,'CC Color Winners'!A101)</f>
        <v>0</v>
      </c>
      <c r="AK101">
        <f>COUNTIF('CC Standings '!AK$3:AK$29,'CC Color Winners'!A101)</f>
        <v>0</v>
      </c>
      <c r="AL101">
        <f>COUNTIF('CC Standings '!AL$3:AL$29,'CC Color Winners'!A101)</f>
        <v>0</v>
      </c>
      <c r="AM101">
        <f>COUNTIF('CC Standings '!AM$3:AM$29,'CC Color Winners'!A101)</f>
        <v>0</v>
      </c>
    </row>
    <row r="102" spans="1:39">
      <c r="A102" t="s">
        <v>286</v>
      </c>
      <c r="B102">
        <f>COUNTIF('CC Standings '!B$3:B$29,'CC Color Winners'!A102)</f>
        <v>0</v>
      </c>
      <c r="C102">
        <f>COUNTIF('CC Standings '!C$3:C$29,'CC Color Winners'!A102)</f>
        <v>0</v>
      </c>
      <c r="D102">
        <f>COUNTIF('CC Standings '!D$3:D$29,'CC Color Winners'!A102)</f>
        <v>0</v>
      </c>
      <c r="E102">
        <f>COUNTIF('CC Standings '!E$3:E$29,'CC Color Winners'!A102)</f>
        <v>0</v>
      </c>
      <c r="F102">
        <f>COUNTIF('CC Standings '!F$3:F$29,'CC Color Winners'!A102)</f>
        <v>0</v>
      </c>
      <c r="G102">
        <f>COUNTIF('CC Standings '!G$3:G$29,'CC Color Winners'!A102)</f>
        <v>0</v>
      </c>
      <c r="H102">
        <f>COUNTIF('CC Standings '!H$3:H$29,'CC Color Winners'!A102)</f>
        <v>0</v>
      </c>
      <c r="I102">
        <f>COUNTIF('CC Standings '!I$3:I$29,'CC Color Winners'!A102)</f>
        <v>1</v>
      </c>
      <c r="J102">
        <f>COUNTIF('CC Standings '!J$3:J$29,'CC Color Winners'!A102)</f>
        <v>0</v>
      </c>
      <c r="K102">
        <f>COUNTIF('CC Standings '!K$3:K$29,'CC Color Winners'!A102)</f>
        <v>0</v>
      </c>
      <c r="L102">
        <f>COUNTIF('CC Standings '!L$3:L$29,'CC Color Winners'!A102)</f>
        <v>0</v>
      </c>
      <c r="M102">
        <f>COUNTIF('CC Standings '!M$3:M$29,'CC Color Winners'!A102)</f>
        <v>0</v>
      </c>
      <c r="N102">
        <f>COUNTIF('CC Standings '!N$3:N$29,'CC Color Winners'!A102)</f>
        <v>1</v>
      </c>
      <c r="O102">
        <f>COUNTIF('CC Standings '!O$3:O$29,'CC Color Winners'!A102)</f>
        <v>0</v>
      </c>
      <c r="P102">
        <f>COUNTIF('CC Standings '!P$3:P$29,'CC Color Winners'!A102)</f>
        <v>0</v>
      </c>
      <c r="Q102">
        <f>COUNTIF('CC Standings '!Q$3:Q$29,'CC Color Winners'!A102)</f>
        <v>0</v>
      </c>
      <c r="R102">
        <f>COUNTIF('CC Standings '!R$3:R$29,'CC Color Winners'!A102)</f>
        <v>0</v>
      </c>
      <c r="S102">
        <f>COUNTIF('CC Standings '!S$3:S$29,'CC Color Winners'!A102)</f>
        <v>0</v>
      </c>
      <c r="T102">
        <f>COUNTIF('CC Standings '!T$3:T$29,'CC Color Winners'!A102)</f>
        <v>1</v>
      </c>
      <c r="U102">
        <f>COUNTIF('CC Standings '!U$3:U$29,'CC Color Winners'!A102)</f>
        <v>0</v>
      </c>
      <c r="V102">
        <f>COUNTIF('CC Standings '!V$3:V$29,'CC Color Winners'!A102)</f>
        <v>0</v>
      </c>
      <c r="W102">
        <f>COUNTIF('CC Standings '!W$3:W$29,'CC Color Winners'!A102)</f>
        <v>0</v>
      </c>
      <c r="X102">
        <f>COUNTIF('CC Standings '!X$3:X$29,'CC Color Winners'!A102)</f>
        <v>0</v>
      </c>
      <c r="Y102">
        <f>COUNTIF('CC Standings '!Y$3:Y$29,'CC Color Winners'!A102)</f>
        <v>0</v>
      </c>
      <c r="Z102">
        <f>COUNTIF('CC Standings '!Z$3:Z$29,'CC Color Winners'!A102)</f>
        <v>0</v>
      </c>
      <c r="AA102">
        <f>COUNTIF('CC Standings '!AA$3:AA$29,'CC Color Winners'!A102)</f>
        <v>0</v>
      </c>
      <c r="AB102">
        <f>COUNTIF('CC Standings '!AB$3:AB$29,'CC Color Winners'!A102)</f>
        <v>0</v>
      </c>
      <c r="AC102">
        <f>COUNTIF('CC Standings '!AC$3:AC$29,'CC Color Winners'!A102)</f>
        <v>0</v>
      </c>
      <c r="AD102">
        <f>COUNTIF('CC Standings '!AD$3:AD$29,'CC Color Winners'!A102)</f>
        <v>0</v>
      </c>
      <c r="AE102">
        <f>COUNTIF('CC Standings '!AE$3:AE$29,'CC Color Winners'!A102)</f>
        <v>0</v>
      </c>
      <c r="AF102">
        <f>COUNTIF('CC Standings '!AF$3:AF$29,'CC Color Winners'!A102)</f>
        <v>0</v>
      </c>
      <c r="AG102">
        <f>COUNTIF('CC Standings '!AG$3:AG$29,'CC Color Winners'!A102)</f>
        <v>0</v>
      </c>
      <c r="AH102">
        <f>COUNTIF('CC Standings '!AH$3:AH$29,'CC Color Winners'!A102)</f>
        <v>0</v>
      </c>
      <c r="AI102">
        <f>COUNTIF('CC Standings '!AI$3:AI$29,'CC Color Winners'!A102)</f>
        <v>0</v>
      </c>
      <c r="AJ102">
        <f>COUNTIF('CC Standings '!AJ$3:AJ$29,'CC Color Winners'!A102)</f>
        <v>0</v>
      </c>
      <c r="AK102">
        <f>COUNTIF('CC Standings '!AK$3:AK$29,'CC Color Winners'!A102)</f>
        <v>0</v>
      </c>
      <c r="AL102">
        <f>COUNTIF('CC Standings '!AL$3:AL$29,'CC Color Winners'!A102)</f>
        <v>0</v>
      </c>
      <c r="AM102">
        <f>COUNTIF('CC Standings '!AM$3:AM$29,'CC Color Winners'!A102)</f>
        <v>0</v>
      </c>
    </row>
    <row r="103" spans="1:39">
      <c r="A103" t="s">
        <v>111</v>
      </c>
      <c r="B103">
        <f>COUNTIF('CC Standings '!B$3:B$29,'CC Color Winners'!A103)</f>
        <v>0</v>
      </c>
      <c r="C103">
        <f>COUNTIF('CC Standings '!C$3:C$29,'CC Color Winners'!A103)</f>
        <v>0</v>
      </c>
      <c r="D103">
        <f>COUNTIF('CC Standings '!D$3:D$29,'CC Color Winners'!A103)</f>
        <v>0</v>
      </c>
      <c r="E103">
        <f>COUNTIF('CC Standings '!E$3:E$29,'CC Color Winners'!A103)</f>
        <v>0</v>
      </c>
      <c r="F103">
        <f>COUNTIF('CC Standings '!F$3:F$29,'CC Color Winners'!A103)</f>
        <v>0</v>
      </c>
      <c r="G103">
        <f>COUNTIF('CC Standings '!G$3:G$29,'CC Color Winners'!A103)</f>
        <v>0</v>
      </c>
      <c r="H103">
        <f>COUNTIF('CC Standings '!H$3:H$29,'CC Color Winners'!A103)</f>
        <v>0</v>
      </c>
      <c r="I103">
        <f>COUNTIF('CC Standings '!I$3:I$29,'CC Color Winners'!A103)</f>
        <v>0</v>
      </c>
      <c r="J103">
        <f>COUNTIF('CC Standings '!J$3:J$29,'CC Color Winners'!A103)</f>
        <v>0</v>
      </c>
      <c r="K103">
        <f>COUNTIF('CC Standings '!K$3:K$29,'CC Color Winners'!A103)</f>
        <v>0</v>
      </c>
      <c r="L103">
        <f>COUNTIF('CC Standings '!L$3:L$29,'CC Color Winners'!A103)</f>
        <v>0</v>
      </c>
      <c r="M103">
        <f>COUNTIF('CC Standings '!M$3:M$29,'CC Color Winners'!A103)</f>
        <v>0</v>
      </c>
      <c r="N103">
        <f>COUNTIF('CC Standings '!N$3:N$29,'CC Color Winners'!A103)</f>
        <v>0</v>
      </c>
      <c r="O103">
        <f>COUNTIF('CC Standings '!O$3:O$29,'CC Color Winners'!A103)</f>
        <v>0</v>
      </c>
      <c r="P103">
        <f>COUNTIF('CC Standings '!P$3:P$29,'CC Color Winners'!A103)</f>
        <v>0</v>
      </c>
      <c r="Q103">
        <f>COUNTIF('CC Standings '!Q$3:Q$29,'CC Color Winners'!A103)</f>
        <v>0</v>
      </c>
      <c r="R103">
        <f>COUNTIF('CC Standings '!R$3:R$29,'CC Color Winners'!A103)</f>
        <v>0</v>
      </c>
      <c r="S103">
        <f>COUNTIF('CC Standings '!S$3:S$29,'CC Color Winners'!A103)</f>
        <v>0</v>
      </c>
      <c r="T103">
        <f>COUNTIF('CC Standings '!T$3:T$29,'CC Color Winners'!A103)</f>
        <v>0</v>
      </c>
      <c r="U103">
        <f>COUNTIF('CC Standings '!U$3:U$29,'CC Color Winners'!A103)</f>
        <v>0</v>
      </c>
      <c r="V103">
        <f>COUNTIF('CC Standings '!V$3:V$29,'CC Color Winners'!A103)</f>
        <v>0</v>
      </c>
      <c r="W103">
        <f>COUNTIF('CC Standings '!W$3:W$29,'CC Color Winners'!A103)</f>
        <v>0</v>
      </c>
      <c r="X103">
        <f>COUNTIF('CC Standings '!X$3:X$29,'CC Color Winners'!A103)</f>
        <v>0</v>
      </c>
      <c r="Y103">
        <f>COUNTIF('CC Standings '!Y$3:Y$29,'CC Color Winners'!A103)</f>
        <v>0</v>
      </c>
      <c r="Z103">
        <f>COUNTIF('CC Standings '!Z$3:Z$29,'CC Color Winners'!A103)</f>
        <v>0</v>
      </c>
      <c r="AA103">
        <f>COUNTIF('CC Standings '!AA$3:AA$29,'CC Color Winners'!A103)</f>
        <v>0</v>
      </c>
      <c r="AB103">
        <f>COUNTIF('CC Standings '!AB$3:AB$29,'CC Color Winners'!A103)</f>
        <v>0</v>
      </c>
      <c r="AC103">
        <f>COUNTIF('CC Standings '!AC$3:AC$29,'CC Color Winners'!A103)</f>
        <v>0</v>
      </c>
      <c r="AD103">
        <f>COUNTIF('CC Standings '!AD$3:AD$29,'CC Color Winners'!A103)</f>
        <v>0</v>
      </c>
      <c r="AE103">
        <f>COUNTIF('CC Standings '!AE$3:AE$29,'CC Color Winners'!A103)</f>
        <v>0</v>
      </c>
      <c r="AF103">
        <f>COUNTIF('CC Standings '!AF$3:AF$29,'CC Color Winners'!A103)</f>
        <v>0</v>
      </c>
      <c r="AG103">
        <f>COUNTIF('CC Standings '!AG$3:AG$29,'CC Color Winners'!A103)</f>
        <v>0</v>
      </c>
      <c r="AH103">
        <f>COUNTIF('CC Standings '!AH$3:AH$29,'CC Color Winners'!A103)</f>
        <v>0</v>
      </c>
      <c r="AI103">
        <f>COUNTIF('CC Standings '!AI$3:AI$29,'CC Color Winners'!A103)</f>
        <v>0</v>
      </c>
      <c r="AJ103">
        <f>COUNTIF('CC Standings '!AJ$3:AJ$29,'CC Color Winners'!A103)</f>
        <v>0</v>
      </c>
      <c r="AK103">
        <f>COUNTIF('CC Standings '!AK$3:AK$29,'CC Color Winners'!A103)</f>
        <v>0</v>
      </c>
      <c r="AL103">
        <f>COUNTIF('CC Standings '!AL$3:AL$29,'CC Color Winners'!A103)</f>
        <v>0</v>
      </c>
      <c r="AM103">
        <f>COUNTIF('CC Standings '!AM$3:AM$29,'CC Color Winners'!A103)</f>
        <v>0</v>
      </c>
    </row>
    <row r="104" spans="1:39">
      <c r="A104" s="124" t="s">
        <v>223</v>
      </c>
      <c r="B104">
        <f>COUNTIF('CC Standings '!B$3:B$29,'CC Color Winners'!A104)</f>
        <v>0</v>
      </c>
      <c r="C104">
        <f>COUNTIF('CC Standings '!C$3:C$29,'CC Color Winners'!A104)</f>
        <v>1</v>
      </c>
      <c r="D104">
        <f>COUNTIF('CC Standings '!D$3:D$29,'CC Color Winners'!A104)</f>
        <v>0</v>
      </c>
      <c r="E104">
        <f>COUNTIF('CC Standings '!E$3:E$29,'CC Color Winners'!A104)</f>
        <v>0</v>
      </c>
      <c r="F104">
        <f>COUNTIF('CC Standings '!F$3:F$29,'CC Color Winners'!A104)</f>
        <v>0</v>
      </c>
      <c r="G104">
        <f>COUNTIF('CC Standings '!G$3:G$29,'CC Color Winners'!A104)</f>
        <v>0</v>
      </c>
      <c r="H104">
        <f>COUNTIF('CC Standings '!H$3:H$29,'CC Color Winners'!A104)</f>
        <v>0</v>
      </c>
      <c r="I104">
        <f>COUNTIF('CC Standings '!I$3:I$29,'CC Color Winners'!A104)</f>
        <v>0</v>
      </c>
      <c r="J104">
        <f>COUNTIF('CC Standings '!J$3:J$29,'CC Color Winners'!A104)</f>
        <v>0</v>
      </c>
      <c r="K104">
        <f>COUNTIF('CC Standings '!K$3:K$29,'CC Color Winners'!A104)</f>
        <v>0</v>
      </c>
      <c r="L104">
        <f>COUNTIF('CC Standings '!L$3:L$29,'CC Color Winners'!A104)</f>
        <v>0</v>
      </c>
      <c r="M104">
        <f>COUNTIF('CC Standings '!M$3:M$29,'CC Color Winners'!A104)</f>
        <v>0</v>
      </c>
      <c r="N104">
        <f>COUNTIF('CC Standings '!N$3:N$29,'CC Color Winners'!A104)</f>
        <v>0</v>
      </c>
      <c r="O104">
        <f>COUNTIF('CC Standings '!O$3:O$29,'CC Color Winners'!A104)</f>
        <v>0</v>
      </c>
      <c r="P104">
        <f>COUNTIF('CC Standings '!P$3:P$29,'CC Color Winners'!A104)</f>
        <v>0</v>
      </c>
      <c r="Q104">
        <f>COUNTIF('CC Standings '!Q$3:Q$29,'CC Color Winners'!A104)</f>
        <v>0</v>
      </c>
      <c r="R104">
        <f>COUNTIF('CC Standings '!R$3:R$29,'CC Color Winners'!A104)</f>
        <v>0</v>
      </c>
      <c r="S104">
        <f>COUNTIF('CC Standings '!S$3:S$29,'CC Color Winners'!A104)</f>
        <v>0</v>
      </c>
      <c r="T104">
        <f>COUNTIF('CC Standings '!T$3:T$29,'CC Color Winners'!A104)</f>
        <v>0</v>
      </c>
      <c r="U104">
        <f>COUNTIF('CC Standings '!U$3:U$29,'CC Color Winners'!A104)</f>
        <v>0</v>
      </c>
      <c r="V104">
        <f>COUNTIF('CC Standings '!V$3:V$29,'CC Color Winners'!A104)</f>
        <v>0</v>
      </c>
      <c r="W104">
        <f>COUNTIF('CC Standings '!W$3:W$29,'CC Color Winners'!A104)</f>
        <v>0</v>
      </c>
      <c r="X104">
        <f>COUNTIF('CC Standings '!X$3:X$29,'CC Color Winners'!A104)</f>
        <v>0</v>
      </c>
      <c r="Y104">
        <f>COUNTIF('CC Standings '!Y$3:Y$29,'CC Color Winners'!A104)</f>
        <v>0</v>
      </c>
      <c r="Z104">
        <f>COUNTIF('CC Standings '!Z$3:Z$29,'CC Color Winners'!A104)</f>
        <v>0</v>
      </c>
      <c r="AA104">
        <f>COUNTIF('CC Standings '!AA$3:AA$29,'CC Color Winners'!A104)</f>
        <v>0</v>
      </c>
      <c r="AB104">
        <f>COUNTIF('CC Standings '!AB$3:AB$29,'CC Color Winners'!A104)</f>
        <v>0</v>
      </c>
      <c r="AC104">
        <f>COUNTIF('CC Standings '!AC$3:AC$29,'CC Color Winners'!A104)</f>
        <v>0</v>
      </c>
      <c r="AD104">
        <f>COUNTIF('CC Standings '!AD$3:AD$29,'CC Color Winners'!A104)</f>
        <v>0</v>
      </c>
      <c r="AE104">
        <f>COUNTIF('CC Standings '!AE$3:AE$29,'CC Color Winners'!A104)</f>
        <v>0</v>
      </c>
      <c r="AF104">
        <f>COUNTIF('CC Standings '!AF$3:AF$29,'CC Color Winners'!A104)</f>
        <v>0</v>
      </c>
      <c r="AG104">
        <f>COUNTIF('CC Standings '!AG$3:AG$29,'CC Color Winners'!A104)</f>
        <v>0</v>
      </c>
      <c r="AH104">
        <f>COUNTIF('CC Standings '!AH$3:AH$29,'CC Color Winners'!A104)</f>
        <v>1</v>
      </c>
      <c r="AI104">
        <f>COUNTIF('CC Standings '!AI$3:AI$29,'CC Color Winners'!A104)</f>
        <v>0</v>
      </c>
      <c r="AJ104">
        <f>COUNTIF('CC Standings '!AJ$3:AJ$29,'CC Color Winners'!A104)</f>
        <v>0</v>
      </c>
      <c r="AK104">
        <f>COUNTIF('CC Standings '!AK$3:AK$29,'CC Color Winners'!A104)</f>
        <v>0</v>
      </c>
      <c r="AL104">
        <f>COUNTIF('CC Standings '!AL$3:AL$29,'CC Color Winners'!A104)</f>
        <v>0</v>
      </c>
      <c r="AM104">
        <f>COUNTIF('CC Standings '!AM$3:AM$29,'CC Color Winners'!A104)</f>
        <v>0</v>
      </c>
    </row>
    <row r="105" spans="1:39">
      <c r="A105" t="s">
        <v>106</v>
      </c>
      <c r="B105">
        <f>COUNTIF('CC Standings '!B$3:B$29,'CC Color Winners'!A105)</f>
        <v>0</v>
      </c>
      <c r="C105">
        <f>COUNTIF('CC Standings '!C$3:C$29,'CC Color Winners'!A105)</f>
        <v>0</v>
      </c>
      <c r="D105">
        <f>COUNTIF('CC Standings '!D$3:D$29,'CC Color Winners'!A105)</f>
        <v>0</v>
      </c>
      <c r="E105">
        <f>COUNTIF('CC Standings '!E$3:E$29,'CC Color Winners'!A105)</f>
        <v>0</v>
      </c>
      <c r="F105">
        <f>COUNTIF('CC Standings '!F$3:F$29,'CC Color Winners'!A105)</f>
        <v>0</v>
      </c>
      <c r="G105">
        <f>COUNTIF('CC Standings '!G$3:G$29,'CC Color Winners'!A105)</f>
        <v>0</v>
      </c>
      <c r="H105">
        <f>COUNTIF('CC Standings '!H$3:H$29,'CC Color Winners'!A105)</f>
        <v>0</v>
      </c>
      <c r="I105">
        <f>COUNTIF('CC Standings '!I$3:I$29,'CC Color Winners'!A105)</f>
        <v>0</v>
      </c>
      <c r="J105">
        <f>COUNTIF('CC Standings '!J$3:J$29,'CC Color Winners'!A105)</f>
        <v>0</v>
      </c>
      <c r="K105">
        <f>COUNTIF('CC Standings '!K$3:K$29,'CC Color Winners'!A105)</f>
        <v>0</v>
      </c>
      <c r="L105">
        <f>COUNTIF('CC Standings '!L$3:L$29,'CC Color Winners'!A105)</f>
        <v>0</v>
      </c>
      <c r="M105">
        <f>COUNTIF('CC Standings '!M$3:M$29,'CC Color Winners'!A105)</f>
        <v>0</v>
      </c>
      <c r="N105">
        <f>COUNTIF('CC Standings '!N$3:N$29,'CC Color Winners'!A105)</f>
        <v>0</v>
      </c>
      <c r="O105">
        <f>COUNTIF('CC Standings '!O$3:O$29,'CC Color Winners'!A105)</f>
        <v>0</v>
      </c>
      <c r="P105">
        <f>COUNTIF('CC Standings '!P$3:P$29,'CC Color Winners'!A105)</f>
        <v>0</v>
      </c>
      <c r="Q105">
        <f>COUNTIF('CC Standings '!Q$3:Q$29,'CC Color Winners'!A105)</f>
        <v>0</v>
      </c>
      <c r="R105">
        <f>COUNTIF('CC Standings '!R$3:R$29,'CC Color Winners'!A105)</f>
        <v>0</v>
      </c>
      <c r="S105">
        <f>COUNTIF('CC Standings '!S$3:S$29,'CC Color Winners'!A105)</f>
        <v>0</v>
      </c>
      <c r="T105">
        <f>COUNTIF('CC Standings '!T$3:T$29,'CC Color Winners'!A105)</f>
        <v>0</v>
      </c>
      <c r="U105">
        <f>COUNTIF('CC Standings '!U$3:U$29,'CC Color Winners'!A105)</f>
        <v>0</v>
      </c>
      <c r="V105">
        <f>COUNTIF('CC Standings '!V$3:V$29,'CC Color Winners'!A105)</f>
        <v>0</v>
      </c>
      <c r="W105">
        <f>COUNTIF('CC Standings '!W$3:W$29,'CC Color Winners'!A105)</f>
        <v>0</v>
      </c>
      <c r="X105">
        <f>COUNTIF('CC Standings '!X$3:X$29,'CC Color Winners'!A105)</f>
        <v>0</v>
      </c>
      <c r="Y105">
        <f>COUNTIF('CC Standings '!Y$3:Y$29,'CC Color Winners'!A105)</f>
        <v>0</v>
      </c>
      <c r="Z105">
        <f>COUNTIF('CC Standings '!Z$3:Z$29,'CC Color Winners'!A105)</f>
        <v>0</v>
      </c>
      <c r="AA105">
        <f>COUNTIF('CC Standings '!AA$3:AA$29,'CC Color Winners'!A105)</f>
        <v>0</v>
      </c>
      <c r="AB105">
        <f>COUNTIF('CC Standings '!AB$3:AB$29,'CC Color Winners'!A105)</f>
        <v>0</v>
      </c>
      <c r="AC105">
        <f>COUNTIF('CC Standings '!AC$3:AC$29,'CC Color Winners'!A105)</f>
        <v>0</v>
      </c>
      <c r="AD105">
        <f>COUNTIF('CC Standings '!AD$3:AD$29,'CC Color Winners'!A105)</f>
        <v>0</v>
      </c>
      <c r="AE105">
        <f>COUNTIF('CC Standings '!AE$3:AE$29,'CC Color Winners'!A105)</f>
        <v>0</v>
      </c>
      <c r="AF105">
        <f>COUNTIF('CC Standings '!AF$3:AF$29,'CC Color Winners'!A105)</f>
        <v>0</v>
      </c>
      <c r="AG105">
        <f>COUNTIF('CC Standings '!AG$3:AG$29,'CC Color Winners'!A105)</f>
        <v>0</v>
      </c>
      <c r="AH105">
        <f>COUNTIF('CC Standings '!AH$3:AH$29,'CC Color Winners'!A105)</f>
        <v>0</v>
      </c>
      <c r="AI105">
        <f>COUNTIF('CC Standings '!AI$3:AI$29,'CC Color Winners'!A105)</f>
        <v>0</v>
      </c>
      <c r="AJ105">
        <f>COUNTIF('CC Standings '!AJ$3:AJ$29,'CC Color Winners'!A105)</f>
        <v>0</v>
      </c>
      <c r="AK105">
        <f>COUNTIF('CC Standings '!AK$3:AK$29,'CC Color Winners'!A105)</f>
        <v>0</v>
      </c>
      <c r="AL105">
        <f>COUNTIF('CC Standings '!AL$3:AL$29,'CC Color Winners'!A105)</f>
        <v>0</v>
      </c>
      <c r="AM105">
        <f>COUNTIF('CC Standings '!AM$3:AM$29,'CC Color Winners'!A105)</f>
        <v>0</v>
      </c>
    </row>
    <row r="106" spans="1:39">
      <c r="A106" t="s">
        <v>63</v>
      </c>
      <c r="B106">
        <f>COUNTIF('CC Standings '!B$3:B$29,'CC Color Winners'!A106)</f>
        <v>3</v>
      </c>
      <c r="C106">
        <f>COUNTIF('CC Standings '!C$3:C$29,'CC Color Winners'!A106)</f>
        <v>0</v>
      </c>
      <c r="D106">
        <f>COUNTIF('CC Standings '!D$3:D$29,'CC Color Winners'!A106)</f>
        <v>3</v>
      </c>
      <c r="E106">
        <f>COUNTIF('CC Standings '!E$3:E$29,'CC Color Winners'!A106)</f>
        <v>7</v>
      </c>
      <c r="F106">
        <f>COUNTIF('CC Standings '!F$3:F$29,'CC Color Winners'!A106)</f>
        <v>1</v>
      </c>
      <c r="G106">
        <f>COUNTIF('CC Standings '!G$3:G$29,'CC Color Winners'!A106)</f>
        <v>0</v>
      </c>
      <c r="H106">
        <f>COUNTIF('CC Standings '!H$3:H$29,'CC Color Winners'!A106)</f>
        <v>0</v>
      </c>
      <c r="I106">
        <f>COUNTIF('CC Standings '!I$3:I$29,'CC Color Winners'!A106)</f>
        <v>0</v>
      </c>
      <c r="J106">
        <f>COUNTIF('CC Standings '!J$3:J$29,'CC Color Winners'!A106)</f>
        <v>0</v>
      </c>
      <c r="K106">
        <f>COUNTIF('CC Standings '!K$3:K$29,'CC Color Winners'!A106)</f>
        <v>0</v>
      </c>
      <c r="L106">
        <f>COUNTIF('CC Standings '!L$3:L$29,'CC Color Winners'!A106)</f>
        <v>0</v>
      </c>
      <c r="M106">
        <f>COUNTIF('CC Standings '!M$3:M$29,'CC Color Winners'!A106)</f>
        <v>0</v>
      </c>
      <c r="N106">
        <f>COUNTIF('CC Standings '!N$3:N$29,'CC Color Winners'!A106)</f>
        <v>3</v>
      </c>
      <c r="O106">
        <f>COUNTIF('CC Standings '!O$3:O$29,'CC Color Winners'!A106)</f>
        <v>0</v>
      </c>
      <c r="P106">
        <f>COUNTIF('CC Standings '!P$3:P$29,'CC Color Winners'!A106)</f>
        <v>3</v>
      </c>
      <c r="Q106">
        <f>COUNTIF('CC Standings '!Q$3:Q$29,'CC Color Winners'!A106)</f>
        <v>9</v>
      </c>
      <c r="R106">
        <f>COUNTIF('CC Standings '!R$3:R$29,'CC Color Winners'!A106)</f>
        <v>1</v>
      </c>
      <c r="S106">
        <f>COUNTIF('CC Standings '!S$3:S$29,'CC Color Winners'!A106)</f>
        <v>0</v>
      </c>
      <c r="T106">
        <f>COUNTIF('CC Standings '!T$3:T$29,'CC Color Winners'!A106)</f>
        <v>0</v>
      </c>
      <c r="U106">
        <f>COUNTIF('CC Standings '!U$3:U$29,'CC Color Winners'!A106)</f>
        <v>0</v>
      </c>
      <c r="V106">
        <f>COUNTIF('CC Standings '!V$3:V$29,'CC Color Winners'!A106)</f>
        <v>0</v>
      </c>
      <c r="W106">
        <f>COUNTIF('CC Standings '!W$3:W$29,'CC Color Winners'!A106)</f>
        <v>0</v>
      </c>
      <c r="X106">
        <f>COUNTIF('CC Standings '!X$3:X$29,'CC Color Winners'!A106)</f>
        <v>0</v>
      </c>
      <c r="Y106">
        <f>COUNTIF('CC Standings '!Y$3:Y$29,'CC Color Winners'!A106)</f>
        <v>3</v>
      </c>
      <c r="Z106">
        <f>COUNTIF('CC Standings '!Z$3:Z$29,'CC Color Winners'!A106)</f>
        <v>3</v>
      </c>
      <c r="AA106">
        <f>COUNTIF('CC Standings '!AA$3:AA$29,'CC Color Winners'!A106)</f>
        <v>0</v>
      </c>
      <c r="AB106">
        <f>COUNTIF('CC Standings '!AB$3:AB$29,'CC Color Winners'!A106)</f>
        <v>0</v>
      </c>
      <c r="AC106">
        <f>COUNTIF('CC Standings '!AC$3:AC$29,'CC Color Winners'!A106)</f>
        <v>6</v>
      </c>
      <c r="AD106">
        <f>COUNTIF('CC Standings '!AD$3:AD$29,'CC Color Winners'!A106)</f>
        <v>0</v>
      </c>
      <c r="AE106">
        <f>COUNTIF('CC Standings '!AE$3:AE$29,'CC Color Winners'!A106)</f>
        <v>0</v>
      </c>
      <c r="AF106">
        <f>COUNTIF('CC Standings '!AF$3:AF$29,'CC Color Winners'!A106)</f>
        <v>1</v>
      </c>
      <c r="AG106">
        <f>COUNTIF('CC Standings '!AG$3:AG$29,'CC Color Winners'!A106)</f>
        <v>0</v>
      </c>
      <c r="AH106">
        <f>COUNTIF('CC Standings '!AH$3:AH$29,'CC Color Winners'!A106)</f>
        <v>2</v>
      </c>
      <c r="AI106">
        <f>COUNTIF('CC Standings '!AI$3:AI$29,'CC Color Winners'!A106)</f>
        <v>0</v>
      </c>
      <c r="AJ106">
        <f>COUNTIF('CC Standings '!AJ$3:AJ$29,'CC Color Winners'!A106)</f>
        <v>0</v>
      </c>
      <c r="AK106">
        <f>COUNTIF('CC Standings '!AK$3:AK$29,'CC Color Winners'!A106)</f>
        <v>0</v>
      </c>
      <c r="AL106">
        <f>COUNTIF('CC Standings '!AL$3:AL$29,'CC Color Winners'!A106)</f>
        <v>8</v>
      </c>
      <c r="AM106">
        <f>COUNTIF('CC Standings '!AM$3:AM$29,'CC Color Winners'!A106)</f>
        <v>8</v>
      </c>
    </row>
    <row r="107" spans="1:39">
      <c r="A107" t="s">
        <v>219</v>
      </c>
      <c r="B107">
        <f>COUNTIF('CC Standings '!B$3:B$29,'CC Color Winners'!A107)</f>
        <v>0</v>
      </c>
      <c r="C107">
        <f>COUNTIF('CC Standings '!C$3:C$29,'CC Color Winners'!A107)</f>
        <v>0</v>
      </c>
      <c r="D107">
        <f>COUNTIF('CC Standings '!D$3:D$29,'CC Color Winners'!A107)</f>
        <v>0</v>
      </c>
      <c r="E107">
        <f>COUNTIF('CC Standings '!E$3:E$29,'CC Color Winners'!A107)</f>
        <v>0</v>
      </c>
      <c r="F107">
        <f>COUNTIF('CC Standings '!F$3:F$29,'CC Color Winners'!A107)</f>
        <v>0</v>
      </c>
      <c r="G107">
        <f>COUNTIF('CC Standings '!G$3:G$29,'CC Color Winners'!A107)</f>
        <v>0</v>
      </c>
      <c r="H107">
        <f>COUNTIF('CC Standings '!H$3:H$29,'CC Color Winners'!A107)</f>
        <v>0</v>
      </c>
      <c r="I107">
        <f>COUNTIF('CC Standings '!I$3:I$29,'CC Color Winners'!A107)</f>
        <v>0</v>
      </c>
      <c r="J107">
        <f>COUNTIF('CC Standings '!J$3:J$29,'CC Color Winners'!A107)</f>
        <v>0</v>
      </c>
      <c r="K107">
        <f>COUNTIF('CC Standings '!K$3:K$29,'CC Color Winners'!A107)</f>
        <v>0</v>
      </c>
      <c r="L107">
        <f>COUNTIF('CC Standings '!L$3:L$29,'CC Color Winners'!A107)</f>
        <v>0</v>
      </c>
      <c r="M107">
        <f>COUNTIF('CC Standings '!M$3:M$29,'CC Color Winners'!A107)</f>
        <v>0</v>
      </c>
      <c r="N107">
        <f>COUNTIF('CC Standings '!N$3:N$29,'CC Color Winners'!A107)</f>
        <v>0</v>
      </c>
      <c r="O107">
        <f>COUNTIF('CC Standings '!O$3:O$29,'CC Color Winners'!A107)</f>
        <v>0</v>
      </c>
      <c r="P107">
        <f>COUNTIF('CC Standings '!P$3:P$29,'CC Color Winners'!A107)</f>
        <v>0</v>
      </c>
      <c r="Q107">
        <f>COUNTIF('CC Standings '!Q$3:Q$29,'CC Color Winners'!A107)</f>
        <v>0</v>
      </c>
      <c r="R107">
        <f>COUNTIF('CC Standings '!R$3:R$29,'CC Color Winners'!A107)</f>
        <v>0</v>
      </c>
      <c r="S107">
        <f>COUNTIF('CC Standings '!S$3:S$29,'CC Color Winners'!A107)</f>
        <v>0</v>
      </c>
      <c r="T107">
        <f>COUNTIF('CC Standings '!T$3:T$29,'CC Color Winners'!A107)</f>
        <v>0</v>
      </c>
      <c r="U107">
        <f>COUNTIF('CC Standings '!U$3:U$29,'CC Color Winners'!A107)</f>
        <v>0</v>
      </c>
      <c r="V107">
        <f>COUNTIF('CC Standings '!V$3:V$29,'CC Color Winners'!A107)</f>
        <v>0</v>
      </c>
      <c r="W107">
        <f>COUNTIF('CC Standings '!W$3:W$29,'CC Color Winners'!A107)</f>
        <v>0</v>
      </c>
      <c r="X107">
        <f>COUNTIF('CC Standings '!X$3:X$29,'CC Color Winners'!A107)</f>
        <v>0</v>
      </c>
      <c r="Y107">
        <f>COUNTIF('CC Standings '!Y$3:Y$29,'CC Color Winners'!A107)</f>
        <v>0</v>
      </c>
      <c r="Z107">
        <f>COUNTIF('CC Standings '!Z$3:Z$29,'CC Color Winners'!A107)</f>
        <v>0</v>
      </c>
      <c r="AA107">
        <f>COUNTIF('CC Standings '!AA$3:AA$29,'CC Color Winners'!A107)</f>
        <v>0</v>
      </c>
      <c r="AB107">
        <f>COUNTIF('CC Standings '!AB$3:AB$29,'CC Color Winners'!A107)</f>
        <v>0</v>
      </c>
      <c r="AC107">
        <f>COUNTIF('CC Standings '!AC$3:AC$29,'CC Color Winners'!A107)</f>
        <v>0</v>
      </c>
      <c r="AD107">
        <f>COUNTIF('CC Standings '!AD$3:AD$29,'CC Color Winners'!A107)</f>
        <v>0</v>
      </c>
      <c r="AE107">
        <f>COUNTIF('CC Standings '!AE$3:AE$29,'CC Color Winners'!A107)</f>
        <v>0</v>
      </c>
      <c r="AF107">
        <f>COUNTIF('CC Standings '!AF$3:AF$29,'CC Color Winners'!A107)</f>
        <v>0</v>
      </c>
      <c r="AG107">
        <f>COUNTIF('CC Standings '!AG$3:AG$29,'CC Color Winners'!A107)</f>
        <v>0</v>
      </c>
      <c r="AH107">
        <f>COUNTIF('CC Standings '!AH$3:AH$29,'CC Color Winners'!A107)</f>
        <v>0</v>
      </c>
      <c r="AI107">
        <f>COUNTIF('CC Standings '!AI$3:AI$29,'CC Color Winners'!A107)</f>
        <v>0</v>
      </c>
      <c r="AJ107">
        <f>COUNTIF('CC Standings '!AJ$3:AJ$29,'CC Color Winners'!A107)</f>
        <v>0</v>
      </c>
      <c r="AK107">
        <f>COUNTIF('CC Standings '!AK$3:AK$29,'CC Color Winners'!A107)</f>
        <v>0</v>
      </c>
      <c r="AL107">
        <f>COUNTIF('CC Standings '!AL$3:AL$29,'CC Color Winners'!A107)</f>
        <v>0</v>
      </c>
      <c r="AM107">
        <f>COUNTIF('CC Standings '!AM$3:AM$29,'CC Color Winners'!A107)</f>
        <v>0</v>
      </c>
    </row>
    <row r="108" spans="1:39">
      <c r="A108" t="s">
        <v>220</v>
      </c>
      <c r="B108">
        <f>COUNTIF('CC Standings '!B$3:B$29,'CC Color Winners'!A108)</f>
        <v>0</v>
      </c>
      <c r="C108">
        <f>COUNTIF('CC Standings '!C$3:C$29,'CC Color Winners'!A108)</f>
        <v>0</v>
      </c>
      <c r="D108">
        <f>COUNTIF('CC Standings '!D$3:D$29,'CC Color Winners'!A108)</f>
        <v>0</v>
      </c>
      <c r="E108">
        <f>COUNTIF('CC Standings '!E$3:E$29,'CC Color Winners'!A108)</f>
        <v>0</v>
      </c>
      <c r="F108">
        <f>COUNTIF('CC Standings '!F$3:F$29,'CC Color Winners'!A108)</f>
        <v>0</v>
      </c>
      <c r="G108">
        <f>COUNTIF('CC Standings '!G$3:G$29,'CC Color Winners'!A108)</f>
        <v>0</v>
      </c>
      <c r="H108">
        <f>COUNTIF('CC Standings '!H$3:H$29,'CC Color Winners'!A108)</f>
        <v>0</v>
      </c>
      <c r="I108">
        <f>COUNTIF('CC Standings '!I$3:I$29,'CC Color Winners'!A108)</f>
        <v>0</v>
      </c>
      <c r="J108">
        <f>COUNTIF('CC Standings '!J$3:J$29,'CC Color Winners'!A108)</f>
        <v>0</v>
      </c>
      <c r="K108">
        <f>COUNTIF('CC Standings '!K$3:K$29,'CC Color Winners'!A108)</f>
        <v>0</v>
      </c>
      <c r="L108">
        <f>COUNTIF('CC Standings '!L$3:L$29,'CC Color Winners'!A108)</f>
        <v>0</v>
      </c>
      <c r="M108">
        <f>COUNTIF('CC Standings '!M$3:M$29,'CC Color Winners'!A108)</f>
        <v>0</v>
      </c>
      <c r="N108">
        <f>COUNTIF('CC Standings '!N$3:N$29,'CC Color Winners'!A108)</f>
        <v>0</v>
      </c>
      <c r="O108">
        <f>COUNTIF('CC Standings '!O$3:O$29,'CC Color Winners'!A108)</f>
        <v>0</v>
      </c>
      <c r="P108">
        <f>COUNTIF('CC Standings '!P$3:P$29,'CC Color Winners'!A108)</f>
        <v>0</v>
      </c>
      <c r="Q108">
        <f>COUNTIF('CC Standings '!Q$3:Q$29,'CC Color Winners'!A108)</f>
        <v>0</v>
      </c>
      <c r="R108">
        <f>COUNTIF('CC Standings '!R$3:R$29,'CC Color Winners'!A108)</f>
        <v>0</v>
      </c>
      <c r="S108">
        <f>COUNTIF('CC Standings '!S$3:S$29,'CC Color Winners'!A108)</f>
        <v>0</v>
      </c>
      <c r="T108">
        <f>COUNTIF('CC Standings '!T$3:T$29,'CC Color Winners'!A108)</f>
        <v>0</v>
      </c>
      <c r="U108">
        <f>COUNTIF('CC Standings '!U$3:U$29,'CC Color Winners'!A108)</f>
        <v>0</v>
      </c>
      <c r="V108">
        <f>COUNTIF('CC Standings '!V$3:V$29,'CC Color Winners'!A108)</f>
        <v>0</v>
      </c>
      <c r="W108">
        <f>COUNTIF('CC Standings '!W$3:W$29,'CC Color Winners'!A108)</f>
        <v>0</v>
      </c>
      <c r="X108">
        <f>COUNTIF('CC Standings '!X$3:X$29,'CC Color Winners'!A108)</f>
        <v>0</v>
      </c>
      <c r="Y108">
        <f>COUNTIF('CC Standings '!Y$3:Y$29,'CC Color Winners'!A108)</f>
        <v>0</v>
      </c>
      <c r="Z108">
        <f>COUNTIF('CC Standings '!Z$3:Z$29,'CC Color Winners'!A108)</f>
        <v>0</v>
      </c>
      <c r="AA108">
        <f>COUNTIF('CC Standings '!AA$3:AA$29,'CC Color Winners'!A108)</f>
        <v>0</v>
      </c>
      <c r="AB108">
        <f>COUNTIF('CC Standings '!AB$3:AB$29,'CC Color Winners'!A108)</f>
        <v>0</v>
      </c>
      <c r="AC108">
        <f>COUNTIF('CC Standings '!AC$3:AC$29,'CC Color Winners'!A108)</f>
        <v>0</v>
      </c>
      <c r="AD108">
        <f>COUNTIF('CC Standings '!AD$3:AD$29,'CC Color Winners'!A108)</f>
        <v>0</v>
      </c>
      <c r="AE108">
        <f>COUNTIF('CC Standings '!AE$3:AE$29,'CC Color Winners'!A108)</f>
        <v>0</v>
      </c>
      <c r="AF108">
        <f>COUNTIF('CC Standings '!AF$3:AF$29,'CC Color Winners'!A108)</f>
        <v>0</v>
      </c>
      <c r="AG108">
        <f>COUNTIF('CC Standings '!AG$3:AG$29,'CC Color Winners'!A108)</f>
        <v>0</v>
      </c>
      <c r="AH108">
        <f>COUNTIF('CC Standings '!AH$3:AH$29,'CC Color Winners'!A108)</f>
        <v>0</v>
      </c>
      <c r="AI108">
        <f>COUNTIF('CC Standings '!AI$3:AI$29,'CC Color Winners'!A108)</f>
        <v>0</v>
      </c>
      <c r="AJ108">
        <f>COUNTIF('CC Standings '!AJ$3:AJ$29,'CC Color Winners'!A108)</f>
        <v>0</v>
      </c>
      <c r="AK108">
        <f>COUNTIF('CC Standings '!AK$3:AK$29,'CC Color Winners'!A108)</f>
        <v>0</v>
      </c>
      <c r="AL108">
        <f>COUNTIF('CC Standings '!AL$3:AL$29,'CC Color Winners'!A108)</f>
        <v>0</v>
      </c>
      <c r="AM108">
        <f>COUNTIF('CC Standings '!AM$3:AM$29,'CC Color Winners'!A108)</f>
        <v>0</v>
      </c>
    </row>
    <row r="109" spans="1:39">
      <c r="A109" t="s">
        <v>13</v>
      </c>
      <c r="B109">
        <f>COUNTIF('CC Standings '!B$3:B$29,'CC Color Winners'!A109)</f>
        <v>0</v>
      </c>
      <c r="C109">
        <f>COUNTIF('CC Standings '!C$3:C$29,'CC Color Winners'!A109)</f>
        <v>0</v>
      </c>
      <c r="D109">
        <f>COUNTIF('CC Standings '!D$3:D$29,'CC Color Winners'!A109)</f>
        <v>0</v>
      </c>
      <c r="E109">
        <f>COUNTIF('CC Standings '!E$3:E$29,'CC Color Winners'!A109)</f>
        <v>0</v>
      </c>
      <c r="F109">
        <f>COUNTIF('CC Standings '!F$3:F$29,'CC Color Winners'!A109)</f>
        <v>0</v>
      </c>
      <c r="G109">
        <f>COUNTIF('CC Standings '!G$3:G$29,'CC Color Winners'!A109)</f>
        <v>0</v>
      </c>
      <c r="H109">
        <f>COUNTIF('CC Standings '!H$3:H$29,'CC Color Winners'!A109)</f>
        <v>0</v>
      </c>
      <c r="I109">
        <f>COUNTIF('CC Standings '!I$3:I$29,'CC Color Winners'!A109)</f>
        <v>0</v>
      </c>
      <c r="J109">
        <f>COUNTIF('CC Standings '!J$3:J$29,'CC Color Winners'!A109)</f>
        <v>0</v>
      </c>
      <c r="K109">
        <f>COUNTIF('CC Standings '!K$3:K$29,'CC Color Winners'!A109)</f>
        <v>0</v>
      </c>
      <c r="L109">
        <f>COUNTIF('CC Standings '!L$3:L$29,'CC Color Winners'!A109)</f>
        <v>0</v>
      </c>
      <c r="M109">
        <f>COUNTIF('CC Standings '!M$3:M$29,'CC Color Winners'!A109)</f>
        <v>0</v>
      </c>
      <c r="N109">
        <f>COUNTIF('CC Standings '!N$3:N$29,'CC Color Winners'!A109)</f>
        <v>0</v>
      </c>
      <c r="O109">
        <f>COUNTIF('CC Standings '!O$3:O$29,'CC Color Winners'!A109)</f>
        <v>0</v>
      </c>
      <c r="P109">
        <f>COUNTIF('CC Standings '!P$3:P$29,'CC Color Winners'!A109)</f>
        <v>0</v>
      </c>
      <c r="Q109">
        <f>COUNTIF('CC Standings '!Q$3:Q$29,'CC Color Winners'!A109)</f>
        <v>0</v>
      </c>
      <c r="R109">
        <f>COUNTIF('CC Standings '!R$3:R$29,'CC Color Winners'!A109)</f>
        <v>0</v>
      </c>
      <c r="S109">
        <f>COUNTIF('CC Standings '!S$3:S$29,'CC Color Winners'!A109)</f>
        <v>0</v>
      </c>
      <c r="T109">
        <f>COUNTIF('CC Standings '!T$3:T$29,'CC Color Winners'!A109)</f>
        <v>0</v>
      </c>
      <c r="U109">
        <f>COUNTIF('CC Standings '!U$3:U$29,'CC Color Winners'!A109)</f>
        <v>0</v>
      </c>
      <c r="V109">
        <f>COUNTIF('CC Standings '!V$3:V$29,'CC Color Winners'!A109)</f>
        <v>0</v>
      </c>
      <c r="W109">
        <f>COUNTIF('CC Standings '!W$3:W$29,'CC Color Winners'!A109)</f>
        <v>0</v>
      </c>
      <c r="X109">
        <f>COUNTIF('CC Standings '!X$3:X$29,'CC Color Winners'!A109)</f>
        <v>0</v>
      </c>
      <c r="Y109">
        <f>COUNTIF('CC Standings '!Y$3:Y$29,'CC Color Winners'!A109)</f>
        <v>0</v>
      </c>
      <c r="Z109">
        <f>COUNTIF('CC Standings '!Z$3:Z$29,'CC Color Winners'!A109)</f>
        <v>0</v>
      </c>
      <c r="AA109">
        <f>COUNTIF('CC Standings '!AA$3:AA$29,'CC Color Winners'!A109)</f>
        <v>0</v>
      </c>
      <c r="AB109">
        <f>COUNTIF('CC Standings '!AB$3:AB$29,'CC Color Winners'!A109)</f>
        <v>0</v>
      </c>
      <c r="AC109">
        <f>COUNTIF('CC Standings '!AC$3:AC$29,'CC Color Winners'!A109)</f>
        <v>0</v>
      </c>
      <c r="AD109">
        <f>COUNTIF('CC Standings '!AD$3:AD$29,'CC Color Winners'!A109)</f>
        <v>0</v>
      </c>
      <c r="AE109">
        <f>COUNTIF('CC Standings '!AE$3:AE$29,'CC Color Winners'!A109)</f>
        <v>0</v>
      </c>
      <c r="AF109">
        <f>COUNTIF('CC Standings '!AF$3:AF$29,'CC Color Winners'!A109)</f>
        <v>0</v>
      </c>
      <c r="AG109">
        <f>COUNTIF('CC Standings '!AG$3:AG$29,'CC Color Winners'!A109)</f>
        <v>0</v>
      </c>
      <c r="AH109">
        <f>COUNTIF('CC Standings '!AH$3:AH$29,'CC Color Winners'!A109)</f>
        <v>0</v>
      </c>
      <c r="AI109">
        <f>COUNTIF('CC Standings '!AI$3:AI$29,'CC Color Winners'!A109)</f>
        <v>0</v>
      </c>
      <c r="AJ109">
        <f>COUNTIF('CC Standings '!AJ$3:AJ$29,'CC Color Winners'!A109)</f>
        <v>0</v>
      </c>
      <c r="AK109">
        <f>COUNTIF('CC Standings '!AK$3:AK$29,'CC Color Winners'!A109)</f>
        <v>0</v>
      </c>
      <c r="AL109">
        <f>COUNTIF('CC Standings '!AL$3:AL$29,'CC Color Winners'!A109)</f>
        <v>0</v>
      </c>
      <c r="AM109">
        <f>COUNTIF('CC Standings '!AM$3:AM$29,'CC Color Winners'!A109)</f>
        <v>0</v>
      </c>
    </row>
    <row r="110" spans="1:39">
      <c r="A110" t="s">
        <v>77</v>
      </c>
      <c r="B110">
        <f>COUNTIF('CC Standings '!B$3:B$29,'CC Color Winners'!A110)</f>
        <v>0</v>
      </c>
      <c r="C110">
        <f>COUNTIF('CC Standings '!C$3:C$29,'CC Color Winners'!A110)</f>
        <v>0</v>
      </c>
      <c r="D110">
        <f>COUNTIF('CC Standings '!D$3:D$29,'CC Color Winners'!A110)</f>
        <v>0</v>
      </c>
      <c r="E110">
        <f>COUNTIF('CC Standings '!E$3:E$29,'CC Color Winners'!A110)</f>
        <v>0</v>
      </c>
      <c r="F110">
        <f>COUNTIF('CC Standings '!F$3:F$29,'CC Color Winners'!A110)</f>
        <v>0</v>
      </c>
      <c r="G110">
        <f>COUNTIF('CC Standings '!G$3:G$29,'CC Color Winners'!A110)</f>
        <v>0</v>
      </c>
      <c r="H110">
        <f>COUNTIF('CC Standings '!H$3:H$29,'CC Color Winners'!A110)</f>
        <v>0</v>
      </c>
      <c r="I110">
        <f>COUNTIF('CC Standings '!I$3:I$29,'CC Color Winners'!A110)</f>
        <v>0</v>
      </c>
      <c r="J110">
        <f>COUNTIF('CC Standings '!J$3:J$29,'CC Color Winners'!A110)</f>
        <v>0</v>
      </c>
      <c r="K110">
        <f>COUNTIF('CC Standings '!K$3:K$29,'CC Color Winners'!A110)</f>
        <v>0</v>
      </c>
      <c r="L110">
        <f>COUNTIF('CC Standings '!L$3:L$29,'CC Color Winners'!A110)</f>
        <v>0</v>
      </c>
      <c r="M110">
        <f>COUNTIF('CC Standings '!M$3:M$29,'CC Color Winners'!A110)</f>
        <v>0</v>
      </c>
      <c r="N110">
        <f>COUNTIF('CC Standings '!N$3:N$29,'CC Color Winners'!A110)</f>
        <v>0</v>
      </c>
      <c r="O110">
        <f>COUNTIF('CC Standings '!O$3:O$29,'CC Color Winners'!A110)</f>
        <v>0</v>
      </c>
      <c r="P110">
        <f>COUNTIF('CC Standings '!P$3:P$29,'CC Color Winners'!A110)</f>
        <v>0</v>
      </c>
      <c r="Q110">
        <f>COUNTIF('CC Standings '!Q$3:Q$29,'CC Color Winners'!A110)</f>
        <v>0</v>
      </c>
      <c r="R110">
        <f>COUNTIF('CC Standings '!R$3:R$29,'CC Color Winners'!A110)</f>
        <v>0</v>
      </c>
      <c r="S110">
        <f>COUNTIF('CC Standings '!S$3:S$29,'CC Color Winners'!A110)</f>
        <v>0</v>
      </c>
      <c r="T110">
        <f>COUNTIF('CC Standings '!T$3:T$29,'CC Color Winners'!A110)</f>
        <v>0</v>
      </c>
      <c r="U110">
        <f>COUNTIF('CC Standings '!U$3:U$29,'CC Color Winners'!A110)</f>
        <v>0</v>
      </c>
      <c r="V110">
        <f>COUNTIF('CC Standings '!V$3:V$29,'CC Color Winners'!A110)</f>
        <v>0</v>
      </c>
      <c r="W110">
        <f>COUNTIF('CC Standings '!W$3:W$29,'CC Color Winners'!A110)</f>
        <v>0</v>
      </c>
      <c r="X110">
        <f>COUNTIF('CC Standings '!X$3:X$29,'CC Color Winners'!A110)</f>
        <v>0</v>
      </c>
      <c r="Y110">
        <f>COUNTIF('CC Standings '!Y$3:Y$29,'CC Color Winners'!A110)</f>
        <v>0</v>
      </c>
      <c r="Z110">
        <f>COUNTIF('CC Standings '!Z$3:Z$29,'CC Color Winners'!A110)</f>
        <v>0</v>
      </c>
      <c r="AA110">
        <f>COUNTIF('CC Standings '!AA$3:AA$29,'CC Color Winners'!A110)</f>
        <v>0</v>
      </c>
      <c r="AB110">
        <f>COUNTIF('CC Standings '!AB$3:AB$29,'CC Color Winners'!A110)</f>
        <v>0</v>
      </c>
      <c r="AC110">
        <f>COUNTIF('CC Standings '!AC$3:AC$29,'CC Color Winners'!A110)</f>
        <v>0</v>
      </c>
      <c r="AD110">
        <f>COUNTIF('CC Standings '!AD$3:AD$29,'CC Color Winners'!A110)</f>
        <v>0</v>
      </c>
      <c r="AE110">
        <f>COUNTIF('CC Standings '!AE$3:AE$29,'CC Color Winners'!A110)</f>
        <v>0</v>
      </c>
      <c r="AF110">
        <f>COUNTIF('CC Standings '!AF$3:AF$29,'CC Color Winners'!A110)</f>
        <v>0</v>
      </c>
      <c r="AG110">
        <f>COUNTIF('CC Standings '!AG$3:AG$29,'CC Color Winners'!A110)</f>
        <v>0</v>
      </c>
      <c r="AH110">
        <f>COUNTIF('CC Standings '!AH$3:AH$29,'CC Color Winners'!A110)</f>
        <v>0</v>
      </c>
      <c r="AI110">
        <f>COUNTIF('CC Standings '!AI$3:AI$29,'CC Color Winners'!A110)</f>
        <v>0</v>
      </c>
      <c r="AJ110">
        <f>COUNTIF('CC Standings '!AJ$3:AJ$29,'CC Color Winners'!A110)</f>
        <v>0</v>
      </c>
      <c r="AK110">
        <f>COUNTIF('CC Standings '!AK$3:AK$29,'CC Color Winners'!A110)</f>
        <v>2</v>
      </c>
      <c r="AL110">
        <f>COUNTIF('CC Standings '!AL$3:AL$29,'CC Color Winners'!A110)</f>
        <v>0</v>
      </c>
      <c r="AM110">
        <f>COUNTIF('CC Standings '!AM$3:AM$29,'CC Color Winners'!A110)</f>
        <v>0</v>
      </c>
    </row>
    <row r="111" spans="1:39">
      <c r="A111" t="s">
        <v>190</v>
      </c>
      <c r="B111">
        <f>COUNTIF('CC Standings '!B$3:B$29,'CC Color Winners'!A111)</f>
        <v>0</v>
      </c>
      <c r="C111">
        <f>COUNTIF('CC Standings '!C$3:C$29,'CC Color Winners'!A111)</f>
        <v>0</v>
      </c>
      <c r="D111">
        <f>COUNTIF('CC Standings '!D$3:D$29,'CC Color Winners'!A111)</f>
        <v>0</v>
      </c>
      <c r="E111">
        <f>COUNTIF('CC Standings '!E$3:E$29,'CC Color Winners'!A111)</f>
        <v>0</v>
      </c>
      <c r="F111">
        <f>COUNTIF('CC Standings '!F$3:F$29,'CC Color Winners'!A111)</f>
        <v>0</v>
      </c>
      <c r="G111">
        <f>COUNTIF('CC Standings '!G$3:G$29,'CC Color Winners'!A111)</f>
        <v>0</v>
      </c>
      <c r="H111">
        <f>COUNTIF('CC Standings '!H$3:H$29,'CC Color Winners'!A111)</f>
        <v>0</v>
      </c>
      <c r="I111">
        <f>COUNTIF('CC Standings '!I$3:I$29,'CC Color Winners'!A111)</f>
        <v>0</v>
      </c>
      <c r="J111">
        <f>COUNTIF('CC Standings '!J$3:J$29,'CC Color Winners'!A111)</f>
        <v>0</v>
      </c>
      <c r="K111">
        <f>COUNTIF('CC Standings '!K$3:K$29,'CC Color Winners'!A111)</f>
        <v>0</v>
      </c>
      <c r="L111">
        <f>COUNTIF('CC Standings '!L$3:L$29,'CC Color Winners'!A111)</f>
        <v>0</v>
      </c>
      <c r="M111">
        <f>COUNTIF('CC Standings '!M$3:M$29,'CC Color Winners'!A111)</f>
        <v>0</v>
      </c>
      <c r="N111">
        <f>COUNTIF('CC Standings '!N$3:N$29,'CC Color Winners'!A111)</f>
        <v>0</v>
      </c>
      <c r="O111">
        <f>COUNTIF('CC Standings '!O$3:O$29,'CC Color Winners'!A111)</f>
        <v>0</v>
      </c>
      <c r="P111">
        <f>COUNTIF('CC Standings '!P$3:P$29,'CC Color Winners'!A111)</f>
        <v>0</v>
      </c>
      <c r="Q111">
        <f>COUNTIF('CC Standings '!Q$3:Q$29,'CC Color Winners'!A111)</f>
        <v>0</v>
      </c>
      <c r="R111">
        <f>COUNTIF('CC Standings '!R$3:R$29,'CC Color Winners'!A111)</f>
        <v>0</v>
      </c>
      <c r="S111">
        <f>COUNTIF('CC Standings '!S$3:S$29,'CC Color Winners'!A111)</f>
        <v>0</v>
      </c>
      <c r="T111">
        <f>COUNTIF('CC Standings '!T$3:T$29,'CC Color Winners'!A111)</f>
        <v>0</v>
      </c>
      <c r="U111">
        <f>COUNTIF('CC Standings '!U$3:U$29,'CC Color Winners'!A111)</f>
        <v>0</v>
      </c>
      <c r="V111">
        <f>COUNTIF('CC Standings '!V$3:V$29,'CC Color Winners'!A111)</f>
        <v>0</v>
      </c>
      <c r="W111">
        <f>COUNTIF('CC Standings '!W$3:W$29,'CC Color Winners'!A111)</f>
        <v>0</v>
      </c>
      <c r="X111">
        <f>COUNTIF('CC Standings '!X$3:X$29,'CC Color Winners'!A111)</f>
        <v>0</v>
      </c>
      <c r="Y111">
        <f>COUNTIF('CC Standings '!Y$3:Y$29,'CC Color Winners'!A111)</f>
        <v>0</v>
      </c>
      <c r="Z111">
        <f>COUNTIF('CC Standings '!Z$3:Z$29,'CC Color Winners'!A111)</f>
        <v>0</v>
      </c>
      <c r="AA111">
        <f>COUNTIF('CC Standings '!AA$3:AA$29,'CC Color Winners'!A111)</f>
        <v>0</v>
      </c>
      <c r="AB111">
        <f>COUNTIF('CC Standings '!AB$3:AB$29,'CC Color Winners'!A111)</f>
        <v>0</v>
      </c>
      <c r="AC111">
        <f>COUNTIF('CC Standings '!AC$3:AC$29,'CC Color Winners'!A111)</f>
        <v>0</v>
      </c>
      <c r="AD111">
        <f>COUNTIF('CC Standings '!AD$3:AD$29,'CC Color Winners'!A111)</f>
        <v>0</v>
      </c>
      <c r="AE111">
        <f>COUNTIF('CC Standings '!AE$3:AE$29,'CC Color Winners'!A111)</f>
        <v>0</v>
      </c>
      <c r="AF111">
        <f>COUNTIF('CC Standings '!AF$3:AF$29,'CC Color Winners'!A111)</f>
        <v>0</v>
      </c>
      <c r="AG111">
        <f>COUNTIF('CC Standings '!AG$3:AG$29,'CC Color Winners'!A111)</f>
        <v>0</v>
      </c>
      <c r="AH111">
        <f>COUNTIF('CC Standings '!AH$3:AH$29,'CC Color Winners'!A111)</f>
        <v>0</v>
      </c>
      <c r="AI111">
        <f>COUNTIF('CC Standings '!AI$3:AI$29,'CC Color Winners'!A111)</f>
        <v>0</v>
      </c>
      <c r="AJ111">
        <f>COUNTIF('CC Standings '!AJ$3:AJ$29,'CC Color Winners'!A111)</f>
        <v>0</v>
      </c>
      <c r="AK111">
        <f>COUNTIF('CC Standings '!AK$3:AK$29,'CC Color Winners'!A111)</f>
        <v>0</v>
      </c>
      <c r="AL111">
        <f>COUNTIF('CC Standings '!AL$3:AL$29,'CC Color Winners'!A111)</f>
        <v>0</v>
      </c>
      <c r="AM111">
        <f>COUNTIF('CC Standings '!AM$3:AM$29,'CC Color Winners'!A111)</f>
        <v>0</v>
      </c>
    </row>
    <row r="112" spans="1:39">
      <c r="A112" t="s">
        <v>7</v>
      </c>
      <c r="B112">
        <f>COUNTIF('CC Standings '!B$3:B$29,'CC Color Winners'!A112)</f>
        <v>0</v>
      </c>
      <c r="C112">
        <f>COUNTIF('CC Standings '!C$3:C$29,'CC Color Winners'!A112)</f>
        <v>0</v>
      </c>
      <c r="D112">
        <f>COUNTIF('CC Standings '!D$3:D$29,'CC Color Winners'!A112)</f>
        <v>0</v>
      </c>
      <c r="E112">
        <f>COUNTIF('CC Standings '!E$3:E$29,'CC Color Winners'!A112)</f>
        <v>1</v>
      </c>
      <c r="F112">
        <f>COUNTIF('CC Standings '!F$3:F$29,'CC Color Winners'!A112)</f>
        <v>0</v>
      </c>
      <c r="G112">
        <f>COUNTIF('CC Standings '!G$3:G$29,'CC Color Winners'!A112)</f>
        <v>1</v>
      </c>
      <c r="H112">
        <f>COUNTIF('CC Standings '!H$3:H$29,'CC Color Winners'!A112)</f>
        <v>0</v>
      </c>
      <c r="I112">
        <f>COUNTIF('CC Standings '!I$3:I$29,'CC Color Winners'!A112)</f>
        <v>0</v>
      </c>
      <c r="J112">
        <f>COUNTIF('CC Standings '!J$3:J$29,'CC Color Winners'!A112)</f>
        <v>0</v>
      </c>
      <c r="K112">
        <f>COUNTIF('CC Standings '!K$3:K$29,'CC Color Winners'!A112)</f>
        <v>0</v>
      </c>
      <c r="L112">
        <f>COUNTIF('CC Standings '!L$3:L$29,'CC Color Winners'!A112)</f>
        <v>0</v>
      </c>
      <c r="M112">
        <f>COUNTIF('CC Standings '!M$3:M$29,'CC Color Winners'!A112)</f>
        <v>0</v>
      </c>
      <c r="N112">
        <f>COUNTIF('CC Standings '!N$3:N$29,'CC Color Winners'!A112)</f>
        <v>0</v>
      </c>
      <c r="O112">
        <f>COUNTIF('CC Standings '!O$3:O$29,'CC Color Winners'!A112)</f>
        <v>1</v>
      </c>
      <c r="P112">
        <f>COUNTIF('CC Standings '!P$3:P$29,'CC Color Winners'!A112)</f>
        <v>0</v>
      </c>
      <c r="Q112">
        <f>COUNTIF('CC Standings '!Q$3:Q$29,'CC Color Winners'!A112)</f>
        <v>0</v>
      </c>
      <c r="R112">
        <f>COUNTIF('CC Standings '!R$3:R$29,'CC Color Winners'!A112)</f>
        <v>1</v>
      </c>
      <c r="S112">
        <f>COUNTIF('CC Standings '!S$3:S$29,'CC Color Winners'!A112)</f>
        <v>1</v>
      </c>
      <c r="T112">
        <f>COUNTIF('CC Standings '!T$3:T$29,'CC Color Winners'!A112)</f>
        <v>0</v>
      </c>
      <c r="U112">
        <f>COUNTIF('CC Standings '!U$3:U$29,'CC Color Winners'!A112)</f>
        <v>0</v>
      </c>
      <c r="V112">
        <f>COUNTIF('CC Standings '!V$3:V$29,'CC Color Winners'!A112)</f>
        <v>0</v>
      </c>
      <c r="W112">
        <f>COUNTIF('CC Standings '!W$3:W$29,'CC Color Winners'!A112)</f>
        <v>0</v>
      </c>
      <c r="X112">
        <f>COUNTIF('CC Standings '!X$3:X$29,'CC Color Winners'!A112)</f>
        <v>0</v>
      </c>
      <c r="Y112">
        <f>COUNTIF('CC Standings '!Y$3:Y$29,'CC Color Winners'!A112)</f>
        <v>0</v>
      </c>
      <c r="Z112">
        <f>COUNTIF('CC Standings '!Z$3:Z$29,'CC Color Winners'!A112)</f>
        <v>0</v>
      </c>
      <c r="AA112">
        <f>COUNTIF('CC Standings '!AA$3:AA$29,'CC Color Winners'!A112)</f>
        <v>0</v>
      </c>
      <c r="AB112">
        <f>COUNTIF('CC Standings '!AB$3:AB$29,'CC Color Winners'!A112)</f>
        <v>0</v>
      </c>
      <c r="AC112">
        <f>COUNTIF('CC Standings '!AC$3:AC$29,'CC Color Winners'!A112)</f>
        <v>0</v>
      </c>
      <c r="AD112">
        <f>COUNTIF('CC Standings '!AD$3:AD$29,'CC Color Winners'!A112)</f>
        <v>0</v>
      </c>
      <c r="AE112">
        <f>COUNTIF('CC Standings '!AE$3:AE$29,'CC Color Winners'!A112)</f>
        <v>0</v>
      </c>
      <c r="AF112">
        <f>COUNTIF('CC Standings '!AF$3:AF$29,'CC Color Winners'!A112)</f>
        <v>0</v>
      </c>
      <c r="AG112">
        <f>COUNTIF('CC Standings '!AG$3:AG$29,'CC Color Winners'!A112)</f>
        <v>0</v>
      </c>
      <c r="AH112">
        <f>COUNTIF('CC Standings '!AH$3:AH$29,'CC Color Winners'!A112)</f>
        <v>0</v>
      </c>
      <c r="AI112">
        <f>COUNTIF('CC Standings '!AI$3:AI$29,'CC Color Winners'!A112)</f>
        <v>0</v>
      </c>
      <c r="AJ112">
        <f>COUNTIF('CC Standings '!AJ$3:AJ$29,'CC Color Winners'!A112)</f>
        <v>0</v>
      </c>
      <c r="AK112">
        <f>COUNTIF('CC Standings '!AK$3:AK$29,'CC Color Winners'!A112)</f>
        <v>0</v>
      </c>
      <c r="AL112">
        <f>COUNTIF('CC Standings '!AL$3:AL$29,'CC Color Winners'!A112)</f>
        <v>0</v>
      </c>
      <c r="AM112">
        <f>COUNTIF('CC Standings '!AM$3:AM$29,'CC Color Winners'!A112)</f>
        <v>0</v>
      </c>
    </row>
    <row r="113" spans="1:39">
      <c r="A113" t="s">
        <v>191</v>
      </c>
      <c r="B113">
        <f>COUNTIF('CC Standings '!B$3:B$29,'CC Color Winners'!A113)</f>
        <v>0</v>
      </c>
      <c r="C113">
        <f>COUNTIF('CC Standings '!C$3:C$29,'CC Color Winners'!A113)</f>
        <v>0</v>
      </c>
      <c r="D113">
        <f>COUNTIF('CC Standings '!D$3:D$29,'CC Color Winners'!A113)</f>
        <v>0</v>
      </c>
      <c r="E113">
        <f>COUNTIF('CC Standings '!E$3:E$29,'CC Color Winners'!A113)</f>
        <v>0</v>
      </c>
      <c r="F113">
        <f>COUNTIF('CC Standings '!F$3:F$29,'CC Color Winners'!A113)</f>
        <v>0</v>
      </c>
      <c r="G113">
        <f>COUNTIF('CC Standings '!G$3:G$29,'CC Color Winners'!A113)</f>
        <v>0</v>
      </c>
      <c r="H113">
        <f>COUNTIF('CC Standings '!H$3:H$29,'CC Color Winners'!A113)</f>
        <v>0</v>
      </c>
      <c r="I113">
        <f>COUNTIF('CC Standings '!I$3:I$29,'CC Color Winners'!A113)</f>
        <v>0</v>
      </c>
      <c r="J113">
        <f>COUNTIF('CC Standings '!J$3:J$29,'CC Color Winners'!A113)</f>
        <v>0</v>
      </c>
      <c r="K113">
        <f>COUNTIF('CC Standings '!K$3:K$29,'CC Color Winners'!A113)</f>
        <v>0</v>
      </c>
      <c r="L113">
        <f>COUNTIF('CC Standings '!L$3:L$29,'CC Color Winners'!A113)</f>
        <v>0</v>
      </c>
      <c r="M113">
        <f>COUNTIF('CC Standings '!M$3:M$29,'CC Color Winners'!A113)</f>
        <v>0</v>
      </c>
      <c r="N113">
        <f>COUNTIF('CC Standings '!N$3:N$29,'CC Color Winners'!A113)</f>
        <v>0</v>
      </c>
      <c r="O113">
        <f>COUNTIF('CC Standings '!O$3:O$29,'CC Color Winners'!A113)</f>
        <v>0</v>
      </c>
      <c r="P113">
        <f>COUNTIF('CC Standings '!P$3:P$29,'CC Color Winners'!A113)</f>
        <v>0</v>
      </c>
      <c r="Q113">
        <f>COUNTIF('CC Standings '!Q$3:Q$29,'CC Color Winners'!A113)</f>
        <v>0</v>
      </c>
      <c r="R113">
        <f>COUNTIF('CC Standings '!R$3:R$29,'CC Color Winners'!A113)</f>
        <v>0</v>
      </c>
      <c r="S113">
        <f>COUNTIF('CC Standings '!S$3:S$29,'CC Color Winners'!A113)</f>
        <v>0</v>
      </c>
      <c r="T113">
        <f>COUNTIF('CC Standings '!T$3:T$29,'CC Color Winners'!A113)</f>
        <v>0</v>
      </c>
      <c r="U113">
        <f>COUNTIF('CC Standings '!U$3:U$29,'CC Color Winners'!A113)</f>
        <v>0</v>
      </c>
      <c r="V113">
        <f>COUNTIF('CC Standings '!V$3:V$29,'CC Color Winners'!A113)</f>
        <v>0</v>
      </c>
      <c r="W113">
        <f>COUNTIF('CC Standings '!W$3:W$29,'CC Color Winners'!A113)</f>
        <v>0</v>
      </c>
      <c r="X113">
        <f>COUNTIF('CC Standings '!X$3:X$29,'CC Color Winners'!A113)</f>
        <v>0</v>
      </c>
      <c r="Y113">
        <f>COUNTIF('CC Standings '!Y$3:Y$29,'CC Color Winners'!A113)</f>
        <v>0</v>
      </c>
      <c r="Z113">
        <f>COUNTIF('CC Standings '!Z$3:Z$29,'CC Color Winners'!A113)</f>
        <v>0</v>
      </c>
      <c r="AA113">
        <f>COUNTIF('CC Standings '!AA$3:AA$29,'CC Color Winners'!A113)</f>
        <v>0</v>
      </c>
      <c r="AB113">
        <f>COUNTIF('CC Standings '!AB$3:AB$29,'CC Color Winners'!A113)</f>
        <v>0</v>
      </c>
      <c r="AC113">
        <f>COUNTIF('CC Standings '!AC$3:AC$29,'CC Color Winners'!A113)</f>
        <v>0</v>
      </c>
      <c r="AD113">
        <f>COUNTIF('CC Standings '!AD$3:AD$29,'CC Color Winners'!A113)</f>
        <v>0</v>
      </c>
      <c r="AE113">
        <f>COUNTIF('CC Standings '!AE$3:AE$29,'CC Color Winners'!A113)</f>
        <v>0</v>
      </c>
      <c r="AF113">
        <f>COUNTIF('CC Standings '!AF$3:AF$29,'CC Color Winners'!A113)</f>
        <v>0</v>
      </c>
      <c r="AG113">
        <f>COUNTIF('CC Standings '!AG$3:AG$29,'CC Color Winners'!A113)</f>
        <v>0</v>
      </c>
      <c r="AH113">
        <f>COUNTIF('CC Standings '!AH$3:AH$29,'CC Color Winners'!A113)</f>
        <v>0</v>
      </c>
      <c r="AI113">
        <f>COUNTIF('CC Standings '!AI$3:AI$29,'CC Color Winners'!A113)</f>
        <v>0</v>
      </c>
      <c r="AJ113">
        <f>COUNTIF('CC Standings '!AJ$3:AJ$29,'CC Color Winners'!A113)</f>
        <v>0</v>
      </c>
      <c r="AK113">
        <f>COUNTIF('CC Standings '!AK$3:AK$29,'CC Color Winners'!A113)</f>
        <v>0</v>
      </c>
      <c r="AL113">
        <f>COUNTIF('CC Standings '!AL$3:AL$29,'CC Color Winners'!A113)</f>
        <v>0</v>
      </c>
      <c r="AM113">
        <f>COUNTIF('CC Standings '!AM$3:AM$29,'CC Color Winners'!A113)</f>
        <v>0</v>
      </c>
    </row>
    <row r="114" spans="1:39">
      <c r="A114" t="s">
        <v>88</v>
      </c>
      <c r="B114">
        <f>COUNTIF('CC Standings '!B$3:B$29,'CC Color Winners'!A114)</f>
        <v>0</v>
      </c>
      <c r="C114">
        <f>COUNTIF('CC Standings '!C$3:C$29,'CC Color Winners'!A114)</f>
        <v>0</v>
      </c>
      <c r="D114">
        <f>COUNTIF('CC Standings '!D$3:D$29,'CC Color Winners'!A114)</f>
        <v>0</v>
      </c>
      <c r="E114">
        <f>COUNTIF('CC Standings '!E$3:E$29,'CC Color Winners'!A114)</f>
        <v>0</v>
      </c>
      <c r="F114">
        <f>COUNTIF('CC Standings '!F$3:F$29,'CC Color Winners'!A114)</f>
        <v>0</v>
      </c>
      <c r="G114">
        <f>COUNTIF('CC Standings '!G$3:G$29,'CC Color Winners'!A114)</f>
        <v>0</v>
      </c>
      <c r="H114">
        <f>COUNTIF('CC Standings '!H$3:H$29,'CC Color Winners'!A114)</f>
        <v>3</v>
      </c>
      <c r="I114">
        <f>COUNTIF('CC Standings '!I$3:I$29,'CC Color Winners'!A114)</f>
        <v>0</v>
      </c>
      <c r="J114">
        <f>COUNTIF('CC Standings '!J$3:J$29,'CC Color Winners'!A114)</f>
        <v>0</v>
      </c>
      <c r="K114">
        <f>COUNTIF('CC Standings '!K$3:K$29,'CC Color Winners'!A114)</f>
        <v>0</v>
      </c>
      <c r="L114">
        <f>COUNTIF('CC Standings '!L$3:L$29,'CC Color Winners'!A114)</f>
        <v>0</v>
      </c>
      <c r="M114">
        <f>COUNTIF('CC Standings '!M$3:M$29,'CC Color Winners'!A114)</f>
        <v>0</v>
      </c>
      <c r="N114">
        <f>COUNTIF('CC Standings '!N$3:N$29,'CC Color Winners'!A114)</f>
        <v>0</v>
      </c>
      <c r="O114">
        <f>COUNTIF('CC Standings '!O$3:O$29,'CC Color Winners'!A114)</f>
        <v>0</v>
      </c>
      <c r="P114">
        <f>COUNTIF('CC Standings '!P$3:P$29,'CC Color Winners'!A114)</f>
        <v>0</v>
      </c>
      <c r="Q114">
        <f>COUNTIF('CC Standings '!Q$3:Q$29,'CC Color Winners'!A114)</f>
        <v>0</v>
      </c>
      <c r="R114">
        <f>COUNTIF('CC Standings '!R$3:R$29,'CC Color Winners'!A114)</f>
        <v>0</v>
      </c>
      <c r="S114">
        <f>COUNTIF('CC Standings '!S$3:S$29,'CC Color Winners'!A114)</f>
        <v>0</v>
      </c>
      <c r="T114">
        <f>COUNTIF('CC Standings '!T$3:T$29,'CC Color Winners'!A114)</f>
        <v>0</v>
      </c>
      <c r="U114">
        <f>COUNTIF('CC Standings '!U$3:U$29,'CC Color Winners'!A114)</f>
        <v>0</v>
      </c>
      <c r="V114">
        <f>COUNTIF('CC Standings '!V$3:V$29,'CC Color Winners'!A114)</f>
        <v>0</v>
      </c>
      <c r="W114">
        <f>COUNTIF('CC Standings '!W$3:W$29,'CC Color Winners'!A114)</f>
        <v>0</v>
      </c>
      <c r="X114">
        <f>COUNTIF('CC Standings '!X$3:X$29,'CC Color Winners'!A114)</f>
        <v>0</v>
      </c>
      <c r="Y114">
        <f>COUNTIF('CC Standings '!Y$3:Y$29,'CC Color Winners'!A114)</f>
        <v>0</v>
      </c>
      <c r="Z114">
        <f>COUNTIF('CC Standings '!Z$3:Z$29,'CC Color Winners'!A114)</f>
        <v>0</v>
      </c>
      <c r="AA114">
        <f>COUNTIF('CC Standings '!AA$3:AA$29,'CC Color Winners'!A114)</f>
        <v>0</v>
      </c>
      <c r="AB114">
        <f>COUNTIF('CC Standings '!AB$3:AB$29,'CC Color Winners'!A114)</f>
        <v>0</v>
      </c>
      <c r="AC114">
        <f>COUNTIF('CC Standings '!AC$3:AC$29,'CC Color Winners'!A114)</f>
        <v>0</v>
      </c>
      <c r="AD114">
        <f>COUNTIF('CC Standings '!AD$3:AD$29,'CC Color Winners'!A114)</f>
        <v>0</v>
      </c>
      <c r="AE114">
        <f>COUNTIF('CC Standings '!AE$3:AE$29,'CC Color Winners'!A114)</f>
        <v>0</v>
      </c>
      <c r="AF114">
        <f>COUNTIF('CC Standings '!AF$3:AF$29,'CC Color Winners'!A114)</f>
        <v>0</v>
      </c>
      <c r="AG114">
        <f>COUNTIF('CC Standings '!AG$3:AG$29,'CC Color Winners'!A114)</f>
        <v>0</v>
      </c>
      <c r="AH114">
        <f>COUNTIF('CC Standings '!AH$3:AH$29,'CC Color Winners'!A114)</f>
        <v>0</v>
      </c>
      <c r="AI114">
        <f>COUNTIF('CC Standings '!AI$3:AI$29,'CC Color Winners'!A114)</f>
        <v>0</v>
      </c>
      <c r="AJ114">
        <f>COUNTIF('CC Standings '!AJ$3:AJ$29,'CC Color Winners'!A114)</f>
        <v>0</v>
      </c>
      <c r="AK114">
        <f>COUNTIF('CC Standings '!AK$3:AK$29,'CC Color Winners'!A114)</f>
        <v>0</v>
      </c>
      <c r="AL114">
        <f>COUNTIF('CC Standings '!AL$3:AL$29,'CC Color Winners'!A114)</f>
        <v>0</v>
      </c>
      <c r="AM114">
        <f>COUNTIF('CC Standings '!AM$3:AM$29,'CC Color Winners'!A114)</f>
        <v>0</v>
      </c>
    </row>
    <row r="115" spans="1:39">
      <c r="A115" t="s">
        <v>221</v>
      </c>
      <c r="B115">
        <f>COUNTIF('CC Standings '!B$3:B$29,'CC Color Winners'!A115)</f>
        <v>0</v>
      </c>
      <c r="C115">
        <f>COUNTIF('CC Standings '!C$3:C$29,'CC Color Winners'!A115)</f>
        <v>0</v>
      </c>
      <c r="D115">
        <f>COUNTIF('CC Standings '!D$3:D$29,'CC Color Winners'!A115)</f>
        <v>0</v>
      </c>
      <c r="E115">
        <f>COUNTIF('CC Standings '!E$3:E$29,'CC Color Winners'!A115)</f>
        <v>0</v>
      </c>
      <c r="F115">
        <f>COUNTIF('CC Standings '!F$3:F$29,'CC Color Winners'!A115)</f>
        <v>0</v>
      </c>
      <c r="G115">
        <f>COUNTIF('CC Standings '!G$3:G$29,'CC Color Winners'!A115)</f>
        <v>0</v>
      </c>
      <c r="H115">
        <f>COUNTIF('CC Standings '!H$3:H$29,'CC Color Winners'!A115)</f>
        <v>0</v>
      </c>
      <c r="I115">
        <f>COUNTIF('CC Standings '!I$3:I$29,'CC Color Winners'!A115)</f>
        <v>0</v>
      </c>
      <c r="J115">
        <f>COUNTIF('CC Standings '!J$3:J$29,'CC Color Winners'!A115)</f>
        <v>0</v>
      </c>
      <c r="K115">
        <f>COUNTIF('CC Standings '!K$3:K$29,'CC Color Winners'!A115)</f>
        <v>0</v>
      </c>
      <c r="L115">
        <f>COUNTIF('CC Standings '!L$3:L$29,'CC Color Winners'!A115)</f>
        <v>0</v>
      </c>
      <c r="M115">
        <f>COUNTIF('CC Standings '!M$3:M$29,'CC Color Winners'!A115)</f>
        <v>0</v>
      </c>
      <c r="N115">
        <f>COUNTIF('CC Standings '!N$3:N$29,'CC Color Winners'!A115)</f>
        <v>0</v>
      </c>
      <c r="O115">
        <f>COUNTIF('CC Standings '!O$3:O$29,'CC Color Winners'!A115)</f>
        <v>0</v>
      </c>
      <c r="P115">
        <f>COUNTIF('CC Standings '!P$3:P$29,'CC Color Winners'!A115)</f>
        <v>0</v>
      </c>
      <c r="Q115">
        <f>COUNTIF('CC Standings '!Q$3:Q$29,'CC Color Winners'!A115)</f>
        <v>0</v>
      </c>
      <c r="R115">
        <f>COUNTIF('CC Standings '!R$3:R$29,'CC Color Winners'!A115)</f>
        <v>0</v>
      </c>
      <c r="S115">
        <f>COUNTIF('CC Standings '!S$3:S$29,'CC Color Winners'!A115)</f>
        <v>0</v>
      </c>
      <c r="T115">
        <f>COUNTIF('CC Standings '!T$3:T$29,'CC Color Winners'!A115)</f>
        <v>0</v>
      </c>
      <c r="U115">
        <f>COUNTIF('CC Standings '!U$3:U$29,'CC Color Winners'!A115)</f>
        <v>0</v>
      </c>
      <c r="V115">
        <f>COUNTIF('CC Standings '!V$3:V$29,'CC Color Winners'!A115)</f>
        <v>0</v>
      </c>
      <c r="W115">
        <f>COUNTIF('CC Standings '!W$3:W$29,'CC Color Winners'!A115)</f>
        <v>0</v>
      </c>
      <c r="X115">
        <f>COUNTIF('CC Standings '!X$3:X$29,'CC Color Winners'!A115)</f>
        <v>0</v>
      </c>
      <c r="Y115">
        <f>COUNTIF('CC Standings '!Y$3:Y$29,'CC Color Winners'!A115)</f>
        <v>0</v>
      </c>
      <c r="Z115">
        <f>COUNTIF('CC Standings '!Z$3:Z$29,'CC Color Winners'!A115)</f>
        <v>0</v>
      </c>
      <c r="AA115">
        <f>COUNTIF('CC Standings '!AA$3:AA$29,'CC Color Winners'!A115)</f>
        <v>0</v>
      </c>
      <c r="AB115">
        <f>COUNTIF('CC Standings '!AB$3:AB$29,'CC Color Winners'!A115)</f>
        <v>0</v>
      </c>
      <c r="AC115">
        <f>COUNTIF('CC Standings '!AC$3:AC$29,'CC Color Winners'!A115)</f>
        <v>0</v>
      </c>
      <c r="AD115">
        <f>COUNTIF('CC Standings '!AD$3:AD$29,'CC Color Winners'!A115)</f>
        <v>0</v>
      </c>
      <c r="AE115">
        <f>COUNTIF('CC Standings '!AE$3:AE$29,'CC Color Winners'!A115)</f>
        <v>0</v>
      </c>
      <c r="AF115">
        <f>COUNTIF('CC Standings '!AF$3:AF$29,'CC Color Winners'!A115)</f>
        <v>0</v>
      </c>
      <c r="AG115">
        <f>COUNTIF('CC Standings '!AG$3:AG$29,'CC Color Winners'!A115)</f>
        <v>0</v>
      </c>
      <c r="AH115">
        <f>COUNTIF('CC Standings '!AH$3:AH$29,'CC Color Winners'!A115)</f>
        <v>0</v>
      </c>
      <c r="AI115">
        <f>COUNTIF('CC Standings '!AI$3:AI$29,'CC Color Winners'!A115)</f>
        <v>0</v>
      </c>
      <c r="AJ115">
        <f>COUNTIF('CC Standings '!AJ$3:AJ$29,'CC Color Winners'!A115)</f>
        <v>0</v>
      </c>
      <c r="AK115">
        <f>COUNTIF('CC Standings '!AK$3:AK$29,'CC Color Winners'!A115)</f>
        <v>0</v>
      </c>
      <c r="AL115">
        <f>COUNTIF('CC Standings '!AL$3:AL$29,'CC Color Winners'!A115)</f>
        <v>0</v>
      </c>
      <c r="AM115">
        <f>COUNTIF('CC Standings '!AM$3:AM$29,'CC Color Winners'!A115)</f>
        <v>0</v>
      </c>
    </row>
    <row r="116" spans="1:39">
      <c r="A116" t="s">
        <v>42</v>
      </c>
      <c r="B116">
        <f>COUNTIF('CC Standings '!B$3:B$29,'CC Color Winners'!A116)</f>
        <v>0</v>
      </c>
      <c r="C116">
        <f>COUNTIF('CC Standings '!C$3:C$29,'CC Color Winners'!A116)</f>
        <v>0</v>
      </c>
      <c r="D116">
        <f>COUNTIF('CC Standings '!D$3:D$29,'CC Color Winners'!A116)</f>
        <v>0</v>
      </c>
      <c r="E116">
        <f>COUNTIF('CC Standings '!E$3:E$29,'CC Color Winners'!A116)</f>
        <v>0</v>
      </c>
      <c r="F116">
        <f>COUNTIF('CC Standings '!F$3:F$29,'CC Color Winners'!A116)</f>
        <v>0</v>
      </c>
      <c r="G116">
        <f>COUNTIF('CC Standings '!G$3:G$29,'CC Color Winners'!A116)</f>
        <v>0</v>
      </c>
      <c r="H116">
        <f>COUNTIF('CC Standings '!H$3:H$29,'CC Color Winners'!A116)</f>
        <v>0</v>
      </c>
      <c r="I116">
        <f>COUNTIF('CC Standings '!I$3:I$29,'CC Color Winners'!A116)</f>
        <v>0</v>
      </c>
      <c r="J116">
        <f>COUNTIF('CC Standings '!J$3:J$29,'CC Color Winners'!A116)</f>
        <v>0</v>
      </c>
      <c r="K116">
        <f>COUNTIF('CC Standings '!K$3:K$29,'CC Color Winners'!A116)</f>
        <v>1</v>
      </c>
      <c r="L116">
        <f>COUNTIF('CC Standings '!L$3:L$29,'CC Color Winners'!A116)</f>
        <v>0</v>
      </c>
      <c r="M116">
        <f>COUNTIF('CC Standings '!M$3:M$29,'CC Color Winners'!A116)</f>
        <v>0</v>
      </c>
      <c r="N116">
        <f>COUNTIF('CC Standings '!N$3:N$29,'CC Color Winners'!A116)</f>
        <v>0</v>
      </c>
      <c r="O116">
        <f>COUNTIF('CC Standings '!O$3:O$29,'CC Color Winners'!A116)</f>
        <v>0</v>
      </c>
      <c r="P116">
        <f>COUNTIF('CC Standings '!P$3:P$29,'CC Color Winners'!A116)</f>
        <v>0</v>
      </c>
      <c r="Q116">
        <f>COUNTIF('CC Standings '!Q$3:Q$29,'CC Color Winners'!A116)</f>
        <v>0</v>
      </c>
      <c r="R116">
        <f>COUNTIF('CC Standings '!R$3:R$29,'CC Color Winners'!A116)</f>
        <v>0</v>
      </c>
      <c r="S116">
        <f>COUNTIF('CC Standings '!S$3:S$29,'CC Color Winners'!A116)</f>
        <v>0</v>
      </c>
      <c r="T116">
        <f>COUNTIF('CC Standings '!T$3:T$29,'CC Color Winners'!A116)</f>
        <v>0</v>
      </c>
      <c r="U116">
        <f>COUNTIF('CC Standings '!U$3:U$29,'CC Color Winners'!A116)</f>
        <v>0</v>
      </c>
      <c r="V116">
        <f>COUNTIF('CC Standings '!V$3:V$29,'CC Color Winners'!A116)</f>
        <v>0</v>
      </c>
      <c r="W116">
        <f>COUNTIF('CC Standings '!W$3:W$29,'CC Color Winners'!A116)</f>
        <v>0</v>
      </c>
      <c r="X116">
        <f>COUNTIF('CC Standings '!X$3:X$29,'CC Color Winners'!A116)</f>
        <v>0</v>
      </c>
      <c r="Y116">
        <f>COUNTIF('CC Standings '!Y$3:Y$29,'CC Color Winners'!A116)</f>
        <v>0</v>
      </c>
      <c r="Z116">
        <f>COUNTIF('CC Standings '!Z$3:Z$29,'CC Color Winners'!A116)</f>
        <v>0</v>
      </c>
      <c r="AA116">
        <f>COUNTIF('CC Standings '!AA$3:AA$29,'CC Color Winners'!A116)</f>
        <v>0</v>
      </c>
      <c r="AB116">
        <f>COUNTIF('CC Standings '!AB$3:AB$29,'CC Color Winners'!A116)</f>
        <v>0</v>
      </c>
      <c r="AC116">
        <f>COUNTIF('CC Standings '!AC$3:AC$29,'CC Color Winners'!A116)</f>
        <v>1</v>
      </c>
      <c r="AD116">
        <f>COUNTIF('CC Standings '!AD$3:AD$29,'CC Color Winners'!A116)</f>
        <v>0</v>
      </c>
      <c r="AE116">
        <f>COUNTIF('CC Standings '!AE$3:AE$29,'CC Color Winners'!A116)</f>
        <v>0</v>
      </c>
      <c r="AF116">
        <f>COUNTIF('CC Standings '!AF$3:AF$29,'CC Color Winners'!A116)</f>
        <v>0</v>
      </c>
      <c r="AG116">
        <f>COUNTIF('CC Standings '!AG$3:AG$29,'CC Color Winners'!A116)</f>
        <v>0</v>
      </c>
      <c r="AH116">
        <f>COUNTIF('CC Standings '!AH$3:AH$29,'CC Color Winners'!A116)</f>
        <v>0</v>
      </c>
      <c r="AI116">
        <f>COUNTIF('CC Standings '!AI$3:AI$29,'CC Color Winners'!A116)</f>
        <v>0</v>
      </c>
      <c r="AJ116">
        <f>COUNTIF('CC Standings '!AJ$3:AJ$29,'CC Color Winners'!A116)</f>
        <v>0</v>
      </c>
      <c r="AK116">
        <f>COUNTIF('CC Standings '!AK$3:AK$29,'CC Color Winners'!A116)</f>
        <v>0</v>
      </c>
      <c r="AL116">
        <f>COUNTIF('CC Standings '!AL$3:AL$29,'CC Color Winners'!A116)</f>
        <v>0</v>
      </c>
      <c r="AM116">
        <f>COUNTIF('CC Standings '!AM$3:AM$29,'CC Color Winners'!A116)</f>
        <v>0</v>
      </c>
    </row>
    <row r="117" spans="1:39">
      <c r="A117" t="s">
        <v>79</v>
      </c>
      <c r="B117">
        <f>COUNTIF('CC Standings '!B$3:B$29,'CC Color Winners'!A117)</f>
        <v>0</v>
      </c>
      <c r="C117">
        <f>COUNTIF('CC Standings '!C$3:C$29,'CC Color Winners'!A117)</f>
        <v>0</v>
      </c>
      <c r="D117">
        <f>COUNTIF('CC Standings '!D$3:D$29,'CC Color Winners'!A117)</f>
        <v>0</v>
      </c>
      <c r="E117">
        <f>COUNTIF('CC Standings '!E$3:E$29,'CC Color Winners'!A117)</f>
        <v>0</v>
      </c>
      <c r="F117">
        <f>COUNTIF('CC Standings '!F$3:F$29,'CC Color Winners'!A117)</f>
        <v>0</v>
      </c>
      <c r="G117">
        <f>COUNTIF('CC Standings '!G$3:G$29,'CC Color Winners'!A117)</f>
        <v>0</v>
      </c>
      <c r="H117">
        <f>COUNTIF('CC Standings '!H$3:H$29,'CC Color Winners'!A117)</f>
        <v>0</v>
      </c>
      <c r="I117">
        <f>COUNTIF('CC Standings '!I$3:I$29,'CC Color Winners'!A117)</f>
        <v>0</v>
      </c>
      <c r="J117">
        <f>COUNTIF('CC Standings '!J$3:J$29,'CC Color Winners'!A117)</f>
        <v>0</v>
      </c>
      <c r="K117">
        <f>COUNTIF('CC Standings '!K$3:K$29,'CC Color Winners'!A117)</f>
        <v>0</v>
      </c>
      <c r="L117">
        <f>COUNTIF('CC Standings '!L$3:L$29,'CC Color Winners'!A117)</f>
        <v>0</v>
      </c>
      <c r="M117">
        <f>COUNTIF('CC Standings '!M$3:M$29,'CC Color Winners'!A117)</f>
        <v>0</v>
      </c>
      <c r="N117">
        <f>COUNTIF('CC Standings '!N$3:N$29,'CC Color Winners'!A117)</f>
        <v>0</v>
      </c>
      <c r="O117">
        <f>COUNTIF('CC Standings '!O$3:O$29,'CC Color Winners'!A117)</f>
        <v>0</v>
      </c>
      <c r="P117">
        <f>COUNTIF('CC Standings '!P$3:P$29,'CC Color Winners'!A117)</f>
        <v>0</v>
      </c>
      <c r="Q117">
        <f>COUNTIF('CC Standings '!Q$3:Q$29,'CC Color Winners'!A117)</f>
        <v>0</v>
      </c>
      <c r="R117">
        <f>COUNTIF('CC Standings '!R$3:R$29,'CC Color Winners'!A117)</f>
        <v>0</v>
      </c>
      <c r="S117">
        <f>COUNTIF('CC Standings '!S$3:S$29,'CC Color Winners'!A117)</f>
        <v>0</v>
      </c>
      <c r="T117">
        <f>COUNTIF('CC Standings '!T$3:T$29,'CC Color Winners'!A117)</f>
        <v>0</v>
      </c>
      <c r="U117">
        <f>COUNTIF('CC Standings '!U$3:U$29,'CC Color Winners'!A117)</f>
        <v>0</v>
      </c>
      <c r="V117">
        <f>COUNTIF('CC Standings '!V$3:V$29,'CC Color Winners'!A117)</f>
        <v>0</v>
      </c>
      <c r="W117">
        <f>COUNTIF('CC Standings '!W$3:W$29,'CC Color Winners'!A117)</f>
        <v>0</v>
      </c>
      <c r="X117">
        <f>COUNTIF('CC Standings '!X$3:X$29,'CC Color Winners'!A117)</f>
        <v>0</v>
      </c>
      <c r="Y117">
        <f>COUNTIF('CC Standings '!Y$3:Y$29,'CC Color Winners'!A117)</f>
        <v>0</v>
      </c>
      <c r="Z117">
        <f>COUNTIF('CC Standings '!Z$3:Z$29,'CC Color Winners'!A117)</f>
        <v>0</v>
      </c>
      <c r="AA117">
        <f>COUNTIF('CC Standings '!AA$3:AA$29,'CC Color Winners'!A117)</f>
        <v>0</v>
      </c>
      <c r="AB117">
        <f>COUNTIF('CC Standings '!AB$3:AB$29,'CC Color Winners'!A117)</f>
        <v>0</v>
      </c>
      <c r="AC117">
        <f>COUNTIF('CC Standings '!AC$3:AC$29,'CC Color Winners'!A117)</f>
        <v>0</v>
      </c>
      <c r="AD117">
        <f>COUNTIF('CC Standings '!AD$3:AD$29,'CC Color Winners'!A117)</f>
        <v>0</v>
      </c>
      <c r="AE117">
        <f>COUNTIF('CC Standings '!AE$3:AE$29,'CC Color Winners'!A117)</f>
        <v>0</v>
      </c>
      <c r="AF117">
        <f>COUNTIF('CC Standings '!AF$3:AF$29,'CC Color Winners'!A117)</f>
        <v>0</v>
      </c>
      <c r="AG117">
        <f>COUNTIF('CC Standings '!AG$3:AG$29,'CC Color Winners'!A117)</f>
        <v>0</v>
      </c>
      <c r="AH117">
        <f>COUNTIF('CC Standings '!AH$3:AH$29,'CC Color Winners'!A117)</f>
        <v>0</v>
      </c>
      <c r="AI117">
        <f>COUNTIF('CC Standings '!AI$3:AI$29,'CC Color Winners'!A117)</f>
        <v>0</v>
      </c>
      <c r="AJ117">
        <f>COUNTIF('CC Standings '!AJ$3:AJ$29,'CC Color Winners'!A117)</f>
        <v>0</v>
      </c>
      <c r="AK117">
        <f>COUNTIF('CC Standings '!AK$3:AK$29,'CC Color Winners'!A117)</f>
        <v>0</v>
      </c>
      <c r="AL117">
        <f>COUNTIF('CC Standings '!AL$3:AL$29,'CC Color Winners'!A117)</f>
        <v>0</v>
      </c>
      <c r="AM117">
        <f>COUNTIF('CC Standings '!AM$3:AM$29,'CC Color Winners'!A117)</f>
        <v>0</v>
      </c>
    </row>
    <row r="118" spans="1:39">
      <c r="A118" t="s">
        <v>78</v>
      </c>
      <c r="B118">
        <f>COUNTIF('CC Standings '!B$3:B$29,'CC Color Winners'!A118)</f>
        <v>0</v>
      </c>
      <c r="C118">
        <f>COUNTIF('CC Standings '!C$3:C$29,'CC Color Winners'!A118)</f>
        <v>0</v>
      </c>
      <c r="D118">
        <f>COUNTIF('CC Standings '!D$3:D$29,'CC Color Winners'!A118)</f>
        <v>0</v>
      </c>
      <c r="E118">
        <f>COUNTIF('CC Standings '!E$3:E$29,'CC Color Winners'!A118)</f>
        <v>0</v>
      </c>
      <c r="F118">
        <f>COUNTIF('CC Standings '!F$3:F$29,'CC Color Winners'!A118)</f>
        <v>0</v>
      </c>
      <c r="G118">
        <f>COUNTIF('CC Standings '!G$3:G$29,'CC Color Winners'!A118)</f>
        <v>0</v>
      </c>
      <c r="H118">
        <f>COUNTIF('CC Standings '!H$3:H$29,'CC Color Winners'!A118)</f>
        <v>0</v>
      </c>
      <c r="I118">
        <f>COUNTIF('CC Standings '!I$3:I$29,'CC Color Winners'!A118)</f>
        <v>0</v>
      </c>
      <c r="J118">
        <f>COUNTIF('CC Standings '!J$3:J$29,'CC Color Winners'!A118)</f>
        <v>0</v>
      </c>
      <c r="K118">
        <f>COUNTIF('CC Standings '!K$3:K$29,'CC Color Winners'!A118)</f>
        <v>0</v>
      </c>
      <c r="L118">
        <f>COUNTIF('CC Standings '!L$3:L$29,'CC Color Winners'!A118)</f>
        <v>0</v>
      </c>
      <c r="M118">
        <f>COUNTIF('CC Standings '!M$3:M$29,'CC Color Winners'!A118)</f>
        <v>0</v>
      </c>
      <c r="N118">
        <f>COUNTIF('CC Standings '!N$3:N$29,'CC Color Winners'!A118)</f>
        <v>0</v>
      </c>
      <c r="O118">
        <f>COUNTIF('CC Standings '!O$3:O$29,'CC Color Winners'!A118)</f>
        <v>0</v>
      </c>
      <c r="P118">
        <f>COUNTIF('CC Standings '!P$3:P$29,'CC Color Winners'!A118)</f>
        <v>0</v>
      </c>
      <c r="Q118">
        <f>COUNTIF('CC Standings '!Q$3:Q$29,'CC Color Winners'!A118)</f>
        <v>0</v>
      </c>
      <c r="R118">
        <f>COUNTIF('CC Standings '!R$3:R$29,'CC Color Winners'!A118)</f>
        <v>0</v>
      </c>
      <c r="S118">
        <f>COUNTIF('CC Standings '!S$3:S$29,'CC Color Winners'!A118)</f>
        <v>0</v>
      </c>
      <c r="T118">
        <f>COUNTIF('CC Standings '!T$3:T$29,'CC Color Winners'!A118)</f>
        <v>0</v>
      </c>
      <c r="U118">
        <f>COUNTIF('CC Standings '!U$3:U$29,'CC Color Winners'!A118)</f>
        <v>0</v>
      </c>
      <c r="V118">
        <f>COUNTIF('CC Standings '!V$3:V$29,'CC Color Winners'!A118)</f>
        <v>0</v>
      </c>
      <c r="W118">
        <f>COUNTIF('CC Standings '!W$3:W$29,'CC Color Winners'!A118)</f>
        <v>0</v>
      </c>
      <c r="X118">
        <f>COUNTIF('CC Standings '!X$3:X$29,'CC Color Winners'!A118)</f>
        <v>0</v>
      </c>
      <c r="Y118">
        <f>COUNTIF('CC Standings '!Y$3:Y$29,'CC Color Winners'!A118)</f>
        <v>0</v>
      </c>
      <c r="Z118">
        <f>COUNTIF('CC Standings '!Z$3:Z$29,'CC Color Winners'!A118)</f>
        <v>0</v>
      </c>
      <c r="AA118">
        <f>COUNTIF('CC Standings '!AA$3:AA$29,'CC Color Winners'!A118)</f>
        <v>0</v>
      </c>
      <c r="AB118">
        <f>COUNTIF('CC Standings '!AB$3:AB$29,'CC Color Winners'!A118)</f>
        <v>0</v>
      </c>
      <c r="AC118">
        <f>COUNTIF('CC Standings '!AC$3:AC$29,'CC Color Winners'!A118)</f>
        <v>0</v>
      </c>
      <c r="AD118">
        <f>COUNTIF('CC Standings '!AD$3:AD$29,'CC Color Winners'!A118)</f>
        <v>0</v>
      </c>
      <c r="AE118">
        <f>COUNTIF('CC Standings '!AE$3:AE$29,'CC Color Winners'!A118)</f>
        <v>0</v>
      </c>
      <c r="AF118">
        <f>COUNTIF('CC Standings '!AF$3:AF$29,'CC Color Winners'!A118)</f>
        <v>0</v>
      </c>
      <c r="AG118">
        <f>COUNTIF('CC Standings '!AG$3:AG$29,'CC Color Winners'!A118)</f>
        <v>0</v>
      </c>
      <c r="AH118">
        <f>COUNTIF('CC Standings '!AH$3:AH$29,'CC Color Winners'!A118)</f>
        <v>0</v>
      </c>
      <c r="AI118">
        <f>COUNTIF('CC Standings '!AI$3:AI$29,'CC Color Winners'!A118)</f>
        <v>0</v>
      </c>
      <c r="AJ118">
        <f>COUNTIF('CC Standings '!AJ$3:AJ$29,'CC Color Winners'!A118)</f>
        <v>0</v>
      </c>
      <c r="AK118">
        <f>COUNTIF('CC Standings '!AK$3:AK$29,'CC Color Winners'!A118)</f>
        <v>0</v>
      </c>
      <c r="AL118">
        <f>COUNTIF('CC Standings '!AL$3:AL$29,'CC Color Winners'!A118)</f>
        <v>0</v>
      </c>
      <c r="AM118">
        <f>COUNTIF('CC Standings '!AM$3:AM$29,'CC Color Winners'!A118)</f>
        <v>0</v>
      </c>
    </row>
    <row r="119" spans="1:39">
      <c r="A119" t="s">
        <v>98</v>
      </c>
      <c r="B119">
        <f>COUNTIF('CC Standings '!B$3:B$29,'CC Color Winners'!A119)</f>
        <v>0</v>
      </c>
      <c r="C119">
        <f>COUNTIF('CC Standings '!C$3:C$29,'CC Color Winners'!A119)</f>
        <v>0</v>
      </c>
      <c r="D119">
        <f>COUNTIF('CC Standings '!D$3:D$29,'CC Color Winners'!A119)</f>
        <v>0</v>
      </c>
      <c r="E119">
        <f>COUNTIF('CC Standings '!E$3:E$29,'CC Color Winners'!A119)</f>
        <v>0</v>
      </c>
      <c r="F119">
        <f>COUNTIF('CC Standings '!F$3:F$29,'CC Color Winners'!A119)</f>
        <v>0</v>
      </c>
      <c r="G119">
        <f>COUNTIF('CC Standings '!G$3:G$29,'CC Color Winners'!A119)</f>
        <v>0</v>
      </c>
      <c r="H119">
        <f>COUNTIF('CC Standings '!H$3:H$29,'CC Color Winners'!A119)</f>
        <v>0</v>
      </c>
      <c r="I119">
        <f>COUNTIF('CC Standings '!I$3:I$29,'CC Color Winners'!A119)</f>
        <v>0</v>
      </c>
      <c r="J119">
        <f>COUNTIF('CC Standings '!J$3:J$29,'CC Color Winners'!A119)</f>
        <v>0</v>
      </c>
      <c r="K119">
        <f>COUNTIF('CC Standings '!K$3:K$29,'CC Color Winners'!A119)</f>
        <v>0</v>
      </c>
      <c r="L119">
        <f>COUNTIF('CC Standings '!L$3:L$29,'CC Color Winners'!A119)</f>
        <v>0</v>
      </c>
      <c r="M119">
        <f>COUNTIF('CC Standings '!M$3:M$29,'CC Color Winners'!A119)</f>
        <v>0</v>
      </c>
      <c r="N119">
        <f>COUNTIF('CC Standings '!N$3:N$29,'CC Color Winners'!A119)</f>
        <v>0</v>
      </c>
      <c r="O119">
        <f>COUNTIF('CC Standings '!O$3:O$29,'CC Color Winners'!A119)</f>
        <v>0</v>
      </c>
      <c r="P119">
        <f>COUNTIF('CC Standings '!P$3:P$29,'CC Color Winners'!A119)</f>
        <v>0</v>
      </c>
      <c r="Q119">
        <f>COUNTIF('CC Standings '!Q$3:Q$29,'CC Color Winners'!A119)</f>
        <v>0</v>
      </c>
      <c r="R119">
        <f>COUNTIF('CC Standings '!R$3:R$29,'CC Color Winners'!A119)</f>
        <v>0</v>
      </c>
      <c r="S119">
        <f>COUNTIF('CC Standings '!S$3:S$29,'CC Color Winners'!A119)</f>
        <v>0</v>
      </c>
      <c r="T119">
        <f>COUNTIF('CC Standings '!T$3:T$29,'CC Color Winners'!A119)</f>
        <v>0</v>
      </c>
      <c r="U119">
        <f>COUNTIF('CC Standings '!U$3:U$29,'CC Color Winners'!A119)</f>
        <v>0</v>
      </c>
      <c r="V119">
        <f>COUNTIF('CC Standings '!V$3:V$29,'CC Color Winners'!A119)</f>
        <v>0</v>
      </c>
      <c r="W119">
        <f>COUNTIF('CC Standings '!W$3:W$29,'CC Color Winners'!A119)</f>
        <v>0</v>
      </c>
      <c r="X119">
        <f>COUNTIF('CC Standings '!X$3:X$29,'CC Color Winners'!A119)</f>
        <v>0</v>
      </c>
      <c r="Y119">
        <f>COUNTIF('CC Standings '!Y$3:Y$29,'CC Color Winners'!A119)</f>
        <v>0</v>
      </c>
      <c r="Z119">
        <f>COUNTIF('CC Standings '!Z$3:Z$29,'CC Color Winners'!A119)</f>
        <v>0</v>
      </c>
      <c r="AA119">
        <f>COUNTIF('CC Standings '!AA$3:AA$29,'CC Color Winners'!A119)</f>
        <v>0</v>
      </c>
      <c r="AB119">
        <f>COUNTIF('CC Standings '!AB$3:AB$29,'CC Color Winners'!A119)</f>
        <v>0</v>
      </c>
      <c r="AC119">
        <f>COUNTIF('CC Standings '!AC$3:AC$29,'CC Color Winners'!A119)</f>
        <v>0</v>
      </c>
      <c r="AD119">
        <f>COUNTIF('CC Standings '!AD$3:AD$29,'CC Color Winners'!A119)</f>
        <v>0</v>
      </c>
      <c r="AE119">
        <f>COUNTIF('CC Standings '!AE$3:AE$29,'CC Color Winners'!A119)</f>
        <v>0</v>
      </c>
      <c r="AF119">
        <f>COUNTIF('CC Standings '!AF$3:AF$29,'CC Color Winners'!A119)</f>
        <v>0</v>
      </c>
      <c r="AG119">
        <f>COUNTIF('CC Standings '!AG$3:AG$29,'CC Color Winners'!A119)</f>
        <v>0</v>
      </c>
      <c r="AH119">
        <f>COUNTIF('CC Standings '!AH$3:AH$29,'CC Color Winners'!A119)</f>
        <v>0</v>
      </c>
      <c r="AI119">
        <f>COUNTIF('CC Standings '!AI$3:AI$29,'CC Color Winners'!A119)</f>
        <v>0</v>
      </c>
      <c r="AJ119">
        <f>COUNTIF('CC Standings '!AJ$3:AJ$29,'CC Color Winners'!A119)</f>
        <v>0</v>
      </c>
      <c r="AK119">
        <f>COUNTIF('CC Standings '!AK$3:AK$29,'CC Color Winners'!A119)</f>
        <v>0</v>
      </c>
      <c r="AL119">
        <f>COUNTIF('CC Standings '!AL$3:AL$29,'CC Color Winners'!A119)</f>
        <v>0</v>
      </c>
      <c r="AM119">
        <f>COUNTIF('CC Standings '!AM$3:AM$29,'CC Color Winners'!A119)</f>
        <v>0</v>
      </c>
    </row>
    <row r="120" spans="1:39">
      <c r="A120" t="s">
        <v>177</v>
      </c>
      <c r="B120">
        <f>COUNTIF('CC Standings '!B$3:B$29,'CC Color Winners'!A120)</f>
        <v>0</v>
      </c>
      <c r="C120">
        <f>COUNTIF('CC Standings '!C$3:C$29,'CC Color Winners'!A120)</f>
        <v>0</v>
      </c>
      <c r="D120">
        <f>COUNTIF('CC Standings '!D$3:D$29,'CC Color Winners'!A120)</f>
        <v>0</v>
      </c>
      <c r="E120">
        <f>COUNTIF('CC Standings '!E$3:E$29,'CC Color Winners'!A120)</f>
        <v>0</v>
      </c>
      <c r="F120">
        <f>COUNTIF('CC Standings '!F$3:F$29,'CC Color Winners'!A120)</f>
        <v>0</v>
      </c>
      <c r="G120">
        <f>COUNTIF('CC Standings '!G$3:G$29,'CC Color Winners'!A120)</f>
        <v>0</v>
      </c>
      <c r="H120">
        <f>COUNTIF('CC Standings '!H$3:H$29,'CC Color Winners'!A120)</f>
        <v>0</v>
      </c>
      <c r="I120">
        <f>COUNTIF('CC Standings '!I$3:I$29,'CC Color Winners'!A120)</f>
        <v>0</v>
      </c>
      <c r="J120">
        <f>COUNTIF('CC Standings '!J$3:J$29,'CC Color Winners'!A120)</f>
        <v>0</v>
      </c>
      <c r="K120">
        <f>COUNTIF('CC Standings '!K$3:K$29,'CC Color Winners'!A120)</f>
        <v>0</v>
      </c>
      <c r="L120">
        <f>COUNTIF('CC Standings '!L$3:L$29,'CC Color Winners'!A120)</f>
        <v>0</v>
      </c>
      <c r="M120">
        <f>COUNTIF('CC Standings '!M$3:M$29,'CC Color Winners'!A120)</f>
        <v>0</v>
      </c>
      <c r="N120">
        <f>COUNTIF('CC Standings '!N$3:N$29,'CC Color Winners'!A120)</f>
        <v>0</v>
      </c>
      <c r="O120">
        <f>COUNTIF('CC Standings '!O$3:O$29,'CC Color Winners'!A120)</f>
        <v>0</v>
      </c>
      <c r="P120">
        <f>COUNTIF('CC Standings '!P$3:P$29,'CC Color Winners'!A120)</f>
        <v>0</v>
      </c>
      <c r="Q120">
        <f>COUNTIF('CC Standings '!Q$3:Q$29,'CC Color Winners'!A120)</f>
        <v>0</v>
      </c>
      <c r="R120">
        <f>COUNTIF('CC Standings '!R$3:R$29,'CC Color Winners'!A120)</f>
        <v>0</v>
      </c>
      <c r="S120">
        <f>COUNTIF('CC Standings '!S$3:S$29,'CC Color Winners'!A120)</f>
        <v>0</v>
      </c>
      <c r="T120">
        <f>COUNTIF('CC Standings '!T$3:T$29,'CC Color Winners'!A120)</f>
        <v>0</v>
      </c>
      <c r="U120">
        <f>COUNTIF('CC Standings '!U$3:U$29,'CC Color Winners'!A120)</f>
        <v>0</v>
      </c>
      <c r="V120">
        <f>COUNTIF('CC Standings '!V$3:V$29,'CC Color Winners'!A120)</f>
        <v>0</v>
      </c>
      <c r="W120">
        <f>COUNTIF('CC Standings '!W$3:W$29,'CC Color Winners'!A120)</f>
        <v>0</v>
      </c>
      <c r="X120">
        <f>COUNTIF('CC Standings '!X$3:X$29,'CC Color Winners'!A120)</f>
        <v>0</v>
      </c>
      <c r="Y120">
        <f>COUNTIF('CC Standings '!Y$3:Y$29,'CC Color Winners'!A120)</f>
        <v>0</v>
      </c>
      <c r="Z120">
        <f>COUNTIF('CC Standings '!Z$3:Z$29,'CC Color Winners'!A120)</f>
        <v>0</v>
      </c>
      <c r="AA120">
        <f>COUNTIF('CC Standings '!AA$3:AA$29,'CC Color Winners'!A120)</f>
        <v>0</v>
      </c>
      <c r="AB120">
        <f>COUNTIF('CC Standings '!AB$3:AB$29,'CC Color Winners'!A120)</f>
        <v>0</v>
      </c>
      <c r="AC120">
        <f>COUNTIF('CC Standings '!AC$3:AC$29,'CC Color Winners'!A120)</f>
        <v>0</v>
      </c>
      <c r="AD120">
        <f>COUNTIF('CC Standings '!AD$3:AD$29,'CC Color Winners'!A120)</f>
        <v>0</v>
      </c>
      <c r="AE120">
        <f>COUNTIF('CC Standings '!AE$3:AE$29,'CC Color Winners'!A120)</f>
        <v>0</v>
      </c>
      <c r="AF120">
        <f>COUNTIF('CC Standings '!AF$3:AF$29,'CC Color Winners'!A120)</f>
        <v>0</v>
      </c>
      <c r="AG120">
        <f>COUNTIF('CC Standings '!AG$3:AG$29,'CC Color Winners'!A120)</f>
        <v>0</v>
      </c>
      <c r="AH120">
        <f>COUNTIF('CC Standings '!AH$3:AH$29,'CC Color Winners'!A120)</f>
        <v>0</v>
      </c>
      <c r="AI120">
        <f>COUNTIF('CC Standings '!AI$3:AI$29,'CC Color Winners'!A120)</f>
        <v>0</v>
      </c>
      <c r="AJ120">
        <f>COUNTIF('CC Standings '!AJ$3:AJ$29,'CC Color Winners'!A120)</f>
        <v>0</v>
      </c>
      <c r="AK120">
        <f>COUNTIF('CC Standings '!AK$3:AK$29,'CC Color Winners'!A120)</f>
        <v>0</v>
      </c>
      <c r="AL120">
        <f>COUNTIF('CC Standings '!AL$3:AL$29,'CC Color Winners'!A120)</f>
        <v>0</v>
      </c>
      <c r="AM120">
        <f>COUNTIF('CC Standings '!AM$3:AM$29,'CC Color Winners'!A120)</f>
        <v>0</v>
      </c>
    </row>
    <row r="121" spans="1:39">
      <c r="A121" t="s">
        <v>116</v>
      </c>
      <c r="B121">
        <f>COUNTIF('CC Standings '!B$3:B$29,'CC Color Winners'!A121)</f>
        <v>0</v>
      </c>
      <c r="C121">
        <f>COUNTIF('CC Standings '!C$3:C$29,'CC Color Winners'!A121)</f>
        <v>0</v>
      </c>
      <c r="D121">
        <f>COUNTIF('CC Standings '!D$3:D$29,'CC Color Winners'!A121)</f>
        <v>0</v>
      </c>
      <c r="E121">
        <f>COUNTIF('CC Standings '!E$3:E$29,'CC Color Winners'!A121)</f>
        <v>0</v>
      </c>
      <c r="F121">
        <f>COUNTIF('CC Standings '!F$3:F$29,'CC Color Winners'!A121)</f>
        <v>0</v>
      </c>
      <c r="G121">
        <f>COUNTIF('CC Standings '!G$3:G$29,'CC Color Winners'!A121)</f>
        <v>0</v>
      </c>
      <c r="H121">
        <f>COUNTIF('CC Standings '!H$3:H$29,'CC Color Winners'!A121)</f>
        <v>1</v>
      </c>
      <c r="I121">
        <f>COUNTIF('CC Standings '!I$3:I$29,'CC Color Winners'!A121)</f>
        <v>0</v>
      </c>
      <c r="J121">
        <f>COUNTIF('CC Standings '!J$3:J$29,'CC Color Winners'!A121)</f>
        <v>0</v>
      </c>
      <c r="K121">
        <f>COUNTIF('CC Standings '!K$3:K$29,'CC Color Winners'!A121)</f>
        <v>0</v>
      </c>
      <c r="L121">
        <f>COUNTIF('CC Standings '!L$3:L$29,'CC Color Winners'!A121)</f>
        <v>0</v>
      </c>
      <c r="M121">
        <f>COUNTIF('CC Standings '!M$3:M$29,'CC Color Winners'!A121)</f>
        <v>0</v>
      </c>
      <c r="N121">
        <f>COUNTIF('CC Standings '!N$3:N$29,'CC Color Winners'!A121)</f>
        <v>0</v>
      </c>
      <c r="O121">
        <f>COUNTIF('CC Standings '!O$3:O$29,'CC Color Winners'!A121)</f>
        <v>0</v>
      </c>
      <c r="P121">
        <f>COUNTIF('CC Standings '!P$3:P$29,'CC Color Winners'!A121)</f>
        <v>0</v>
      </c>
      <c r="Q121">
        <f>COUNTIF('CC Standings '!Q$3:Q$29,'CC Color Winners'!A121)</f>
        <v>0</v>
      </c>
      <c r="R121">
        <f>COUNTIF('CC Standings '!R$3:R$29,'CC Color Winners'!A121)</f>
        <v>0</v>
      </c>
      <c r="S121">
        <f>COUNTIF('CC Standings '!S$3:S$29,'CC Color Winners'!A121)</f>
        <v>0</v>
      </c>
      <c r="T121">
        <f>COUNTIF('CC Standings '!T$3:T$29,'CC Color Winners'!A121)</f>
        <v>0</v>
      </c>
      <c r="U121">
        <f>COUNTIF('CC Standings '!U$3:U$29,'CC Color Winners'!A121)</f>
        <v>0</v>
      </c>
      <c r="V121">
        <f>COUNTIF('CC Standings '!V$3:V$29,'CC Color Winners'!A121)</f>
        <v>0</v>
      </c>
      <c r="W121">
        <f>COUNTIF('CC Standings '!W$3:W$29,'CC Color Winners'!A121)</f>
        <v>0</v>
      </c>
      <c r="X121">
        <f>COUNTIF('CC Standings '!X$3:X$29,'CC Color Winners'!A121)</f>
        <v>0</v>
      </c>
      <c r="Y121">
        <f>COUNTIF('CC Standings '!Y$3:Y$29,'CC Color Winners'!A121)</f>
        <v>0</v>
      </c>
      <c r="Z121">
        <f>COUNTIF('CC Standings '!Z$3:Z$29,'CC Color Winners'!A121)</f>
        <v>0</v>
      </c>
      <c r="AA121">
        <f>COUNTIF('CC Standings '!AA$3:AA$29,'CC Color Winners'!A121)</f>
        <v>0</v>
      </c>
      <c r="AB121">
        <f>COUNTIF('CC Standings '!AB$3:AB$29,'CC Color Winners'!A121)</f>
        <v>0</v>
      </c>
      <c r="AC121">
        <f>COUNTIF('CC Standings '!AC$3:AC$29,'CC Color Winners'!A121)</f>
        <v>0</v>
      </c>
      <c r="AD121">
        <f>COUNTIF('CC Standings '!AD$3:AD$29,'CC Color Winners'!A121)</f>
        <v>0</v>
      </c>
      <c r="AE121">
        <f>COUNTIF('CC Standings '!AE$3:AE$29,'CC Color Winners'!A121)</f>
        <v>0</v>
      </c>
      <c r="AF121">
        <f>COUNTIF('CC Standings '!AF$3:AF$29,'CC Color Winners'!A121)</f>
        <v>0</v>
      </c>
      <c r="AG121">
        <f>COUNTIF('CC Standings '!AG$3:AG$29,'CC Color Winners'!A121)</f>
        <v>0</v>
      </c>
      <c r="AH121">
        <f>COUNTIF('CC Standings '!AH$3:AH$29,'CC Color Winners'!A121)</f>
        <v>0</v>
      </c>
      <c r="AI121">
        <f>COUNTIF('CC Standings '!AI$3:AI$29,'CC Color Winners'!A121)</f>
        <v>0</v>
      </c>
      <c r="AJ121">
        <f>COUNTIF('CC Standings '!AJ$3:AJ$29,'CC Color Winners'!A121)</f>
        <v>0</v>
      </c>
      <c r="AK121">
        <f>COUNTIF('CC Standings '!AK$3:AK$29,'CC Color Winners'!A121)</f>
        <v>0</v>
      </c>
      <c r="AL121">
        <f>COUNTIF('CC Standings '!AL$3:AL$29,'CC Color Winners'!A121)</f>
        <v>0</v>
      </c>
      <c r="AM121">
        <f>COUNTIF('CC Standings '!AM$3:AM$29,'CC Color Winners'!A121)</f>
        <v>0</v>
      </c>
    </row>
    <row r="122" spans="1:39">
      <c r="A122" t="s">
        <v>12</v>
      </c>
      <c r="B122">
        <f>COUNTIF('CC Standings '!B$3:B$29,'CC Color Winners'!A122)</f>
        <v>0</v>
      </c>
      <c r="C122">
        <f>COUNTIF('CC Standings '!C$3:C$29,'CC Color Winners'!A122)</f>
        <v>0</v>
      </c>
      <c r="D122">
        <f>COUNTIF('CC Standings '!D$3:D$29,'CC Color Winners'!A122)</f>
        <v>0</v>
      </c>
      <c r="E122">
        <f>COUNTIF('CC Standings '!E$3:E$29,'CC Color Winners'!A122)</f>
        <v>0</v>
      </c>
      <c r="F122">
        <f>COUNTIF('CC Standings '!F$3:F$29,'CC Color Winners'!A122)</f>
        <v>0</v>
      </c>
      <c r="G122">
        <f>COUNTIF('CC Standings '!G$3:G$29,'CC Color Winners'!A122)</f>
        <v>0</v>
      </c>
      <c r="H122">
        <f>COUNTIF('CC Standings '!H$3:H$29,'CC Color Winners'!A122)</f>
        <v>0</v>
      </c>
      <c r="I122">
        <f>COUNTIF('CC Standings '!I$3:I$29,'CC Color Winners'!A122)</f>
        <v>0</v>
      </c>
      <c r="J122">
        <f>COUNTIF('CC Standings '!J$3:J$29,'CC Color Winners'!A122)</f>
        <v>0</v>
      </c>
      <c r="K122">
        <f>COUNTIF('CC Standings '!K$3:K$29,'CC Color Winners'!A122)</f>
        <v>0</v>
      </c>
      <c r="L122">
        <f>COUNTIF('CC Standings '!L$3:L$29,'CC Color Winners'!A122)</f>
        <v>0</v>
      </c>
      <c r="M122">
        <f>COUNTIF('CC Standings '!M$3:M$29,'CC Color Winners'!A122)</f>
        <v>0</v>
      </c>
      <c r="N122">
        <f>COUNTIF('CC Standings '!N$3:N$29,'CC Color Winners'!A122)</f>
        <v>0</v>
      </c>
      <c r="O122">
        <f>COUNTIF('CC Standings '!O$3:O$29,'CC Color Winners'!A122)</f>
        <v>0</v>
      </c>
      <c r="P122">
        <f>COUNTIF('CC Standings '!P$3:P$29,'CC Color Winners'!A122)</f>
        <v>0</v>
      </c>
      <c r="Q122">
        <f>COUNTIF('CC Standings '!Q$3:Q$29,'CC Color Winners'!A122)</f>
        <v>0</v>
      </c>
      <c r="R122">
        <f>COUNTIF('CC Standings '!R$3:R$29,'CC Color Winners'!A122)</f>
        <v>0</v>
      </c>
      <c r="S122">
        <f>COUNTIF('CC Standings '!S$3:S$29,'CC Color Winners'!A122)</f>
        <v>0</v>
      </c>
      <c r="T122">
        <f>COUNTIF('CC Standings '!T$3:T$29,'CC Color Winners'!A122)</f>
        <v>0</v>
      </c>
      <c r="U122">
        <f>COUNTIF('CC Standings '!U$3:U$29,'CC Color Winners'!A122)</f>
        <v>0</v>
      </c>
      <c r="V122">
        <f>COUNTIF('CC Standings '!V$3:V$29,'CC Color Winners'!A122)</f>
        <v>0</v>
      </c>
      <c r="W122">
        <f>COUNTIF('CC Standings '!W$3:W$29,'CC Color Winners'!A122)</f>
        <v>0</v>
      </c>
      <c r="X122">
        <f>COUNTIF('CC Standings '!X$3:X$29,'CC Color Winners'!A122)</f>
        <v>0</v>
      </c>
      <c r="Y122">
        <f>COUNTIF('CC Standings '!Y$3:Y$29,'CC Color Winners'!A122)</f>
        <v>0</v>
      </c>
      <c r="Z122">
        <f>COUNTIF('CC Standings '!Z$3:Z$29,'CC Color Winners'!A122)</f>
        <v>0</v>
      </c>
      <c r="AA122">
        <f>COUNTIF('CC Standings '!AA$3:AA$29,'CC Color Winners'!A122)</f>
        <v>0</v>
      </c>
      <c r="AB122">
        <f>COUNTIF('CC Standings '!AB$3:AB$29,'CC Color Winners'!A122)</f>
        <v>0</v>
      </c>
      <c r="AC122">
        <f>COUNTIF('CC Standings '!AC$3:AC$29,'CC Color Winners'!A122)</f>
        <v>0</v>
      </c>
      <c r="AD122">
        <f>COUNTIF('CC Standings '!AD$3:AD$29,'CC Color Winners'!A122)</f>
        <v>0</v>
      </c>
      <c r="AE122">
        <f>COUNTIF('CC Standings '!AE$3:AE$29,'CC Color Winners'!A122)</f>
        <v>0</v>
      </c>
      <c r="AF122">
        <f>COUNTIF('CC Standings '!AF$3:AF$29,'CC Color Winners'!A122)</f>
        <v>0</v>
      </c>
      <c r="AG122">
        <f>COUNTIF('CC Standings '!AG$3:AG$29,'CC Color Winners'!A122)</f>
        <v>0</v>
      </c>
      <c r="AH122">
        <f>COUNTIF('CC Standings '!AH$3:AH$29,'CC Color Winners'!A122)</f>
        <v>0</v>
      </c>
      <c r="AI122">
        <f>COUNTIF('CC Standings '!AI$3:AI$29,'CC Color Winners'!A122)</f>
        <v>0</v>
      </c>
      <c r="AJ122">
        <f>COUNTIF('CC Standings '!AJ$3:AJ$29,'CC Color Winners'!A122)</f>
        <v>0</v>
      </c>
      <c r="AK122">
        <f>COUNTIF('CC Standings '!AK$3:AK$29,'CC Color Winners'!A122)</f>
        <v>0</v>
      </c>
      <c r="AL122">
        <f>COUNTIF('CC Standings '!AL$3:AL$29,'CC Color Winners'!A122)</f>
        <v>0</v>
      </c>
      <c r="AM122">
        <f>COUNTIF('CC Standings '!AM$3:AM$29,'CC Color Winners'!A122)</f>
        <v>0</v>
      </c>
    </row>
    <row r="123" spans="1:39">
      <c r="A123" t="s">
        <v>222</v>
      </c>
      <c r="B123">
        <f>COUNTIF('CC Standings '!B$3:B$29,'CC Color Winners'!A123)</f>
        <v>0</v>
      </c>
      <c r="C123">
        <f>COUNTIF('CC Standings '!C$3:C$29,'CC Color Winners'!A123)</f>
        <v>0</v>
      </c>
      <c r="D123">
        <f>COUNTIF('CC Standings '!D$3:D$29,'CC Color Winners'!A123)</f>
        <v>0</v>
      </c>
      <c r="E123">
        <f>COUNTIF('CC Standings '!E$3:E$29,'CC Color Winners'!A123)</f>
        <v>0</v>
      </c>
      <c r="F123">
        <f>COUNTIF('CC Standings '!F$3:F$29,'CC Color Winners'!A123)</f>
        <v>0</v>
      </c>
      <c r="G123">
        <f>COUNTIF('CC Standings '!G$3:G$29,'CC Color Winners'!A123)</f>
        <v>0</v>
      </c>
      <c r="H123">
        <f>COUNTIF('CC Standings '!H$3:H$29,'CC Color Winners'!A123)</f>
        <v>0</v>
      </c>
      <c r="I123">
        <f>COUNTIF('CC Standings '!I$3:I$29,'CC Color Winners'!A123)</f>
        <v>0</v>
      </c>
      <c r="J123">
        <f>COUNTIF('CC Standings '!J$3:J$29,'CC Color Winners'!A123)</f>
        <v>0</v>
      </c>
      <c r="K123">
        <f>COUNTIF('CC Standings '!K$3:K$29,'CC Color Winners'!A123)</f>
        <v>0</v>
      </c>
      <c r="L123">
        <f>COUNTIF('CC Standings '!L$3:L$29,'CC Color Winners'!A123)</f>
        <v>0</v>
      </c>
      <c r="M123">
        <f>COUNTIF('CC Standings '!M$3:M$29,'CC Color Winners'!A123)</f>
        <v>0</v>
      </c>
      <c r="N123">
        <f>COUNTIF('CC Standings '!N$3:N$29,'CC Color Winners'!A123)</f>
        <v>0</v>
      </c>
      <c r="O123">
        <f>COUNTIF('CC Standings '!O$3:O$29,'CC Color Winners'!A123)</f>
        <v>0</v>
      </c>
      <c r="P123">
        <f>COUNTIF('CC Standings '!P$3:P$29,'CC Color Winners'!A123)</f>
        <v>0</v>
      </c>
      <c r="Q123">
        <f>COUNTIF('CC Standings '!Q$3:Q$29,'CC Color Winners'!A123)</f>
        <v>0</v>
      </c>
      <c r="R123">
        <f>COUNTIF('CC Standings '!R$3:R$29,'CC Color Winners'!A123)</f>
        <v>0</v>
      </c>
      <c r="S123">
        <f>COUNTIF('CC Standings '!S$3:S$29,'CC Color Winners'!A123)</f>
        <v>0</v>
      </c>
      <c r="T123">
        <f>COUNTIF('CC Standings '!T$3:T$29,'CC Color Winners'!A123)</f>
        <v>0</v>
      </c>
      <c r="U123">
        <f>COUNTIF('CC Standings '!U$3:U$29,'CC Color Winners'!A123)</f>
        <v>0</v>
      </c>
      <c r="V123">
        <f>COUNTIF('CC Standings '!V$3:V$29,'CC Color Winners'!A123)</f>
        <v>0</v>
      </c>
      <c r="W123">
        <f>COUNTIF('CC Standings '!W$3:W$29,'CC Color Winners'!A123)</f>
        <v>0</v>
      </c>
      <c r="X123">
        <f>COUNTIF('CC Standings '!X$3:X$29,'CC Color Winners'!A123)</f>
        <v>0</v>
      </c>
      <c r="Y123">
        <f>COUNTIF('CC Standings '!Y$3:Y$29,'CC Color Winners'!A123)</f>
        <v>0</v>
      </c>
      <c r="Z123">
        <f>COUNTIF('CC Standings '!Z$3:Z$29,'CC Color Winners'!A123)</f>
        <v>0</v>
      </c>
      <c r="AA123">
        <f>COUNTIF('CC Standings '!AA$3:AA$29,'CC Color Winners'!A123)</f>
        <v>0</v>
      </c>
      <c r="AB123">
        <f>COUNTIF('CC Standings '!AB$3:AB$29,'CC Color Winners'!A123)</f>
        <v>0</v>
      </c>
      <c r="AC123">
        <f>COUNTIF('CC Standings '!AC$3:AC$29,'CC Color Winners'!A123)</f>
        <v>0</v>
      </c>
      <c r="AD123">
        <f>COUNTIF('CC Standings '!AD$3:AD$29,'CC Color Winners'!A123)</f>
        <v>0</v>
      </c>
      <c r="AE123">
        <f>COUNTIF('CC Standings '!AE$3:AE$29,'CC Color Winners'!A123)</f>
        <v>0</v>
      </c>
      <c r="AF123">
        <f>COUNTIF('CC Standings '!AF$3:AF$29,'CC Color Winners'!A123)</f>
        <v>0</v>
      </c>
      <c r="AG123">
        <f>COUNTIF('CC Standings '!AG$3:AG$29,'CC Color Winners'!A123)</f>
        <v>0</v>
      </c>
      <c r="AH123">
        <f>COUNTIF('CC Standings '!AH$3:AH$29,'CC Color Winners'!A123)</f>
        <v>0</v>
      </c>
      <c r="AI123">
        <f>COUNTIF('CC Standings '!AI$3:AI$29,'CC Color Winners'!A123)</f>
        <v>0</v>
      </c>
      <c r="AJ123">
        <f>COUNTIF('CC Standings '!AJ$3:AJ$29,'CC Color Winners'!A123)</f>
        <v>0</v>
      </c>
      <c r="AK123">
        <f>COUNTIF('CC Standings '!AK$3:AK$29,'CC Color Winners'!A123)</f>
        <v>0</v>
      </c>
      <c r="AL123">
        <f>COUNTIF('CC Standings '!AL$3:AL$29,'CC Color Winners'!A123)</f>
        <v>0</v>
      </c>
      <c r="AM123">
        <f>COUNTIF('CC Standings '!AM$3:AM$29,'CC Color Winners'!A123)</f>
        <v>0</v>
      </c>
    </row>
    <row r="124" spans="1:39">
      <c r="A124" s="124" t="s">
        <v>317</v>
      </c>
      <c r="B124">
        <f>COUNTIF('CC Standings '!B$3:B$29,'CC Color Winners'!A124)</f>
        <v>0</v>
      </c>
      <c r="C124">
        <f>COUNTIF('CC Standings '!C$3:C$29,'CC Color Winners'!A124)</f>
        <v>0</v>
      </c>
      <c r="D124">
        <f>COUNTIF('CC Standings '!D$3:D$29,'CC Color Winners'!A124)</f>
        <v>0</v>
      </c>
      <c r="E124">
        <f>COUNTIF('CC Standings '!E$3:E$29,'CC Color Winners'!A124)</f>
        <v>0</v>
      </c>
      <c r="F124">
        <f>COUNTIF('CC Standings '!F$3:F$29,'CC Color Winners'!A124)</f>
        <v>0</v>
      </c>
      <c r="G124">
        <f>COUNTIF('CC Standings '!G$3:G$29,'CC Color Winners'!A124)</f>
        <v>0</v>
      </c>
      <c r="H124">
        <f>COUNTIF('CC Standings '!H$3:H$29,'CC Color Winners'!A124)</f>
        <v>0</v>
      </c>
      <c r="I124">
        <f>COUNTIF('CC Standings '!I$3:I$29,'CC Color Winners'!A124)</f>
        <v>0</v>
      </c>
      <c r="J124">
        <f>COUNTIF('CC Standings '!J$3:J$29,'CC Color Winners'!A124)</f>
        <v>0</v>
      </c>
      <c r="K124">
        <f>COUNTIF('CC Standings '!K$3:K$29,'CC Color Winners'!A124)</f>
        <v>0</v>
      </c>
      <c r="L124">
        <f>COUNTIF('CC Standings '!L$3:L$29,'CC Color Winners'!A124)</f>
        <v>0</v>
      </c>
      <c r="M124">
        <f>COUNTIF('CC Standings '!M$3:M$29,'CC Color Winners'!A124)</f>
        <v>0</v>
      </c>
      <c r="N124">
        <f>COUNTIF('CC Standings '!N$3:N$29,'CC Color Winners'!A124)</f>
        <v>0</v>
      </c>
      <c r="O124">
        <f>COUNTIF('CC Standings '!O$3:O$29,'CC Color Winners'!A124)</f>
        <v>0</v>
      </c>
      <c r="P124">
        <f>COUNTIF('CC Standings '!P$3:P$29,'CC Color Winners'!A124)</f>
        <v>0</v>
      </c>
      <c r="Q124">
        <f>COUNTIF('CC Standings '!Q$3:Q$29,'CC Color Winners'!A124)</f>
        <v>0</v>
      </c>
      <c r="R124">
        <f>COUNTIF('CC Standings '!R$3:R$29,'CC Color Winners'!A124)</f>
        <v>0</v>
      </c>
      <c r="S124">
        <f>COUNTIF('CC Standings '!S$3:S$29,'CC Color Winners'!A124)</f>
        <v>0</v>
      </c>
      <c r="T124">
        <f>COUNTIF('CC Standings '!T$3:T$29,'CC Color Winners'!A124)</f>
        <v>0</v>
      </c>
      <c r="U124">
        <f>COUNTIF('CC Standings '!U$3:U$29,'CC Color Winners'!A124)</f>
        <v>0</v>
      </c>
      <c r="V124">
        <f>COUNTIF('CC Standings '!V$3:V$29,'CC Color Winners'!A124)</f>
        <v>0</v>
      </c>
      <c r="W124">
        <f>COUNTIF('CC Standings '!W$3:W$29,'CC Color Winners'!A124)</f>
        <v>0</v>
      </c>
      <c r="X124">
        <f>COUNTIF('CC Standings '!X$3:X$29,'CC Color Winners'!A124)</f>
        <v>0</v>
      </c>
      <c r="Y124">
        <f>COUNTIF('CC Standings '!Y$3:Y$29,'CC Color Winners'!A124)</f>
        <v>0</v>
      </c>
      <c r="Z124">
        <f>COUNTIF('CC Standings '!Z$3:Z$29,'CC Color Winners'!A124)</f>
        <v>0</v>
      </c>
      <c r="AA124">
        <f>COUNTIF('CC Standings '!AA$3:AA$29,'CC Color Winners'!A124)</f>
        <v>0</v>
      </c>
      <c r="AB124">
        <f>COUNTIF('CC Standings '!AB$3:AB$29,'CC Color Winners'!A124)</f>
        <v>0</v>
      </c>
      <c r="AC124">
        <f>COUNTIF('CC Standings '!AC$3:AC$29,'CC Color Winners'!A124)</f>
        <v>0</v>
      </c>
      <c r="AD124">
        <f>COUNTIF('CC Standings '!AD$3:AD$29,'CC Color Winners'!A124)</f>
        <v>0</v>
      </c>
      <c r="AE124">
        <f>COUNTIF('CC Standings '!AE$3:AE$29,'CC Color Winners'!A124)</f>
        <v>0</v>
      </c>
      <c r="AF124">
        <f>COUNTIF('CC Standings '!AF$3:AF$29,'CC Color Winners'!A124)</f>
        <v>1</v>
      </c>
      <c r="AG124">
        <f>COUNTIF('CC Standings '!AG$3:AG$29,'CC Color Winners'!A124)</f>
        <v>0</v>
      </c>
      <c r="AH124">
        <f>COUNTIF('CC Standings '!AH$3:AH$29,'CC Color Winners'!A124)</f>
        <v>0</v>
      </c>
      <c r="AI124">
        <f>COUNTIF('CC Standings '!AI$3:AI$29,'CC Color Winners'!A124)</f>
        <v>0</v>
      </c>
      <c r="AJ124">
        <f>COUNTIF('CC Standings '!AJ$3:AJ$29,'CC Color Winners'!A124)</f>
        <v>0</v>
      </c>
      <c r="AK124">
        <f>COUNTIF('CC Standings '!AK$3:AK$29,'CC Color Winners'!A124)</f>
        <v>0</v>
      </c>
      <c r="AL124">
        <f>COUNTIF('CC Standings '!AL$3:AL$29,'CC Color Winners'!A124)</f>
        <v>0</v>
      </c>
      <c r="AM124">
        <f>COUNTIF('CC Standings '!AM$3:AM$29,'CC Color Winners'!A124)</f>
        <v>0</v>
      </c>
    </row>
    <row r="125" spans="1:39">
      <c r="B125">
        <f>COUNTIF('CC Standings '!B$3:B$29,'CC Color Winners'!A125)</f>
        <v>0</v>
      </c>
      <c r="C125">
        <f>COUNTIF('CC Standings '!C$3:C$29,'CC Color Winners'!A125)</f>
        <v>0</v>
      </c>
      <c r="D125">
        <f>COUNTIF('CC Standings '!D$3:D$29,'CC Color Winners'!A125)</f>
        <v>0</v>
      </c>
      <c r="E125">
        <f>COUNTIF('CC Standings '!E$3:E$29,'CC Color Winners'!A125)</f>
        <v>0</v>
      </c>
      <c r="F125">
        <f>COUNTIF('CC Standings '!F$3:F$29,'CC Color Winners'!A125)</f>
        <v>0</v>
      </c>
      <c r="G125">
        <f>COUNTIF('CC Standings '!G$3:G$29,'CC Color Winners'!A125)</f>
        <v>0</v>
      </c>
      <c r="H125">
        <f>COUNTIF('CC Standings '!H$3:H$29,'CC Color Winners'!A125)</f>
        <v>0</v>
      </c>
      <c r="I125">
        <f>COUNTIF('CC Standings '!I$3:I$29,'CC Color Winners'!A125)</f>
        <v>0</v>
      </c>
      <c r="J125">
        <f>COUNTIF('CC Standings '!J$3:J$29,'CC Color Winners'!A125)</f>
        <v>0</v>
      </c>
      <c r="K125">
        <f>COUNTIF('CC Standings '!K$3:K$29,'CC Color Winners'!A125)</f>
        <v>0</v>
      </c>
      <c r="L125">
        <f>COUNTIF('CC Standings '!L$3:L$29,'CC Color Winners'!A125)</f>
        <v>0</v>
      </c>
      <c r="M125">
        <f>COUNTIF('CC Standings '!M$3:M$29,'CC Color Winners'!A125)</f>
        <v>0</v>
      </c>
      <c r="N125">
        <f>COUNTIF('CC Standings '!N$3:N$29,'CC Color Winners'!A125)</f>
        <v>0</v>
      </c>
      <c r="O125">
        <f>COUNTIF('CC Standings '!O$3:O$29,'CC Color Winners'!A125)</f>
        <v>0</v>
      </c>
      <c r="P125">
        <f>COUNTIF('CC Standings '!P$3:P$29,'CC Color Winners'!A125)</f>
        <v>0</v>
      </c>
      <c r="Q125">
        <f>COUNTIF('CC Standings '!Q$3:Q$29,'CC Color Winners'!A125)</f>
        <v>0</v>
      </c>
      <c r="R125">
        <f>COUNTIF('CC Standings '!R$3:R$29,'CC Color Winners'!A125)</f>
        <v>0</v>
      </c>
      <c r="S125">
        <f>COUNTIF('CC Standings '!S$3:S$29,'CC Color Winners'!A125)</f>
        <v>0</v>
      </c>
      <c r="T125">
        <f>COUNTIF('CC Standings '!T$3:T$29,'CC Color Winners'!A125)</f>
        <v>0</v>
      </c>
      <c r="U125">
        <f>COUNTIF('CC Standings '!U$3:U$29,'CC Color Winners'!A125)</f>
        <v>0</v>
      </c>
      <c r="V125">
        <f>COUNTIF('CC Standings '!V$3:V$29,'CC Color Winners'!A125)</f>
        <v>0</v>
      </c>
      <c r="W125">
        <f>COUNTIF('CC Standings '!W$3:W$29,'CC Color Winners'!A125)</f>
        <v>0</v>
      </c>
      <c r="X125">
        <f>COUNTIF('CC Standings '!X$3:X$29,'CC Color Winners'!A125)</f>
        <v>0</v>
      </c>
      <c r="Y125">
        <f>COUNTIF('CC Standings '!Y$3:Y$29,'CC Color Winners'!A125)</f>
        <v>0</v>
      </c>
      <c r="Z125">
        <f>COUNTIF('CC Standings '!Z$3:Z$29,'CC Color Winners'!A125)</f>
        <v>0</v>
      </c>
      <c r="AA125">
        <f>COUNTIF('CC Standings '!AA$3:AA$29,'CC Color Winners'!A125)</f>
        <v>0</v>
      </c>
      <c r="AB125">
        <f>COUNTIF('CC Standings '!AB$3:AB$29,'CC Color Winners'!A125)</f>
        <v>0</v>
      </c>
      <c r="AC125">
        <f>COUNTIF('CC Standings '!AC$3:AC$29,'CC Color Winners'!A125)</f>
        <v>0</v>
      </c>
      <c r="AD125">
        <f>COUNTIF('CC Standings '!AD$3:AD$29,'CC Color Winners'!A125)</f>
        <v>0</v>
      </c>
      <c r="AE125">
        <f>COUNTIF('CC Standings '!AE$3:AE$29,'CC Color Winners'!A125)</f>
        <v>0</v>
      </c>
      <c r="AF125">
        <f>COUNTIF('CC Standings '!AF$3:AF$29,'CC Color Winners'!A125)</f>
        <v>0</v>
      </c>
      <c r="AG125">
        <f>COUNTIF('CC Standings '!AG$3:AG$29,'CC Color Winners'!A125)</f>
        <v>0</v>
      </c>
      <c r="AH125">
        <f>COUNTIF('CC Standings '!AH$3:AH$29,'CC Color Winners'!A125)</f>
        <v>0</v>
      </c>
      <c r="AI125">
        <f>COUNTIF('CC Standings '!AI$3:AI$29,'CC Color Winners'!A125)</f>
        <v>0</v>
      </c>
      <c r="AJ125">
        <f>COUNTIF('CC Standings '!AJ$3:AJ$29,'CC Color Winners'!A125)</f>
        <v>0</v>
      </c>
      <c r="AK125">
        <f>COUNTIF('CC Standings '!AK$3:AK$29,'CC Color Winners'!A125)</f>
        <v>0</v>
      </c>
      <c r="AL125">
        <f>COUNTIF('CC Standings '!AL$3:AL$29,'CC Color Winners'!A125)</f>
        <v>0</v>
      </c>
      <c r="AM125">
        <f>COUNTIF('CC Standings '!AM$3:AM$29,'CC Color Winners'!A125)</f>
        <v>0</v>
      </c>
    </row>
    <row r="126" spans="1:39">
      <c r="B126">
        <f>COUNTIF('CC Standings '!B$3:B$29,'CC Color Winners'!A126)</f>
        <v>0</v>
      </c>
      <c r="C126">
        <f>COUNTIF('CC Standings '!C$3:C$29,'CC Color Winners'!A126)</f>
        <v>0</v>
      </c>
      <c r="D126">
        <f>COUNTIF('CC Standings '!D$3:D$29,'CC Color Winners'!A126)</f>
        <v>0</v>
      </c>
      <c r="E126">
        <f>COUNTIF('CC Standings '!E$3:E$29,'CC Color Winners'!A126)</f>
        <v>0</v>
      </c>
      <c r="F126">
        <f>COUNTIF('CC Standings '!F$3:F$29,'CC Color Winners'!A126)</f>
        <v>0</v>
      </c>
      <c r="G126">
        <f>COUNTIF('CC Standings '!G$3:G$29,'CC Color Winners'!A126)</f>
        <v>0</v>
      </c>
      <c r="H126">
        <f>COUNTIF('CC Standings '!H$3:H$29,'CC Color Winners'!A126)</f>
        <v>0</v>
      </c>
      <c r="I126">
        <f>COUNTIF('CC Standings '!I$3:I$29,'CC Color Winners'!A126)</f>
        <v>0</v>
      </c>
      <c r="J126">
        <f>COUNTIF('CC Standings '!J$3:J$29,'CC Color Winners'!A126)</f>
        <v>0</v>
      </c>
      <c r="K126">
        <f>COUNTIF('CC Standings '!K$3:K$29,'CC Color Winners'!A126)</f>
        <v>0</v>
      </c>
      <c r="L126">
        <f>COUNTIF('CC Standings '!L$3:L$29,'CC Color Winners'!A126)</f>
        <v>0</v>
      </c>
      <c r="M126">
        <f>COUNTIF('CC Standings '!M$3:M$29,'CC Color Winners'!A126)</f>
        <v>0</v>
      </c>
      <c r="N126">
        <f>COUNTIF('CC Standings '!N$3:N$29,'CC Color Winners'!A126)</f>
        <v>0</v>
      </c>
      <c r="O126">
        <f>COUNTIF('CC Standings '!O$3:O$29,'CC Color Winners'!A126)</f>
        <v>0</v>
      </c>
      <c r="P126">
        <f>COUNTIF('CC Standings '!P$3:P$29,'CC Color Winners'!A126)</f>
        <v>0</v>
      </c>
      <c r="Q126">
        <f>COUNTIF('CC Standings '!Q$3:Q$29,'CC Color Winners'!A126)</f>
        <v>0</v>
      </c>
      <c r="R126">
        <f>COUNTIF('CC Standings '!R$3:R$29,'CC Color Winners'!A126)</f>
        <v>0</v>
      </c>
      <c r="S126">
        <f>COUNTIF('CC Standings '!S$3:S$29,'CC Color Winners'!A126)</f>
        <v>0</v>
      </c>
      <c r="T126">
        <f>COUNTIF('CC Standings '!T$3:T$29,'CC Color Winners'!A126)</f>
        <v>0</v>
      </c>
      <c r="U126">
        <f>COUNTIF('CC Standings '!U$3:U$29,'CC Color Winners'!A126)</f>
        <v>0</v>
      </c>
      <c r="V126">
        <f>COUNTIF('CC Standings '!V$3:V$29,'CC Color Winners'!A126)</f>
        <v>0</v>
      </c>
      <c r="W126">
        <f>COUNTIF('CC Standings '!W$3:W$29,'CC Color Winners'!A126)</f>
        <v>0</v>
      </c>
      <c r="X126">
        <f>COUNTIF('CC Standings '!X$3:X$29,'CC Color Winners'!A126)</f>
        <v>0</v>
      </c>
      <c r="Y126">
        <f>COUNTIF('CC Standings '!Y$3:Y$29,'CC Color Winners'!A126)</f>
        <v>0</v>
      </c>
      <c r="Z126">
        <f>COUNTIF('CC Standings '!Z$3:Z$29,'CC Color Winners'!A126)</f>
        <v>0</v>
      </c>
      <c r="AA126">
        <f>COUNTIF('CC Standings '!AA$3:AA$29,'CC Color Winners'!A126)</f>
        <v>0</v>
      </c>
      <c r="AB126">
        <f>COUNTIF('CC Standings '!AB$3:AB$29,'CC Color Winners'!A126)</f>
        <v>0</v>
      </c>
      <c r="AC126">
        <f>COUNTIF('CC Standings '!AC$3:AC$29,'CC Color Winners'!A126)</f>
        <v>0</v>
      </c>
      <c r="AD126">
        <f>COUNTIF('CC Standings '!AD$3:AD$29,'CC Color Winners'!A126)</f>
        <v>0</v>
      </c>
      <c r="AE126">
        <f>COUNTIF('CC Standings '!AE$3:AE$29,'CC Color Winners'!A126)</f>
        <v>0</v>
      </c>
      <c r="AF126">
        <f>COUNTIF('CC Standings '!AF$3:AF$29,'CC Color Winners'!A126)</f>
        <v>0</v>
      </c>
      <c r="AG126">
        <f>COUNTIF('CC Standings '!AG$3:AG$29,'CC Color Winners'!A126)</f>
        <v>0</v>
      </c>
      <c r="AH126">
        <f>COUNTIF('CC Standings '!AH$3:AH$29,'CC Color Winners'!A126)</f>
        <v>0</v>
      </c>
      <c r="AI126">
        <f>COUNTIF('CC Standings '!AI$3:AI$29,'CC Color Winners'!A126)</f>
        <v>0</v>
      </c>
      <c r="AJ126">
        <f>COUNTIF('CC Standings '!AJ$3:AJ$29,'CC Color Winners'!A126)</f>
        <v>0</v>
      </c>
      <c r="AK126">
        <f>COUNTIF('CC Standings '!AK$3:AK$29,'CC Color Winners'!A126)</f>
        <v>0</v>
      </c>
      <c r="AL126">
        <f>COUNTIF('CC Standings '!AL$3:AL$29,'CC Color Winners'!A126)</f>
        <v>0</v>
      </c>
      <c r="AM126">
        <f>COUNTIF('CC Standings '!AM$3:AM$29,'CC Color Winners'!A126)</f>
        <v>0</v>
      </c>
    </row>
    <row r="127" spans="1:39">
      <c r="B127">
        <f>COUNTIF('CC Standings '!B$3:B$29,'CC Color Winners'!A127)</f>
        <v>0</v>
      </c>
      <c r="C127">
        <f>COUNTIF('CC Standings '!C$3:C$29,'CC Color Winners'!A127)</f>
        <v>0</v>
      </c>
      <c r="D127">
        <f>COUNTIF('CC Standings '!D$3:D$29,'CC Color Winners'!A127)</f>
        <v>0</v>
      </c>
      <c r="E127">
        <f>COUNTIF('CC Standings '!E$3:E$29,'CC Color Winners'!A127)</f>
        <v>0</v>
      </c>
      <c r="F127">
        <f>COUNTIF('CC Standings '!F$3:F$29,'CC Color Winners'!A127)</f>
        <v>0</v>
      </c>
      <c r="G127">
        <f>COUNTIF('CC Standings '!G$3:G$29,'CC Color Winners'!A127)</f>
        <v>0</v>
      </c>
      <c r="H127">
        <f>COUNTIF('CC Standings '!H$3:H$29,'CC Color Winners'!A127)</f>
        <v>0</v>
      </c>
      <c r="I127">
        <f>COUNTIF('CC Standings '!I$3:I$29,'CC Color Winners'!A127)</f>
        <v>0</v>
      </c>
      <c r="J127">
        <f>COUNTIF('CC Standings '!J$3:J$29,'CC Color Winners'!A127)</f>
        <v>0</v>
      </c>
      <c r="K127">
        <f>COUNTIF('CC Standings '!K$3:K$29,'CC Color Winners'!A127)</f>
        <v>0</v>
      </c>
      <c r="L127">
        <f>COUNTIF('CC Standings '!L$3:L$29,'CC Color Winners'!A127)</f>
        <v>0</v>
      </c>
      <c r="M127">
        <f>COUNTIF('CC Standings '!M$3:M$29,'CC Color Winners'!A127)</f>
        <v>0</v>
      </c>
      <c r="N127">
        <f>COUNTIF('CC Standings '!N$3:N$29,'CC Color Winners'!A127)</f>
        <v>0</v>
      </c>
      <c r="O127">
        <f>COUNTIF('CC Standings '!O$3:O$29,'CC Color Winners'!A127)</f>
        <v>0</v>
      </c>
      <c r="P127">
        <f>COUNTIF('CC Standings '!P$3:P$29,'CC Color Winners'!A127)</f>
        <v>0</v>
      </c>
      <c r="Q127">
        <f>COUNTIF('CC Standings '!Q$3:Q$29,'CC Color Winners'!A127)</f>
        <v>0</v>
      </c>
      <c r="R127">
        <f>COUNTIF('CC Standings '!R$3:R$29,'CC Color Winners'!A127)</f>
        <v>0</v>
      </c>
      <c r="S127">
        <f>COUNTIF('CC Standings '!S$3:S$29,'CC Color Winners'!A127)</f>
        <v>0</v>
      </c>
      <c r="T127">
        <f>COUNTIF('CC Standings '!T$3:T$29,'CC Color Winners'!A127)</f>
        <v>0</v>
      </c>
      <c r="U127">
        <f>COUNTIF('CC Standings '!U$3:U$29,'CC Color Winners'!A127)</f>
        <v>0</v>
      </c>
      <c r="V127">
        <f>COUNTIF('CC Standings '!V$3:V$29,'CC Color Winners'!A127)</f>
        <v>0</v>
      </c>
      <c r="W127">
        <f>COUNTIF('CC Standings '!W$3:W$29,'CC Color Winners'!A127)</f>
        <v>0</v>
      </c>
      <c r="X127">
        <f>COUNTIF('CC Standings '!X$3:X$29,'CC Color Winners'!A127)</f>
        <v>0</v>
      </c>
      <c r="Y127">
        <f>COUNTIF('CC Standings '!Y$3:Y$29,'CC Color Winners'!A127)</f>
        <v>0</v>
      </c>
      <c r="Z127">
        <f>COUNTIF('CC Standings '!Z$3:Z$29,'CC Color Winners'!A127)</f>
        <v>0</v>
      </c>
      <c r="AA127">
        <f>COUNTIF('CC Standings '!AA$3:AA$29,'CC Color Winners'!A127)</f>
        <v>0</v>
      </c>
      <c r="AB127">
        <f>COUNTIF('CC Standings '!AB$3:AB$29,'CC Color Winners'!A127)</f>
        <v>0</v>
      </c>
      <c r="AC127">
        <f>COUNTIF('CC Standings '!AC$3:AC$29,'CC Color Winners'!A127)</f>
        <v>0</v>
      </c>
      <c r="AD127">
        <f>COUNTIF('CC Standings '!AD$3:AD$29,'CC Color Winners'!A127)</f>
        <v>0</v>
      </c>
      <c r="AE127">
        <f>COUNTIF('CC Standings '!AE$3:AE$29,'CC Color Winners'!A127)</f>
        <v>0</v>
      </c>
      <c r="AF127">
        <f>COUNTIF('CC Standings '!AF$3:AF$29,'CC Color Winners'!A127)</f>
        <v>0</v>
      </c>
      <c r="AG127">
        <f>COUNTIF('CC Standings '!AG$3:AG$29,'CC Color Winners'!A127)</f>
        <v>0</v>
      </c>
      <c r="AH127">
        <f>COUNTIF('CC Standings '!AH$3:AH$29,'CC Color Winners'!A127)</f>
        <v>0</v>
      </c>
      <c r="AI127">
        <f>COUNTIF('CC Standings '!AI$3:AI$29,'CC Color Winners'!A127)</f>
        <v>0</v>
      </c>
      <c r="AJ127">
        <f>COUNTIF('CC Standings '!AJ$3:AJ$29,'CC Color Winners'!A127)</f>
        <v>0</v>
      </c>
      <c r="AK127">
        <f>COUNTIF('CC Standings '!AK$3:AK$29,'CC Color Winners'!A127)</f>
        <v>0</v>
      </c>
      <c r="AL127">
        <f>COUNTIF('CC Standings '!AL$3:AL$29,'CC Color Winners'!A127)</f>
        <v>0</v>
      </c>
      <c r="AM127">
        <f>COUNTIF('CC Standings '!AM$3:AM$29,'CC Color Winners'!A127)</f>
        <v>0</v>
      </c>
    </row>
    <row r="128" spans="1:39">
      <c r="B128">
        <f>COUNTIF('CC Standings '!B$3:B$29,'CC Color Winners'!A128)</f>
        <v>0</v>
      </c>
      <c r="C128">
        <f>COUNTIF('CC Standings '!C$3:C$29,'CC Color Winners'!A128)</f>
        <v>0</v>
      </c>
      <c r="D128">
        <f>COUNTIF('CC Standings '!D$3:D$29,'CC Color Winners'!A128)</f>
        <v>0</v>
      </c>
      <c r="E128">
        <f>COUNTIF('CC Standings '!E$3:E$29,'CC Color Winners'!A128)</f>
        <v>0</v>
      </c>
      <c r="F128">
        <f>COUNTIF('CC Standings '!F$3:F$29,'CC Color Winners'!A128)</f>
        <v>0</v>
      </c>
      <c r="G128">
        <f>COUNTIF('CC Standings '!G$3:G$29,'CC Color Winners'!A128)</f>
        <v>0</v>
      </c>
      <c r="H128">
        <f>COUNTIF('CC Standings '!H$3:H$29,'CC Color Winners'!A128)</f>
        <v>0</v>
      </c>
      <c r="I128">
        <f>COUNTIF('CC Standings '!I$3:I$29,'CC Color Winners'!A128)</f>
        <v>0</v>
      </c>
      <c r="J128">
        <f>COUNTIF('CC Standings '!J$3:J$29,'CC Color Winners'!A128)</f>
        <v>0</v>
      </c>
      <c r="K128">
        <f>COUNTIF('CC Standings '!K$3:K$29,'CC Color Winners'!A128)</f>
        <v>0</v>
      </c>
      <c r="L128">
        <f>COUNTIF('CC Standings '!L$3:L$29,'CC Color Winners'!A128)</f>
        <v>0</v>
      </c>
      <c r="M128">
        <f>COUNTIF('CC Standings '!M$3:M$29,'CC Color Winners'!A128)</f>
        <v>0</v>
      </c>
      <c r="N128">
        <f>COUNTIF('CC Standings '!N$3:N$29,'CC Color Winners'!A128)</f>
        <v>0</v>
      </c>
      <c r="O128">
        <f>COUNTIF('CC Standings '!O$3:O$29,'CC Color Winners'!A128)</f>
        <v>0</v>
      </c>
      <c r="P128">
        <f>COUNTIF('CC Standings '!P$3:P$29,'CC Color Winners'!A128)</f>
        <v>0</v>
      </c>
      <c r="Q128">
        <f>COUNTIF('CC Standings '!Q$3:Q$29,'CC Color Winners'!A128)</f>
        <v>0</v>
      </c>
      <c r="R128">
        <f>COUNTIF('CC Standings '!R$3:R$29,'CC Color Winners'!A128)</f>
        <v>0</v>
      </c>
      <c r="S128">
        <f>COUNTIF('CC Standings '!S$3:S$29,'CC Color Winners'!A128)</f>
        <v>0</v>
      </c>
      <c r="T128">
        <f>COUNTIF('CC Standings '!T$3:T$29,'CC Color Winners'!A128)</f>
        <v>0</v>
      </c>
      <c r="U128">
        <f>COUNTIF('CC Standings '!U$3:U$29,'CC Color Winners'!A128)</f>
        <v>0</v>
      </c>
      <c r="V128">
        <f>COUNTIF('CC Standings '!V$3:V$29,'CC Color Winners'!A128)</f>
        <v>0</v>
      </c>
      <c r="W128">
        <f>COUNTIF('CC Standings '!W$3:W$29,'CC Color Winners'!A128)</f>
        <v>0</v>
      </c>
      <c r="X128">
        <f>COUNTIF('CC Standings '!X$3:X$29,'CC Color Winners'!A128)</f>
        <v>0</v>
      </c>
      <c r="Y128">
        <f>COUNTIF('CC Standings '!Y$3:Y$29,'CC Color Winners'!A128)</f>
        <v>0</v>
      </c>
      <c r="Z128">
        <f>COUNTIF('CC Standings '!Z$3:Z$29,'CC Color Winners'!A128)</f>
        <v>0</v>
      </c>
      <c r="AA128">
        <f>COUNTIF('CC Standings '!AA$3:AA$29,'CC Color Winners'!A128)</f>
        <v>0</v>
      </c>
      <c r="AB128">
        <f>COUNTIF('CC Standings '!AB$3:AB$29,'CC Color Winners'!A128)</f>
        <v>0</v>
      </c>
      <c r="AC128">
        <f>COUNTIF('CC Standings '!AC$3:AC$29,'CC Color Winners'!A128)</f>
        <v>0</v>
      </c>
      <c r="AD128">
        <f>COUNTIF('CC Standings '!AD$3:AD$29,'CC Color Winners'!A128)</f>
        <v>0</v>
      </c>
      <c r="AE128">
        <f>COUNTIF('CC Standings '!AE$3:AE$29,'CC Color Winners'!A128)</f>
        <v>0</v>
      </c>
      <c r="AF128">
        <f>COUNTIF('CC Standings '!AF$3:AF$29,'CC Color Winners'!A128)</f>
        <v>0</v>
      </c>
      <c r="AG128">
        <f>COUNTIF('CC Standings '!AG$3:AG$29,'CC Color Winners'!A128)</f>
        <v>0</v>
      </c>
      <c r="AH128">
        <f>COUNTIF('CC Standings '!AH$3:AH$29,'CC Color Winners'!A128)</f>
        <v>0</v>
      </c>
      <c r="AI128">
        <f>COUNTIF('CC Standings '!AI$3:AI$29,'CC Color Winners'!A128)</f>
        <v>0</v>
      </c>
      <c r="AJ128">
        <f>COUNTIF('CC Standings '!AJ$3:AJ$29,'CC Color Winners'!A128)</f>
        <v>0</v>
      </c>
      <c r="AK128">
        <f>COUNTIF('CC Standings '!AK$3:AK$29,'CC Color Winners'!A128)</f>
        <v>0</v>
      </c>
      <c r="AL128">
        <f>COUNTIF('CC Standings '!AL$3:AL$29,'CC Color Winners'!A128)</f>
        <v>0</v>
      </c>
      <c r="AM128">
        <f>COUNTIF('CC Standings '!AM$3:AM$29,'CC Color Winners'!A128)</f>
        <v>0</v>
      </c>
    </row>
    <row r="134" spans="1:1">
      <c r="A134" s="124"/>
    </row>
    <row r="135" spans="1:1">
      <c r="A135" s="124"/>
    </row>
  </sheetData>
  <sortState xmlns:xlrd2="http://schemas.microsoft.com/office/spreadsheetml/2017/richdata2" ref="A4:AM123">
    <sortCondition ref="A4:A123"/>
  </sortState>
  <conditionalFormatting sqref="B3:B301">
    <cfRule type="top10" dxfId="37" priority="319" rank="1"/>
  </conditionalFormatting>
  <conditionalFormatting sqref="C3:C301">
    <cfRule type="top10" dxfId="36" priority="321" rank="1"/>
  </conditionalFormatting>
  <conditionalFormatting sqref="D3:D301">
    <cfRule type="top10" dxfId="35" priority="323" rank="1"/>
  </conditionalFormatting>
  <conditionalFormatting sqref="E3:E301">
    <cfRule type="top10" dxfId="34" priority="325" rank="1"/>
  </conditionalFormatting>
  <conditionalFormatting sqref="F3:F301">
    <cfRule type="top10" dxfId="33" priority="327" rank="1"/>
  </conditionalFormatting>
  <conditionalFormatting sqref="G3:G301">
    <cfRule type="top10" dxfId="32" priority="329" rank="1"/>
  </conditionalFormatting>
  <conditionalFormatting sqref="H3:H301">
    <cfRule type="top10" dxfId="31" priority="331" rank="1"/>
  </conditionalFormatting>
  <conditionalFormatting sqref="I3:I301">
    <cfRule type="top10" dxfId="30" priority="333" rank="1"/>
  </conditionalFormatting>
  <conditionalFormatting sqref="J3:J301">
    <cfRule type="top10" dxfId="29" priority="335" rank="1"/>
  </conditionalFormatting>
  <conditionalFormatting sqref="K3:K301">
    <cfRule type="top10" dxfId="28" priority="337" rank="1"/>
  </conditionalFormatting>
  <conditionalFormatting sqref="L3:L301">
    <cfRule type="top10" dxfId="27" priority="339" rank="1"/>
  </conditionalFormatting>
  <conditionalFormatting sqref="M3:M301">
    <cfRule type="top10" dxfId="26" priority="341" rank="1"/>
  </conditionalFormatting>
  <conditionalFormatting sqref="N3:N301">
    <cfRule type="top10" dxfId="25" priority="343" rank="1"/>
  </conditionalFormatting>
  <conditionalFormatting sqref="O3:O301">
    <cfRule type="top10" dxfId="24" priority="345" rank="1"/>
  </conditionalFormatting>
  <conditionalFormatting sqref="P3:P301">
    <cfRule type="top10" dxfId="23" priority="347" rank="1"/>
  </conditionalFormatting>
  <conditionalFormatting sqref="Q3:Q301">
    <cfRule type="top10" dxfId="22" priority="349" rank="1"/>
  </conditionalFormatting>
  <conditionalFormatting sqref="R3:R301">
    <cfRule type="top10" dxfId="21" priority="351" rank="1"/>
  </conditionalFormatting>
  <conditionalFormatting sqref="S3:S301">
    <cfRule type="top10" dxfId="20" priority="353" rank="1"/>
  </conditionalFormatting>
  <conditionalFormatting sqref="T3:T301">
    <cfRule type="top10" dxfId="19" priority="355" rank="1"/>
  </conditionalFormatting>
  <conditionalFormatting sqref="U3:U301">
    <cfRule type="top10" dxfId="18" priority="357" rank="1"/>
  </conditionalFormatting>
  <conditionalFormatting sqref="V3:V301">
    <cfRule type="top10" dxfId="17" priority="359" rank="1"/>
  </conditionalFormatting>
  <conditionalFormatting sqref="W3:W301">
    <cfRule type="top10" dxfId="16" priority="361" rank="1"/>
  </conditionalFormatting>
  <conditionalFormatting sqref="X3:X301">
    <cfRule type="top10" dxfId="15" priority="363" rank="1"/>
  </conditionalFormatting>
  <conditionalFormatting sqref="Y3:Y301">
    <cfRule type="top10" dxfId="14" priority="365" rank="1"/>
  </conditionalFormatting>
  <conditionalFormatting sqref="Z3:Z301">
    <cfRule type="top10" dxfId="13" priority="367" rank="1"/>
  </conditionalFormatting>
  <conditionalFormatting sqref="AA3:AA301">
    <cfRule type="top10" dxfId="12" priority="369" rank="1"/>
  </conditionalFormatting>
  <conditionalFormatting sqref="AB3:AB301">
    <cfRule type="top10" dxfId="11" priority="371" rank="1"/>
  </conditionalFormatting>
  <conditionalFormatting sqref="AC3:AC301">
    <cfRule type="top10" dxfId="10" priority="373" rank="1"/>
  </conditionalFormatting>
  <conditionalFormatting sqref="AD3:AD301">
    <cfRule type="top10" dxfId="9" priority="375" rank="1"/>
  </conditionalFormatting>
  <conditionalFormatting sqref="AE3:AE301">
    <cfRule type="top10" dxfId="8" priority="377" rank="1"/>
  </conditionalFormatting>
  <conditionalFormatting sqref="AF3:AF301">
    <cfRule type="top10" dxfId="7" priority="379" rank="1"/>
  </conditionalFormatting>
  <conditionalFormatting sqref="AG3:AG301">
    <cfRule type="top10" dxfId="6" priority="381" rank="1"/>
  </conditionalFormatting>
  <conditionalFormatting sqref="AH3:AH301">
    <cfRule type="top10" dxfId="5" priority="383" rank="1"/>
  </conditionalFormatting>
  <conditionalFormatting sqref="AI3:AI301">
    <cfRule type="top10" dxfId="4" priority="385" rank="1"/>
  </conditionalFormatting>
  <conditionalFormatting sqref="AJ3:AJ301">
    <cfRule type="top10" dxfId="3" priority="387" rank="1"/>
  </conditionalFormatting>
  <conditionalFormatting sqref="AK3:AK301">
    <cfRule type="top10" dxfId="2" priority="389" rank="1"/>
  </conditionalFormatting>
  <conditionalFormatting sqref="AL3:AL301">
    <cfRule type="top10" dxfId="1" priority="391" rank="1"/>
  </conditionalFormatting>
  <conditionalFormatting sqref="AM3:AM301">
    <cfRule type="top10" dxfId="0" priority="393" rank="1"/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Point Standings</vt:lpstr>
      <vt:lpstr>CC Standings </vt:lpstr>
      <vt:lpstr>CC Color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Julie Willis</cp:lastModifiedBy>
  <cp:lastPrinted>2012-09-11T16:41:00Z</cp:lastPrinted>
  <dcterms:created xsi:type="dcterms:W3CDTF">2004-01-30T23:53:00Z</dcterms:created>
  <dcterms:modified xsi:type="dcterms:W3CDTF">2022-12-08T02:38:38Z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ument Author">
    <vt:lpwstr>ACCT04\sackss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false</vt:bool>
  </property>
  <property fmtid="{D5CDD505-2E9C-101B-9397-08002B2CF9AE}" pid="9" name="Allow Footer Overwrite">
    <vt:bool>false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KSOProductBuildVer">
    <vt:lpwstr>1033-11.2.0.10451</vt:lpwstr>
  </property>
  <property fmtid="{D5CDD505-2E9C-101B-9397-08002B2CF9AE}" pid="13" name="ICV">
    <vt:lpwstr>3D9C71AA539743DEB1CB80F430682E35</vt:lpwstr>
  </property>
</Properties>
</file>