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stuar\Downloads\"/>
    </mc:Choice>
  </mc:AlternateContent>
  <xr:revisionPtr revIDLastSave="0" documentId="13_ncr:1_{59939B07-367B-4FEB-ACF3-F0E74DAB3882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Point Standings" sheetId="1" r:id="rId1"/>
    <sheet name="CC Standings " sheetId="3" r:id="rId2"/>
    <sheet name="CC Color Winner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0" i="3" l="1"/>
  <c r="A49" i="3"/>
  <c r="A67" i="3"/>
  <c r="A97" i="3"/>
  <c r="A68" i="3" l="1"/>
  <c r="A95" i="3"/>
  <c r="A96" i="3"/>
  <c r="A69" i="3"/>
  <c r="A47" i="3"/>
  <c r="A60" i="3"/>
  <c r="A108" i="3"/>
  <c r="A85" i="3"/>
  <c r="A53" i="3"/>
  <c r="A52" i="3"/>
  <c r="AM127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AM126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AM124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B123" i="4"/>
  <c r="AM122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AM120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B120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AM118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AM116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M104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AM102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M100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B99" i="4"/>
  <c r="AM98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AM96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AM88" i="4"/>
  <c r="AL88" i="4"/>
  <c r="AK88" i="4"/>
  <c r="AJ88" i="4"/>
  <c r="AI88" i="4"/>
  <c r="AH88" i="4"/>
  <c r="AG88" i="4"/>
  <c r="AF88" i="4"/>
  <c r="AE88" i="4"/>
  <c r="AD88" i="4"/>
  <c r="AC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AM86" i="4"/>
  <c r="AL86" i="4"/>
  <c r="AK86" i="4"/>
  <c r="AJ86" i="4"/>
  <c r="AI86" i="4"/>
  <c r="AH86" i="4"/>
  <c r="AG86" i="4"/>
  <c r="AF86" i="4"/>
  <c r="AE86" i="4"/>
  <c r="AD86" i="4"/>
  <c r="AC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M84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M82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AM3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7" i="3"/>
  <c r="A106" i="3"/>
  <c r="A105" i="3"/>
  <c r="A104" i="3"/>
  <c r="A103" i="3"/>
  <c r="A102" i="3"/>
  <c r="A101" i="3"/>
  <c r="A100" i="3"/>
  <c r="A99" i="3"/>
  <c r="A98" i="3"/>
  <c r="A94" i="3"/>
  <c r="A93" i="3"/>
  <c r="A92" i="3"/>
  <c r="A91" i="3"/>
  <c r="A89" i="3"/>
  <c r="A88" i="3"/>
  <c r="A87" i="3"/>
  <c r="A86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6" i="3"/>
  <c r="A65" i="3"/>
  <c r="A64" i="3"/>
  <c r="A63" i="3"/>
  <c r="A62" i="3"/>
  <c r="A61" i="3"/>
  <c r="A59" i="3"/>
  <c r="A58" i="3"/>
  <c r="A57" i="3"/>
  <c r="A56" i="3"/>
  <c r="A55" i="3"/>
  <c r="A54" i="3"/>
  <c r="A51" i="3"/>
  <c r="A50" i="3"/>
  <c r="A48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D233" i="1"/>
  <c r="AC233" i="1"/>
  <c r="AB233" i="1"/>
  <c r="AA233" i="1"/>
  <c r="Z233" i="1"/>
  <c r="Y233" i="1"/>
  <c r="X233" i="1"/>
  <c r="W233" i="1"/>
  <c r="V233" i="1"/>
  <c r="U233" i="1"/>
  <c r="T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E231" i="1"/>
  <c r="AE230" i="1"/>
  <c r="AE229" i="1"/>
  <c r="AE228" i="1"/>
  <c r="AE227" i="1"/>
  <c r="AE226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D179" i="1"/>
  <c r="AC179" i="1"/>
  <c r="AB179" i="1"/>
  <c r="AA179" i="1"/>
  <c r="Z179" i="1"/>
  <c r="Y179" i="1"/>
  <c r="X179" i="1"/>
  <c r="W179" i="1"/>
  <c r="V179" i="1"/>
  <c r="U179" i="1"/>
  <c r="T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9" i="1"/>
  <c r="AE158" i="1"/>
  <c r="AE157" i="1"/>
  <c r="AE156" i="1"/>
  <c r="AE155" i="1"/>
  <c r="AE154" i="1"/>
  <c r="AE153" i="1"/>
  <c r="AE152" i="1"/>
  <c r="AE151" i="1"/>
  <c r="AE150" i="1"/>
  <c r="AD142" i="1"/>
  <c r="AC142" i="1"/>
  <c r="AB142" i="1"/>
  <c r="AA142" i="1"/>
  <c r="Z142" i="1"/>
  <c r="Y142" i="1"/>
  <c r="X142" i="1"/>
  <c r="W142" i="1"/>
  <c r="V142" i="1"/>
  <c r="U142" i="1"/>
  <c r="T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D100" i="1"/>
  <c r="AA100" i="1"/>
  <c r="Z100" i="1"/>
  <c r="Y100" i="1"/>
  <c r="X100" i="1"/>
  <c r="W100" i="1"/>
  <c r="V100" i="1"/>
  <c r="U100" i="1"/>
  <c r="T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D59" i="1"/>
  <c r="AC59" i="1"/>
  <c r="AB59" i="1"/>
  <c r="AA59" i="1"/>
  <c r="Z59" i="1"/>
  <c r="Y59" i="1"/>
  <c r="X59" i="1"/>
  <c r="W59" i="1"/>
  <c r="V59" i="1"/>
  <c r="U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39" i="1"/>
  <c r="AE37" i="1"/>
  <c r="AE36" i="1"/>
  <c r="AE34" i="1"/>
  <c r="AE33" i="1"/>
  <c r="AE32" i="1"/>
  <c r="AE31" i="1"/>
  <c r="AE30" i="1"/>
  <c r="AE29" i="1"/>
  <c r="AE28" i="1"/>
  <c r="AE25" i="1"/>
  <c r="AE23" i="1"/>
  <c r="AE22" i="1"/>
  <c r="AE19" i="1"/>
  <c r="AE18" i="1"/>
  <c r="AE16" i="1"/>
  <c r="AE15" i="1"/>
  <c r="AE12" i="1"/>
  <c r="AE11" i="1"/>
  <c r="AE10" i="1"/>
  <c r="AE9" i="1"/>
</calcChain>
</file>

<file path=xl/sharedStrings.xml><?xml version="1.0" encoding="utf-8"?>
<sst xmlns="http://schemas.openxmlformats.org/spreadsheetml/2006/main" count="1152" uniqueCount="317">
  <si>
    <t>SHOW POINTS</t>
  </si>
  <si>
    <t>2021 SHOW SEASON</t>
  </si>
  <si>
    <t>CHAMPION DIVISION:</t>
  </si>
  <si>
    <t>Show:</t>
  </si>
  <si>
    <t>NOBS 1</t>
  </si>
  <si>
    <t>MBS</t>
  </si>
  <si>
    <t>AZBS1</t>
  </si>
  <si>
    <t>NOBS 2</t>
  </si>
  <si>
    <t>NOBS 3</t>
  </si>
  <si>
    <t>DFW 1</t>
  </si>
  <si>
    <t>DFW2</t>
  </si>
  <si>
    <t>TCBC 1</t>
  </si>
  <si>
    <t>TCBC 2</t>
  </si>
  <si>
    <t>TSBS1</t>
  </si>
  <si>
    <t>TSBS2</t>
  </si>
  <si>
    <t>AZBS2</t>
  </si>
  <si>
    <t>AZBS3</t>
  </si>
  <si>
    <t>ABC</t>
  </si>
  <si>
    <t>EPBC 1</t>
  </si>
  <si>
    <t>EPBC 2</t>
  </si>
  <si>
    <t>GN</t>
  </si>
  <si>
    <t>HBS</t>
  </si>
  <si>
    <t>NOBS 4</t>
  </si>
  <si>
    <t>Date:</t>
  </si>
  <si>
    <t>Totals</t>
  </si>
  <si>
    <t>Stuart Sacks</t>
  </si>
  <si>
    <t>Ray Heltzel</t>
  </si>
  <si>
    <t>Bob Vargo</t>
  </si>
  <si>
    <t>Richard Werner</t>
  </si>
  <si>
    <t>Josh Anthony</t>
  </si>
  <si>
    <t>Vic Lassalle</t>
  </si>
  <si>
    <t>Stephen Fowler</t>
  </si>
  <si>
    <t>Leon Saad</t>
  </si>
  <si>
    <t>David Hyatt</t>
  </si>
  <si>
    <t>Mick McCown</t>
  </si>
  <si>
    <t>Chuck Romano</t>
  </si>
  <si>
    <t>Dewayne Weldon</t>
  </si>
  <si>
    <t>Greg Lovell</t>
  </si>
  <si>
    <t>Maureen Broderick</t>
  </si>
  <si>
    <t>Richard Schmidt</t>
  </si>
  <si>
    <t>Robert Marshall</t>
  </si>
  <si>
    <t>Henry Timmes</t>
  </si>
  <si>
    <t>Julie Willis</t>
  </si>
  <si>
    <t>Mike &amp; Wilma Dahl</t>
  </si>
  <si>
    <t>Duane Walton</t>
  </si>
  <si>
    <t>Nelson Carpentier</t>
  </si>
  <si>
    <t>Triple J Aviaries</t>
  </si>
  <si>
    <t>Debbie Cole</t>
  </si>
  <si>
    <t>Larry Allen</t>
  </si>
  <si>
    <t>Frank Swider</t>
  </si>
  <si>
    <t>Debbie Lownsdale</t>
  </si>
  <si>
    <t>Mark Gray</t>
  </si>
  <si>
    <t>S &amp; M Shchrebakov</t>
  </si>
  <si>
    <t>David Eberst</t>
  </si>
  <si>
    <t>Bob Jensen</t>
  </si>
  <si>
    <t>Bill Mitton</t>
  </si>
  <si>
    <t>Al Horton</t>
  </si>
  <si>
    <t>Joe Riley</t>
  </si>
  <si>
    <t>Pauline Domenge</t>
  </si>
  <si>
    <t>Bob &amp; Kathy Thornber</t>
  </si>
  <si>
    <t>The Joyners</t>
  </si>
  <si>
    <t>Barbara Waterman</t>
  </si>
  <si>
    <t>April Bird-Stieglitz</t>
  </si>
  <si>
    <t>Robert Hofstetter</t>
  </si>
  <si>
    <t>Homer Gallerdo</t>
  </si>
  <si>
    <t>Herb Doucet</t>
  </si>
  <si>
    <t>Jaguar</t>
  </si>
  <si>
    <t>Hermann  Buenning</t>
  </si>
  <si>
    <t>Alan Bundy</t>
  </si>
  <si>
    <t>R &amp; M Silva</t>
  </si>
  <si>
    <t>Tom Traxler</t>
  </si>
  <si>
    <t>Keith &amp; Paige Gover</t>
  </si>
  <si>
    <t>Pablo Ortiz</t>
  </si>
  <si>
    <t>Total  for Show:</t>
  </si>
  <si>
    <t>INTERMEDIATE DIVISION:</t>
  </si>
  <si>
    <t>EPBC2</t>
  </si>
  <si>
    <t>Mike Abbate</t>
  </si>
  <si>
    <t>Chad Babin</t>
  </si>
  <si>
    <t>Jimmy Strong</t>
  </si>
  <si>
    <t>Kevin Smith</t>
  </si>
  <si>
    <t>Joe Downs</t>
  </si>
  <si>
    <t>Daniel &amp; Sophie Floyd</t>
  </si>
  <si>
    <t>Sharon Robichaud</t>
  </si>
  <si>
    <t>Bill McLean Jr.</t>
  </si>
  <si>
    <t>Joe Smith</t>
  </si>
  <si>
    <t>Eduardo Rodes</t>
  </si>
  <si>
    <t>Len Bourgeois</t>
  </si>
  <si>
    <t>Frankie Rivera</t>
  </si>
  <si>
    <t>Connie Lovell</t>
  </si>
  <si>
    <t>Danny Sisson</t>
  </si>
  <si>
    <t>Lori Rill</t>
  </si>
  <si>
    <t>Randy Thomas</t>
  </si>
  <si>
    <t>Brian Draxler</t>
  </si>
  <si>
    <t>Bernice O'Steen</t>
  </si>
  <si>
    <t>Julia Howard</t>
  </si>
  <si>
    <t>Bob McBride</t>
  </si>
  <si>
    <t>Joey Kruger</t>
  </si>
  <si>
    <t>Steve Higgins</t>
  </si>
  <si>
    <t>Tony League</t>
  </si>
  <si>
    <t>TL Aviary</t>
  </si>
  <si>
    <t>Mary Simons</t>
  </si>
  <si>
    <t>Kathy Abdis</t>
  </si>
  <si>
    <t>Joel Maniaci</t>
  </si>
  <si>
    <t>Carolyn McCoy</t>
  </si>
  <si>
    <t>Andrew Thompson</t>
  </si>
  <si>
    <t>NOVICE DIVISION:</t>
  </si>
  <si>
    <t>Dawn Sandvee</t>
  </si>
  <si>
    <t>Drew Angus</t>
  </si>
  <si>
    <t>Terry McLean</t>
  </si>
  <si>
    <t>Nancy Gingrich</t>
  </si>
  <si>
    <t>Joel &amp; Jackie Lippe</t>
  </si>
  <si>
    <t>Ray Zoercher</t>
  </si>
  <si>
    <t>Jessica Pidgeon</t>
  </si>
  <si>
    <t>Natasha Botway</t>
  </si>
  <si>
    <t>Geoffrey Kaye</t>
  </si>
  <si>
    <t>John Ferreira</t>
  </si>
  <si>
    <t>Michael Cannizzaro</t>
  </si>
  <si>
    <t>Stephanie Pierce</t>
  </si>
  <si>
    <t>Bill McLean Sr.</t>
  </si>
  <si>
    <t>Tracy Carter</t>
  </si>
  <si>
    <t>Eliana Floyd</t>
  </si>
  <si>
    <t>Tom Dietrich</t>
  </si>
  <si>
    <t>Chris Pidgeon</t>
  </si>
  <si>
    <t>Catherine Langham</t>
  </si>
  <si>
    <t>Nathan Floyd</t>
  </si>
  <si>
    <t>Linda Fadigan</t>
  </si>
  <si>
    <t>Debbie Grant</t>
  </si>
  <si>
    <t>Jorge Rivero</t>
  </si>
  <si>
    <t>Sandra Wood</t>
  </si>
  <si>
    <t>Margie Doucet</t>
  </si>
  <si>
    <t>Gary Roberts</t>
  </si>
  <si>
    <t>Joe Haught</t>
  </si>
  <si>
    <t>Abraham Leon</t>
  </si>
  <si>
    <t>Alex Cardoso</t>
  </si>
  <si>
    <t>Ronnie Ray</t>
  </si>
  <si>
    <t>Frank DeGaetano</t>
  </si>
  <si>
    <t>J. W. Dawkins (Bill)</t>
  </si>
  <si>
    <t>JUNIOR DIVISION:</t>
  </si>
  <si>
    <t>Alina Rivera</t>
  </si>
  <si>
    <t>Tyler Strong</t>
  </si>
  <si>
    <t>Markko Durek</t>
  </si>
  <si>
    <t>Baylin McWilliams</t>
  </si>
  <si>
    <t>Total  for Show</t>
  </si>
  <si>
    <t>RARE DIVISION:</t>
  </si>
  <si>
    <t>EPBC</t>
  </si>
  <si>
    <t>Rodney Silva</t>
  </si>
  <si>
    <t>Dawn Sandve</t>
  </si>
  <si>
    <t>Bill Mclean Sr</t>
  </si>
  <si>
    <t>Sophie &amp; Daniel Floyd</t>
  </si>
  <si>
    <t>Frankie Riviera</t>
  </si>
  <si>
    <t>Marcia Halbert</t>
  </si>
  <si>
    <t>J.W. Dawkins (Bill)</t>
  </si>
  <si>
    <t>Total for Show</t>
  </si>
  <si>
    <t>LIGHT GREEN</t>
  </si>
  <si>
    <t>DARK GREEN</t>
  </si>
  <si>
    <t>SKY</t>
  </si>
  <si>
    <t>COBALT</t>
  </si>
  <si>
    <t>GREY GREEN</t>
  </si>
  <si>
    <t>GREY</t>
  </si>
  <si>
    <t>OPALINE GREEN</t>
  </si>
  <si>
    <t>OPALINE BLUE</t>
  </si>
  <si>
    <t>CINNAMON GREEN</t>
  </si>
  <si>
    <t>CINNAMON BLUE</t>
  </si>
  <si>
    <t>OPALINE CINNAMON</t>
  </si>
  <si>
    <t>LUTINO</t>
  </si>
  <si>
    <t>ALBINO</t>
  </si>
  <si>
    <t>SPANGLE</t>
  </si>
  <si>
    <t>DF SPANGLE</t>
  </si>
  <si>
    <t>DOMINANT PIED</t>
  </si>
  <si>
    <t>YELLOW FACE</t>
  </si>
  <si>
    <t>TEXAS CLEARBODY</t>
  </si>
  <si>
    <t>YELLOW</t>
  </si>
  <si>
    <t>WHITE</t>
  </si>
  <si>
    <t>OLIVE/ MAUVE</t>
  </si>
  <si>
    <t>VIOLET</t>
  </si>
  <si>
    <t>AOV</t>
  </si>
  <si>
    <t>CLEAR WING</t>
  </si>
  <si>
    <t>GREY WING</t>
  </si>
  <si>
    <t xml:space="preserve">F.B.C.   G.W. </t>
  </si>
  <si>
    <t>RAINBOW</t>
  </si>
  <si>
    <t>REC PIED</t>
  </si>
  <si>
    <t>DUTCH/CF PIED</t>
  </si>
  <si>
    <t>FROSTED PIED</t>
  </si>
  <si>
    <t>D.E.C.</t>
  </si>
  <si>
    <t>FALLOW</t>
  </si>
  <si>
    <t>LACEWING</t>
  </si>
  <si>
    <t>CRESTED</t>
  </si>
  <si>
    <t>DF ANTHRACITE</t>
  </si>
  <si>
    <t>SLATE</t>
  </si>
  <si>
    <t>EASLEY CLEARBODY</t>
  </si>
  <si>
    <t>AORV</t>
  </si>
  <si>
    <t>NOBS1</t>
  </si>
  <si>
    <t>VIC LASSALLE</t>
  </si>
  <si>
    <t>DUANE WALTON</t>
  </si>
  <si>
    <t>JIMMY STRONG</t>
  </si>
  <si>
    <t>MARK GRAY</t>
  </si>
  <si>
    <t>SHARON ROBICHAUD</t>
  </si>
  <si>
    <t>DANNY SISSON</t>
  </si>
  <si>
    <t>CATHERINE LANGHAM</t>
  </si>
  <si>
    <t>PAULINE DOMENGE</t>
  </si>
  <si>
    <t>BOB JENSEN</t>
  </si>
  <si>
    <t>DEBBIE LOWNSDALE</t>
  </si>
  <si>
    <t>NONE</t>
  </si>
  <si>
    <t>TRACY CARTER</t>
  </si>
  <si>
    <t>ELIENA FLOYD</t>
  </si>
  <si>
    <t>MAUREEN BRODERICK</t>
  </si>
  <si>
    <t>RAY HELTZEL</t>
  </si>
  <si>
    <t>STEPHEN FOWLER</t>
  </si>
  <si>
    <t>DEBBIE COLE</t>
  </si>
  <si>
    <t>JOEL &amp; JACKIE LIPPE</t>
  </si>
  <si>
    <t>MICK MCCOWN</t>
  </si>
  <si>
    <t>THE JOYNERS</t>
  </si>
  <si>
    <t>JOE DOWNS</t>
  </si>
  <si>
    <t>NOBS2</t>
  </si>
  <si>
    <t>CHAD BABIN</t>
  </si>
  <si>
    <t>MIKE ABBATE</t>
  </si>
  <si>
    <t>LEN BOURGEOIS</t>
  </si>
  <si>
    <t>TERRY MCLEAN</t>
  </si>
  <si>
    <t>RAY ZOERCHER</t>
  </si>
  <si>
    <t>BOB VARGO</t>
  </si>
  <si>
    <t>GREG LOVELL</t>
  </si>
  <si>
    <t>BARBARA WATERMAN</t>
  </si>
  <si>
    <t>NOBS3</t>
  </si>
  <si>
    <t>STUART SACKS</t>
  </si>
  <si>
    <t>JULIE WILLIS</t>
  </si>
  <si>
    <t>JOSH ANTHONY</t>
  </si>
  <si>
    <t>RICH WERNER</t>
  </si>
  <si>
    <t>DFW1</t>
  </si>
  <si>
    <t>RANDY THOMAS</t>
  </si>
  <si>
    <t>DEWAYNE WELDON</t>
  </si>
  <si>
    <t>AL HORTON</t>
  </si>
  <si>
    <t>CHRIS PIDGEON</t>
  </si>
  <si>
    <t>BERNICE O'STEEN</t>
  </si>
  <si>
    <t>JESSICA PIDGEON</t>
  </si>
  <si>
    <t>STEVE HIGGINS</t>
  </si>
  <si>
    <t>TCBC1</t>
  </si>
  <si>
    <t>FRANK SWIDER</t>
  </si>
  <si>
    <t>EDUARDO RODES</t>
  </si>
  <si>
    <t>DAVID EBERST</t>
  </si>
  <si>
    <t>HENRY TIMMES</t>
  </si>
  <si>
    <t>TCBC2</t>
  </si>
  <si>
    <t>RICHARD SCHMIDT</t>
  </si>
  <si>
    <t>NANCY GINGRICH</t>
  </si>
  <si>
    <t>KATHY ABDIS</t>
  </si>
  <si>
    <t>NELSON CARPENTIER</t>
  </si>
  <si>
    <t>JOE RILEY</t>
  </si>
  <si>
    <t>BOB &amp; KATHY THORNBER</t>
  </si>
  <si>
    <t>TRIPLE J BUDGIES</t>
  </si>
  <si>
    <t>BRIAN DRAXLER</t>
  </si>
  <si>
    <t>MARCIA HALBERT</t>
  </si>
  <si>
    <t>DAWN SANDVE</t>
  </si>
  <si>
    <t>FRANKIE RIVERA</t>
  </si>
  <si>
    <t>DREW ANGUS</t>
  </si>
  <si>
    <t>JOE SMITH</t>
  </si>
  <si>
    <t>GEOFFREY KAYE</t>
  </si>
  <si>
    <t>BILL MITTON</t>
  </si>
  <si>
    <t>D &amp; S FLOYD</t>
  </si>
  <si>
    <t>LEON SAAD</t>
  </si>
  <si>
    <t>RODNEY SILVA</t>
  </si>
  <si>
    <t>Cesar Avita</t>
  </si>
  <si>
    <t>D &amp; S Floyd</t>
  </si>
  <si>
    <t>Triple J Budgies</t>
  </si>
  <si>
    <t>Bob Brice</t>
  </si>
  <si>
    <t>Bob Wilson</t>
  </si>
  <si>
    <t>Carlie Ames</t>
  </si>
  <si>
    <t>CBH Aviary</t>
  </si>
  <si>
    <t>Christina Hallock</t>
  </si>
  <si>
    <t>David Elrod</t>
  </si>
  <si>
    <t>Henry Lopez</t>
  </si>
  <si>
    <t>Homer Gallardo</t>
  </si>
  <si>
    <t>Jackie Werner</t>
  </si>
  <si>
    <t>Jose Guzman</t>
  </si>
  <si>
    <t>Ken Simons</t>
  </si>
  <si>
    <t>Mike Romano</t>
  </si>
  <si>
    <t>Rob Ferguson</t>
  </si>
  <si>
    <t>Steve La Rivee</t>
  </si>
  <si>
    <t>Sundance Aviary</t>
  </si>
  <si>
    <t>OPAL GREEN</t>
  </si>
  <si>
    <t>OPAL BLUE</t>
  </si>
  <si>
    <t>CIN GREEN</t>
  </si>
  <si>
    <t>CIN BLUE</t>
  </si>
  <si>
    <t>OPAL CIN</t>
  </si>
  <si>
    <t>DOM PIED</t>
  </si>
  <si>
    <t>T.C.B.</t>
  </si>
  <si>
    <t>LACE WING</t>
  </si>
  <si>
    <t>DF ANTHRA CITE</t>
  </si>
  <si>
    <t>E.C.B.</t>
  </si>
  <si>
    <t>Alec Joyner</t>
  </si>
  <si>
    <t>Alecia Joyner</t>
  </si>
  <si>
    <t>Christopher Pidgeon</t>
  </si>
  <si>
    <t>Dave &amp; Pam Collier</t>
  </si>
  <si>
    <t>Del O'Connell</t>
  </si>
  <si>
    <t>Gary Olson</t>
  </si>
  <si>
    <t>Hermann Buenning</t>
  </si>
  <si>
    <t>James Owens</t>
  </si>
  <si>
    <t>Jim &amp; Al Partnership</t>
  </si>
  <si>
    <t>Joe Chaves</t>
  </si>
  <si>
    <t>Joyners</t>
  </si>
  <si>
    <t>K &amp; P Gover</t>
  </si>
  <si>
    <t>Kim Vandermeyden</t>
  </si>
  <si>
    <t>Larry Moore</t>
  </si>
  <si>
    <t>Marsha Conley</t>
  </si>
  <si>
    <t>Rich Werner</t>
  </si>
  <si>
    <t>Robert Hoffstetter</t>
  </si>
  <si>
    <t>Skylar Neumann</t>
  </si>
  <si>
    <t>Stan Jankowski</t>
  </si>
  <si>
    <t>Terry Travis</t>
  </si>
  <si>
    <t>Victoria Halbert</t>
  </si>
  <si>
    <t>BILL MCLEAN JR.</t>
  </si>
  <si>
    <t>S&amp;M Shcherbakov</t>
  </si>
  <si>
    <t>Eliena Floyd</t>
  </si>
  <si>
    <t>S&amp;M SHCHERBAKOV</t>
  </si>
  <si>
    <t>marcia halbert</t>
  </si>
  <si>
    <t>Cesar Avitia</t>
  </si>
  <si>
    <t>CESAR AVITIA</t>
  </si>
  <si>
    <t>jOEY kRUEGER</t>
  </si>
  <si>
    <t>Serena Krueger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</si>
</sst>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m/d/yy;@"/>
  </numFmts>
  <fonts count="28"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8"/>
      <color theme="1"/>
      <name val="Arial Narrow"/>
      <charset val="134"/>
    </font>
    <font>
      <sz val="8"/>
      <name val="Calibri"/>
      <charset val="134"/>
    </font>
    <font>
      <sz val="10"/>
      <name val="Calibri"/>
      <charset val="134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</font>
    <font>
      <sz val="8"/>
      <color theme="1"/>
      <name val="Calibri"/>
      <charset val="134"/>
    </font>
    <font>
      <b/>
      <sz val="8"/>
      <name val="Arial Narrow"/>
      <charset val="134"/>
    </font>
    <font>
      <sz val="7"/>
      <color theme="1"/>
      <name val="Calibri"/>
      <charset val="134"/>
      <scheme val="minor"/>
    </font>
    <font>
      <sz val="7.5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rgb="FFFF66FF"/>
      <name val="Courier New"/>
      <charset val="134"/>
    </font>
    <font>
      <sz val="9"/>
      <color theme="1"/>
      <name val="Calibri"/>
      <charset val="134"/>
    </font>
    <font>
      <sz val="7"/>
      <color theme="1"/>
      <name val="Calibri"/>
      <charset val="134"/>
    </font>
    <font>
      <sz val="10"/>
      <color theme="1"/>
      <name val="Arial"/>
      <charset val="134"/>
    </font>
    <font>
      <b/>
      <sz val="20"/>
      <name val="Arial"/>
      <charset val="134"/>
    </font>
    <font>
      <b/>
      <u/>
      <sz val="20"/>
      <name val="Arial"/>
      <charset val="134"/>
    </font>
    <font>
      <b/>
      <sz val="10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b/>
      <u/>
      <sz val="10"/>
      <name val="Arial"/>
      <charset val="134"/>
    </font>
    <font>
      <sz val="7"/>
      <name val="Arial"/>
      <charset val="134"/>
    </font>
    <font>
      <sz val="6"/>
      <name val="Arial"/>
      <charset val="134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 tint="-0.14996795556505021"/>
      </patternFill>
    </fill>
    <fill>
      <patternFill patternType="solid">
        <fgColor rgb="FFC6FEE6"/>
        <bgColor theme="6" tint="0.59999389629810485"/>
      </patternFill>
    </fill>
    <fill>
      <patternFill patternType="solid">
        <fgColor rgb="FFC6FEE6"/>
        <bgColor indexed="64"/>
      </patternFill>
    </fill>
    <fill>
      <patternFill patternType="solid">
        <fgColor rgb="FFABCBFB"/>
        <bgColor theme="4" tint="0.59999389629810485"/>
      </patternFill>
    </fill>
    <fill>
      <patternFill patternType="solid">
        <fgColor rgb="FFABCBFB"/>
        <bgColor indexed="64"/>
      </patternFill>
    </fill>
    <fill>
      <patternFill patternType="solid">
        <fgColor rgb="FFABCBFB"/>
        <bgColor theme="0" tint="-0.14996795556505021"/>
      </patternFill>
    </fill>
    <fill>
      <patternFill patternType="solid">
        <fgColor rgb="FFECF3FE"/>
        <bgColor theme="4" tint="0.79995117038483843"/>
      </patternFill>
    </fill>
    <fill>
      <patternFill patternType="solid">
        <fgColor rgb="FFECF3FE"/>
        <bgColor indexed="64"/>
      </patternFill>
    </fill>
    <fill>
      <patternFill patternType="solid">
        <fgColor rgb="FFECF3FE"/>
        <bgColor theme="0" tint="-0.14996795556505021"/>
      </patternFill>
    </fill>
    <fill>
      <patternFill patternType="solid">
        <fgColor rgb="FF3C87F6"/>
        <bgColor indexed="64"/>
      </patternFill>
    </fill>
    <fill>
      <patternFill patternType="solid">
        <fgColor rgb="FFE8FEF5"/>
        <bgColor theme="6" tint="0.79995117038483843"/>
      </patternFill>
    </fill>
    <fill>
      <patternFill patternType="solid">
        <fgColor rgb="FFE8FEF5"/>
        <bgColor indexed="64"/>
      </patternFill>
    </fill>
    <fill>
      <patternFill patternType="solid">
        <fgColor rgb="FF4773FF"/>
        <bgColor indexed="64"/>
      </patternFill>
    </fill>
    <fill>
      <patternFill patternType="solid">
        <fgColor rgb="FF9BB3FF"/>
        <bgColor theme="8" tint="0.59999389629810485"/>
      </patternFill>
    </fill>
    <fill>
      <patternFill patternType="solid">
        <fgColor rgb="FF9BB3FF"/>
        <bgColor indexed="64"/>
      </patternFill>
    </fill>
    <fill>
      <patternFill patternType="solid">
        <fgColor rgb="FFEBF0FF"/>
        <bgColor theme="8" tint="0.79995117038483843"/>
      </patternFill>
    </fill>
    <fill>
      <patternFill patternType="solid">
        <fgColor rgb="FFEBF0FF"/>
        <bgColor indexed="64"/>
      </patternFill>
    </fill>
    <fill>
      <patternFill patternType="solid">
        <fgColor rgb="FF9061E5"/>
        <bgColor indexed="64"/>
      </patternFill>
    </fill>
    <fill>
      <patternFill patternType="solid">
        <fgColor rgb="FFC3A9F1"/>
        <bgColor theme="7" tint="0.59999389629810485"/>
      </patternFill>
    </fill>
    <fill>
      <patternFill patternType="solid">
        <fgColor rgb="FFC3A9F1"/>
        <bgColor indexed="64"/>
      </patternFill>
    </fill>
    <fill>
      <patternFill patternType="solid">
        <fgColor rgb="FFEDE5FB"/>
        <bgColor theme="7" tint="0.59999389629810485"/>
      </patternFill>
    </fill>
    <fill>
      <patternFill patternType="solid">
        <fgColor rgb="FFEDE5FB"/>
        <bgColor indexed="64"/>
      </patternFill>
    </fill>
    <fill>
      <patternFill patternType="solid">
        <fgColor theme="0"/>
        <bgColor theme="7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8BE5BA"/>
        <bgColor indexed="64"/>
      </patternFill>
    </fill>
    <fill>
      <patternFill patternType="solid">
        <fgColor rgb="FFFFB601"/>
        <bgColor indexed="64"/>
      </patternFill>
    </fill>
    <fill>
      <patternFill patternType="solid">
        <fgColor rgb="FFFFD979"/>
        <bgColor theme="9" tint="0.59999389629810485"/>
      </patternFill>
    </fill>
    <fill>
      <patternFill patternType="solid">
        <fgColor rgb="FFFFD979"/>
        <bgColor indexed="64"/>
      </patternFill>
    </fill>
    <fill>
      <patternFill patternType="solid">
        <fgColor rgb="FFFFF8E5"/>
        <bgColor theme="9" tint="0.79995117038483843"/>
      </patternFill>
    </fill>
    <fill>
      <patternFill patternType="solid">
        <fgColor rgb="FFFFF8E5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dashed">
        <color theme="0" tint="-0.499984740745262"/>
      </right>
      <top style="thin">
        <color auto="1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dashed">
        <color theme="0" tint="-0.499984740745262"/>
      </right>
      <top/>
      <bottom style="thin">
        <color auto="1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auto="1"/>
      </bottom>
      <diagonal/>
    </border>
    <border>
      <left style="thin">
        <color auto="1"/>
      </left>
      <right style="dashed">
        <color theme="0" tint="-0.499984740745262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theme="0" tint="-0.499984740745262"/>
      </left>
      <right/>
      <top style="thin">
        <color auto="1"/>
      </top>
      <bottom/>
      <diagonal/>
    </border>
    <border>
      <left style="dashed">
        <color theme="0" tint="-0.499984740745262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dashed">
        <color theme="0" tint="-0.499984740745262"/>
      </left>
      <right style="thin">
        <color auto="1"/>
      </right>
      <top style="thin">
        <color auto="1"/>
      </top>
      <bottom/>
      <diagonal/>
    </border>
    <border>
      <left style="dashed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dashed">
        <color theme="0" tint="-0.499984740745262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dashed">
        <color theme="0" tint="-0.499984740745262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0" applyFont="1"/>
    <xf numFmtId="0" fontId="0" fillId="0" borderId="0" xfId="0" applyAlignment="1">
      <alignment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2" borderId="0" xfId="0" applyFill="1"/>
    <xf numFmtId="0" fontId="7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65" fontId="0" fillId="0" borderId="0" xfId="0" applyNumberFormat="1"/>
    <xf numFmtId="0" fontId="15" fillId="3" borderId="11" xfId="0" applyFont="1" applyFill="1" applyBorder="1" applyAlignmen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Alignment="1">
      <alignment horizontal="right"/>
    </xf>
    <xf numFmtId="0" fontId="18" fillId="0" borderId="15" xfId="0" applyFont="1" applyBorder="1" applyAlignment="1">
      <alignment horizontal="right"/>
    </xf>
    <xf numFmtId="164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8" fillId="0" borderId="17" xfId="0" applyNumberFormat="1" applyFont="1" applyBorder="1" applyAlignment="1">
      <alignment horizontal="right"/>
    </xf>
    <xf numFmtId="165" fontId="19" fillId="0" borderId="18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right"/>
    </xf>
    <xf numFmtId="165" fontId="19" fillId="0" borderId="11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18" fillId="0" borderId="23" xfId="0" applyFont="1" applyBorder="1" applyAlignment="1">
      <alignment horizontal="right"/>
    </xf>
    <xf numFmtId="0" fontId="8" fillId="0" borderId="24" xfId="0" applyFont="1" applyBorder="1" applyAlignment="1">
      <alignment horizontal="center" vertical="center"/>
    </xf>
    <xf numFmtId="165" fontId="19" fillId="0" borderId="25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right"/>
    </xf>
    <xf numFmtId="0" fontId="23" fillId="0" borderId="28" xfId="0" applyFont="1" applyBorder="1" applyAlignment="1">
      <alignment horizontal="right"/>
    </xf>
    <xf numFmtId="165" fontId="18" fillId="0" borderId="29" xfId="0" applyNumberFormat="1" applyFont="1" applyBorder="1" applyAlignment="1">
      <alignment horizontal="right"/>
    </xf>
    <xf numFmtId="165" fontId="18" fillId="0" borderId="30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3" fillId="0" borderId="30" xfId="0" applyFont="1" applyBorder="1" applyAlignment="1">
      <alignment horizontal="right"/>
    </xf>
    <xf numFmtId="0" fontId="18" fillId="0" borderId="32" xfId="0" applyFont="1" applyBorder="1" applyAlignment="1">
      <alignment horizontal="right"/>
    </xf>
    <xf numFmtId="0" fontId="20" fillId="0" borderId="0" xfId="0" applyFont="1"/>
    <xf numFmtId="0" fontId="18" fillId="0" borderId="19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9" fillId="0" borderId="29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8" fillId="0" borderId="30" xfId="0" applyFont="1" applyBorder="1" applyAlignment="1">
      <alignment horizontal="right"/>
    </xf>
    <xf numFmtId="0" fontId="18" fillId="0" borderId="0" xfId="0" applyFont="1" applyAlignment="1">
      <alignment horizontal="right"/>
    </xf>
    <xf numFmtId="1" fontId="20" fillId="0" borderId="0" xfId="0" applyNumberFormat="1" applyFont="1"/>
    <xf numFmtId="0" fontId="15" fillId="0" borderId="11" xfId="0" applyFont="1" applyFill="1" applyBorder="1" applyAlignment="1">
      <alignment horizontal="left"/>
    </xf>
    <xf numFmtId="165" fontId="19" fillId="0" borderId="37" xfId="0" applyNumberFormat="1" applyFont="1" applyBorder="1" applyAlignment="1">
      <alignment horizontal="center"/>
    </xf>
    <xf numFmtId="1" fontId="20" fillId="0" borderId="0" xfId="0" applyNumberFormat="1" applyFont="1" applyAlignment="1">
      <alignment horizontal="right"/>
    </xf>
    <xf numFmtId="0" fontId="22" fillId="0" borderId="30" xfId="0" applyFont="1" applyBorder="1" applyAlignment="1">
      <alignment horizontal="right"/>
    </xf>
    <xf numFmtId="1" fontId="15" fillId="0" borderId="30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15" fillId="4" borderId="34" xfId="0" applyFont="1" applyFill="1" applyBorder="1"/>
    <xf numFmtId="0" fontId="15" fillId="4" borderId="34" xfId="0" applyFont="1" applyFill="1" applyBorder="1" applyAlignment="1"/>
    <xf numFmtId="1" fontId="15" fillId="4" borderId="34" xfId="0" applyNumberFormat="1" applyFont="1" applyFill="1" applyBorder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/>
    <xf numFmtId="0" fontId="15" fillId="6" borderId="33" xfId="0" applyFont="1" applyFill="1" applyBorder="1"/>
    <xf numFmtId="0" fontId="15" fillId="6" borderId="33" xfId="0" applyFont="1" applyFill="1" applyBorder="1" applyAlignment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7" borderId="11" xfId="0" applyFill="1" applyBorder="1" applyAlignment="1">
      <alignment horizontal="left"/>
    </xf>
    <xf numFmtId="0" fontId="15" fillId="8" borderId="11" xfId="0" applyFont="1" applyFill="1" applyBorder="1" applyAlignment="1"/>
    <xf numFmtId="0" fontId="15" fillId="9" borderId="33" xfId="0" applyFont="1" applyFill="1" applyBorder="1" applyAlignment="1"/>
    <xf numFmtId="0" fontId="0" fillId="10" borderId="0" xfId="0" applyFill="1" applyAlignment="1">
      <alignment horizontal="center"/>
    </xf>
    <xf numFmtId="0" fontId="0" fillId="10" borderId="0" xfId="0" applyFill="1" applyAlignment="1">
      <alignment horizontal="left"/>
    </xf>
    <xf numFmtId="0" fontId="15" fillId="11" borderId="11" xfId="0" applyFont="1" applyFill="1" applyBorder="1" applyAlignment="1"/>
    <xf numFmtId="0" fontId="15" fillId="13" borderId="34" xfId="0" applyFont="1" applyFill="1" applyBorder="1"/>
    <xf numFmtId="0" fontId="15" fillId="13" borderId="34" xfId="0" applyFont="1" applyFill="1" applyBorder="1" applyAlignment="1"/>
    <xf numFmtId="1" fontId="15" fillId="13" borderId="34" xfId="0" applyNumberFormat="1" applyFont="1" applyFill="1" applyBorder="1" applyAlignment="1">
      <alignment horizontal="right"/>
    </xf>
    <xf numFmtId="0" fontId="0" fillId="14" borderId="0" xfId="0" applyFill="1" applyAlignment="1">
      <alignment horizontal="left"/>
    </xf>
    <xf numFmtId="0" fontId="0" fillId="14" borderId="0" xfId="0" applyFill="1"/>
    <xf numFmtId="0" fontId="0" fillId="15" borderId="0" xfId="0" applyFill="1" applyAlignment="1">
      <alignment horizontal="left"/>
    </xf>
    <xf numFmtId="0" fontId="0" fillId="15" borderId="0" xfId="0" applyFill="1"/>
    <xf numFmtId="0" fontId="15" fillId="16" borderId="35" xfId="0" applyFont="1" applyFill="1" applyBorder="1" applyAlignment="1">
      <alignment horizontal="left"/>
    </xf>
    <xf numFmtId="1" fontId="15" fillId="16" borderId="35" xfId="0" applyNumberFormat="1" applyFont="1" applyFill="1" applyBorder="1" applyAlignment="1">
      <alignment horizontal="left"/>
    </xf>
    <xf numFmtId="0" fontId="0" fillId="17" borderId="0" xfId="0" applyFill="1" applyAlignment="1">
      <alignment horizontal="left"/>
    </xf>
    <xf numFmtId="0" fontId="15" fillId="18" borderId="35" xfId="0" applyFont="1" applyFill="1" applyBorder="1" applyAlignment="1">
      <alignment horizontal="left"/>
    </xf>
    <xf numFmtId="1" fontId="15" fillId="18" borderId="35" xfId="0" applyNumberFormat="1" applyFont="1" applyFill="1" applyBorder="1" applyAlignment="1">
      <alignment horizontal="left"/>
    </xf>
    <xf numFmtId="0" fontId="0" fillId="19" borderId="0" xfId="0" applyFill="1" applyAlignment="1">
      <alignment horizontal="left"/>
    </xf>
    <xf numFmtId="0" fontId="0" fillId="20" borderId="0" xfId="0" applyFill="1" applyAlignment="1">
      <alignment horizontal="left"/>
    </xf>
    <xf numFmtId="0" fontId="0" fillId="20" borderId="0" xfId="0" applyFill="1"/>
    <xf numFmtId="0" fontId="15" fillId="21" borderId="20" xfId="0" applyFont="1" applyFill="1" applyBorder="1" applyAlignment="1">
      <alignment horizontal="left"/>
    </xf>
    <xf numFmtId="0" fontId="15" fillId="21" borderId="20" xfId="0" applyFont="1" applyFill="1" applyBorder="1" applyAlignment="1"/>
    <xf numFmtId="165" fontId="15" fillId="21" borderId="20" xfId="0" applyNumberFormat="1" applyFont="1" applyFill="1" applyBorder="1"/>
    <xf numFmtId="0" fontId="15" fillId="21" borderId="20" xfId="0" applyNumberFormat="1" applyFont="1" applyFill="1" applyBorder="1" applyAlignment="1">
      <alignment horizontal="right"/>
    </xf>
    <xf numFmtId="49" fontId="15" fillId="21" borderId="20" xfId="0" applyNumberFormat="1" applyFont="1" applyFill="1" applyBorder="1" applyAlignment="1">
      <alignment horizontal="right"/>
    </xf>
    <xf numFmtId="1" fontId="15" fillId="21" borderId="20" xfId="0" applyNumberFormat="1" applyFont="1" applyFill="1" applyBorder="1" applyAlignment="1">
      <alignment horizontal="right"/>
    </xf>
    <xf numFmtId="0" fontId="0" fillId="22" borderId="0" xfId="0" applyFill="1" applyAlignment="1">
      <alignment horizontal="left"/>
    </xf>
    <xf numFmtId="0" fontId="0" fillId="22" borderId="0" xfId="0" applyFill="1"/>
    <xf numFmtId="0" fontId="15" fillId="23" borderId="20" xfId="0" applyFont="1" applyFill="1" applyBorder="1" applyAlignment="1">
      <alignment horizontal="left"/>
    </xf>
    <xf numFmtId="0" fontId="15" fillId="23" borderId="20" xfId="0" applyFont="1" applyFill="1" applyBorder="1" applyAlignment="1"/>
    <xf numFmtId="165" fontId="15" fillId="23" borderId="20" xfId="0" applyNumberFormat="1" applyFont="1" applyFill="1" applyBorder="1"/>
    <xf numFmtId="0" fontId="15" fillId="23" borderId="20" xfId="0" applyNumberFormat="1" applyFont="1" applyFill="1" applyBorder="1" applyAlignment="1">
      <alignment horizontal="right"/>
    </xf>
    <xf numFmtId="49" fontId="15" fillId="23" borderId="20" xfId="0" applyNumberFormat="1" applyFont="1" applyFill="1" applyBorder="1" applyAlignment="1">
      <alignment horizontal="right"/>
    </xf>
    <xf numFmtId="1" fontId="15" fillId="23" borderId="20" xfId="0" applyNumberFormat="1" applyFont="1" applyFill="1" applyBorder="1" applyAlignment="1">
      <alignment horizontal="right"/>
    </xf>
    <xf numFmtId="0" fontId="0" fillId="24" borderId="0" xfId="0" applyFill="1" applyAlignment="1">
      <alignment horizontal="left"/>
    </xf>
    <xf numFmtId="0" fontId="0" fillId="24" borderId="0" xfId="0" applyFill="1"/>
    <xf numFmtId="0" fontId="15" fillId="25" borderId="20" xfId="0" applyFont="1" applyFill="1" applyBorder="1" applyAlignment="1">
      <alignment horizontal="left"/>
    </xf>
    <xf numFmtId="0" fontId="15" fillId="25" borderId="20" xfId="0" applyFont="1" applyFill="1" applyBorder="1" applyAlignment="1"/>
    <xf numFmtId="165" fontId="15" fillId="25" borderId="20" xfId="0" applyNumberFormat="1" applyFont="1" applyFill="1" applyBorder="1"/>
    <xf numFmtId="0" fontId="15" fillId="25" borderId="20" xfId="0" applyNumberFormat="1" applyFont="1" applyFill="1" applyBorder="1" applyAlignment="1">
      <alignment horizontal="right"/>
    </xf>
    <xf numFmtId="49" fontId="15" fillId="25" borderId="20" xfId="0" applyNumberFormat="1" applyFont="1" applyFill="1" applyBorder="1" applyAlignment="1">
      <alignment horizontal="right"/>
    </xf>
    <xf numFmtId="1" fontId="15" fillId="25" borderId="20" xfId="0" applyNumberFormat="1" applyFont="1" applyFill="1" applyBorder="1" applyAlignment="1">
      <alignment horizontal="right"/>
    </xf>
    <xf numFmtId="0" fontId="0" fillId="26" borderId="0" xfId="0" applyFill="1" applyAlignment="1">
      <alignment horizontal="left"/>
    </xf>
    <xf numFmtId="0" fontId="0" fillId="26" borderId="0" xfId="0" applyFill="1"/>
    <xf numFmtId="0" fontId="0" fillId="27" borderId="0" xfId="0" applyFill="1" applyAlignment="1">
      <alignment horizontal="left"/>
    </xf>
    <xf numFmtId="0" fontId="0" fillId="27" borderId="0" xfId="0" applyFill="1"/>
    <xf numFmtId="0" fontId="0" fillId="28" borderId="0" xfId="0" applyFill="1" applyAlignment="1">
      <alignment horizontal="left"/>
    </xf>
    <xf numFmtId="0" fontId="0" fillId="28" borderId="0" xfId="0" applyFill="1"/>
    <xf numFmtId="0" fontId="15" fillId="29" borderId="36" xfId="0" applyFont="1" applyFill="1" applyBorder="1" applyAlignment="1">
      <alignment horizontal="left"/>
    </xf>
    <xf numFmtId="0" fontId="0" fillId="30" borderId="0" xfId="0" applyFill="1" applyAlignment="1">
      <alignment horizontal="left"/>
    </xf>
    <xf numFmtId="0" fontId="15" fillId="31" borderId="36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24" fillId="0" borderId="7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6" fillId="0" borderId="0" xfId="0" applyFont="1"/>
    <xf numFmtId="0" fontId="27" fillId="13" borderId="34" xfId="0" applyFont="1" applyFill="1" applyBorder="1"/>
    <xf numFmtId="0" fontId="25" fillId="0" borderId="6" xfId="0" applyFont="1" applyFill="1" applyBorder="1" applyAlignment="1">
      <alignment horizontal="center" vertical="center" wrapText="1"/>
    </xf>
    <xf numFmtId="0" fontId="27" fillId="18" borderId="35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28" borderId="12" xfId="0" applyFont="1" applyFill="1" applyBorder="1" applyAlignment="1">
      <alignment horizontal="left"/>
    </xf>
    <xf numFmtId="0" fontId="16" fillId="28" borderId="13" xfId="0" applyFont="1" applyFill="1" applyBorder="1" applyAlignment="1">
      <alignment horizontal="left"/>
    </xf>
    <xf numFmtId="0" fontId="16" fillId="28" borderId="26" xfId="0" applyFont="1" applyFill="1" applyBorder="1" applyAlignment="1">
      <alignment horizontal="left"/>
    </xf>
    <xf numFmtId="0" fontId="16" fillId="28" borderId="21" xfId="0" applyFont="1" applyFill="1" applyBorder="1" applyAlignment="1">
      <alignment horizontal="left"/>
    </xf>
    <xf numFmtId="0" fontId="16" fillId="28" borderId="22" xfId="0" applyFont="1" applyFill="1" applyBorder="1" applyAlignment="1">
      <alignment horizontal="left"/>
    </xf>
    <xf numFmtId="0" fontId="16" fillId="28" borderId="31" xfId="0" applyFont="1" applyFill="1" applyBorder="1" applyAlignment="1">
      <alignment horizontal="left"/>
    </xf>
    <xf numFmtId="0" fontId="16" fillId="27" borderId="12" xfId="0" applyFont="1" applyFill="1" applyBorder="1" applyAlignment="1">
      <alignment horizontal="left" vertical="center"/>
    </xf>
    <xf numFmtId="0" fontId="16" fillId="27" borderId="13" xfId="0" applyFont="1" applyFill="1" applyBorder="1" applyAlignment="1">
      <alignment horizontal="left" vertical="center"/>
    </xf>
    <xf numFmtId="0" fontId="16" fillId="27" borderId="26" xfId="0" applyFont="1" applyFill="1" applyBorder="1" applyAlignment="1">
      <alignment horizontal="left" vertical="center"/>
    </xf>
    <xf numFmtId="0" fontId="16" fillId="27" borderId="21" xfId="0" applyFont="1" applyFill="1" applyBorder="1" applyAlignment="1">
      <alignment horizontal="left" vertical="center"/>
    </xf>
    <xf numFmtId="0" fontId="16" fillId="27" borderId="22" xfId="0" applyFont="1" applyFill="1" applyBorder="1" applyAlignment="1">
      <alignment horizontal="left" vertical="center"/>
    </xf>
    <xf numFmtId="0" fontId="16" fillId="27" borderId="31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horizontal="left" vertical="center"/>
    </xf>
    <xf numFmtId="0" fontId="0" fillId="12" borderId="13" xfId="0" applyFill="1" applyBorder="1" applyAlignment="1">
      <alignment horizontal="left" vertical="center"/>
    </xf>
    <xf numFmtId="0" fontId="0" fillId="12" borderId="26" xfId="0" applyFill="1" applyBorder="1" applyAlignment="1">
      <alignment horizontal="left" vertical="center"/>
    </xf>
    <xf numFmtId="0" fontId="0" fillId="12" borderId="21" xfId="0" applyFill="1" applyBorder="1" applyAlignment="1">
      <alignment horizontal="left" vertical="center"/>
    </xf>
    <xf numFmtId="0" fontId="0" fillId="12" borderId="22" xfId="0" applyFill="1" applyBorder="1" applyAlignment="1">
      <alignment horizontal="left" vertical="center"/>
    </xf>
    <xf numFmtId="0" fontId="0" fillId="12" borderId="31" xfId="0" applyFill="1" applyBorder="1" applyAlignment="1">
      <alignment horizontal="left" vertical="center"/>
    </xf>
    <xf numFmtId="0" fontId="16" fillId="20" borderId="12" xfId="0" applyFont="1" applyFill="1" applyBorder="1" applyAlignment="1">
      <alignment horizontal="left"/>
    </xf>
    <xf numFmtId="0" fontId="17" fillId="20" borderId="13" xfId="0" applyFont="1" applyFill="1" applyBorder="1" applyAlignment="1">
      <alignment horizontal="left"/>
    </xf>
    <xf numFmtId="0" fontId="17" fillId="20" borderId="26" xfId="0" applyFont="1" applyFill="1" applyBorder="1" applyAlignment="1">
      <alignment horizontal="left"/>
    </xf>
    <xf numFmtId="0" fontId="17" fillId="20" borderId="14" xfId="0" applyFont="1" applyFill="1" applyBorder="1" applyAlignment="1">
      <alignment horizontal="left"/>
    </xf>
    <xf numFmtId="0" fontId="17" fillId="20" borderId="0" xfId="0" applyFont="1" applyFill="1" applyBorder="1" applyAlignment="1">
      <alignment horizontal="left"/>
    </xf>
    <xf numFmtId="0" fontId="17" fillId="20" borderId="27" xfId="0" applyFont="1" applyFill="1" applyBorder="1" applyAlignment="1">
      <alignment horizontal="left"/>
    </xf>
    <xf numFmtId="0" fontId="16" fillId="15" borderId="12" xfId="0" applyFont="1" applyFill="1" applyBorder="1" applyAlignment="1">
      <alignment horizontal="left"/>
    </xf>
    <xf numFmtId="0" fontId="16" fillId="15" borderId="13" xfId="0" applyFont="1" applyFill="1" applyBorder="1" applyAlignment="1">
      <alignment horizontal="left"/>
    </xf>
    <xf numFmtId="0" fontId="16" fillId="15" borderId="26" xfId="0" applyFont="1" applyFill="1" applyBorder="1" applyAlignment="1">
      <alignment horizontal="left"/>
    </xf>
    <xf numFmtId="0" fontId="16" fillId="15" borderId="21" xfId="0" applyFont="1" applyFill="1" applyBorder="1" applyAlignment="1">
      <alignment horizontal="left"/>
    </xf>
    <xf numFmtId="0" fontId="16" fillId="15" borderId="22" xfId="0" applyFont="1" applyFill="1" applyBorder="1" applyAlignment="1">
      <alignment horizontal="left"/>
    </xf>
    <xf numFmtId="0" fontId="16" fillId="15" borderId="31" xfId="0" applyFont="1" applyFill="1" applyBorder="1" applyAlignment="1">
      <alignment horizontal="left"/>
    </xf>
  </cellXfs>
  <cellStyles count="1">
    <cellStyle name="Normal" xfId="0" builtinId="0"/>
  </cellStyles>
  <dxfs count="38"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  <dxf>
      <fill>
        <patternFill patternType="solid">
          <bgColor theme="4" tint="0.59996337778862885"/>
        </patternFill>
      </fill>
    </dxf>
  </dxfs>
  <tableStyles count="0" defaultTableStyle="TableStyleMedium9" defaultPivotStyle="PivotStyleLight16"/>
  <colors>
    <mruColors>
      <color rgb="FFFFF8E5"/>
      <color rgb="FFFFD979"/>
      <color rgb="FFFFB601"/>
      <color rgb="FF8BE5BA"/>
      <color rgb="FFEDE5FB"/>
      <color rgb="FF000000"/>
      <color rgb="FFC3A9F1"/>
      <color rgb="FF9061E5"/>
      <color rgb="FF753ADE"/>
      <color rgb="FFEB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235"/>
  <sheetViews>
    <sheetView zoomScale="125" zoomScaleNormal="125" zoomScaleSheetLayoutView="115" workbookViewId="0">
      <pane xSplit="1" topLeftCell="C1" activePane="topRight" state="frozen"/>
      <selection pane="topRight" activeCell="F159" sqref="F159"/>
    </sheetView>
  </sheetViews>
  <sheetFormatPr defaultColWidth="9" defaultRowHeight="12.75"/>
  <cols>
    <col min="1" max="1" width="19.85546875" style="38" customWidth="1"/>
    <col min="2" max="16" width="6.28515625" customWidth="1"/>
    <col min="17" max="17" width="6.85546875" customWidth="1"/>
    <col min="18" max="19" width="7.28515625" customWidth="1"/>
    <col min="20" max="20" width="6.28515625" customWidth="1"/>
    <col min="21" max="24" width="6.28515625" hidden="1" customWidth="1"/>
    <col min="25" max="25" width="7.28515625" hidden="1" customWidth="1"/>
    <col min="26" max="26" width="7" hidden="1" customWidth="1"/>
    <col min="27" max="29" width="6.28515625" hidden="1" customWidth="1"/>
    <col min="30" max="30" width="0.140625" customWidth="1"/>
    <col min="31" max="31" width="6.140625" style="39" customWidth="1"/>
    <col min="32" max="32" width="3.5703125" style="37" customWidth="1"/>
    <col min="33" max="34" width="4.42578125" style="37" customWidth="1"/>
    <col min="35" max="35" width="4.85546875" style="37" customWidth="1"/>
    <col min="36" max="36" width="5.5703125" style="37" customWidth="1"/>
    <col min="37" max="37" width="5.85546875" style="37" customWidth="1"/>
    <col min="38" max="38" width="5.5703125" style="37" customWidth="1"/>
    <col min="39" max="39" width="5.85546875" style="37" customWidth="1"/>
    <col min="40" max="113" width="9.140625" style="37"/>
  </cols>
  <sheetData>
    <row r="1" spans="1:113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113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3" spans="1:113" ht="26.2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113" s="104" customFormat="1">
      <c r="A4" s="162" t="s">
        <v>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4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</row>
    <row r="5" spans="1:113" s="104" customFormat="1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</row>
    <row r="6" spans="1:113">
      <c r="A6" s="40" t="s">
        <v>3</v>
      </c>
      <c r="B6" s="41" t="s">
        <v>4</v>
      </c>
      <c r="C6" s="42" t="s">
        <v>5</v>
      </c>
      <c r="D6" s="41" t="s">
        <v>6</v>
      </c>
      <c r="E6" s="41" t="s">
        <v>7</v>
      </c>
      <c r="F6" s="41" t="s">
        <v>8</v>
      </c>
      <c r="G6" s="41" t="s">
        <v>9</v>
      </c>
      <c r="H6" s="41" t="s">
        <v>10</v>
      </c>
      <c r="I6" s="41" t="s">
        <v>11</v>
      </c>
      <c r="J6" s="41" t="s">
        <v>12</v>
      </c>
      <c r="K6" s="41" t="s">
        <v>13</v>
      </c>
      <c r="L6" s="41" t="s">
        <v>14</v>
      </c>
      <c r="M6" s="50" t="s">
        <v>15</v>
      </c>
      <c r="N6" s="41" t="s">
        <v>16</v>
      </c>
      <c r="O6" s="41" t="s">
        <v>17</v>
      </c>
      <c r="P6" s="41" t="s">
        <v>18</v>
      </c>
      <c r="Q6" s="41" t="s">
        <v>19</v>
      </c>
      <c r="R6" s="41" t="s">
        <v>20</v>
      </c>
      <c r="S6" s="41" t="s">
        <v>21</v>
      </c>
      <c r="T6" s="41" t="s">
        <v>22</v>
      </c>
      <c r="U6" s="41"/>
      <c r="V6" s="41"/>
      <c r="W6" s="41"/>
      <c r="X6" s="41"/>
      <c r="Y6" s="41"/>
      <c r="Z6" s="41"/>
      <c r="AA6" s="41"/>
      <c r="AB6" s="41"/>
      <c r="AC6" s="41"/>
      <c r="AD6" s="41"/>
      <c r="AE6" s="53"/>
    </row>
    <row r="7" spans="1:113" s="35" customFormat="1">
      <c r="A7" s="43" t="s">
        <v>23</v>
      </c>
      <c r="B7" s="44">
        <v>44338</v>
      </c>
      <c r="C7" s="44">
        <v>44359</v>
      </c>
      <c r="D7" s="44">
        <v>44366</v>
      </c>
      <c r="E7" s="44">
        <v>44394</v>
      </c>
      <c r="F7" s="44">
        <v>44395</v>
      </c>
      <c r="G7" s="44">
        <v>44415</v>
      </c>
      <c r="H7" s="44">
        <v>44415</v>
      </c>
      <c r="I7" s="44">
        <v>44422</v>
      </c>
      <c r="J7" s="44">
        <v>44423</v>
      </c>
      <c r="K7" s="44">
        <v>44065</v>
      </c>
      <c r="L7" s="44">
        <v>44066</v>
      </c>
      <c r="M7" s="44">
        <v>44436</v>
      </c>
      <c r="N7" s="44">
        <v>44437</v>
      </c>
      <c r="O7" s="44">
        <v>44443</v>
      </c>
      <c r="P7" s="44">
        <v>44471</v>
      </c>
      <c r="Q7" s="44">
        <v>44472</v>
      </c>
      <c r="R7" s="44">
        <v>44499</v>
      </c>
      <c r="S7" s="44">
        <v>44520</v>
      </c>
      <c r="T7" s="44">
        <v>44541</v>
      </c>
      <c r="U7" s="44"/>
      <c r="V7" s="44"/>
      <c r="W7" s="44"/>
      <c r="X7" s="44"/>
      <c r="Y7" s="44"/>
      <c r="Z7" s="44"/>
      <c r="AA7" s="44"/>
      <c r="AB7" s="44"/>
      <c r="AC7" s="44"/>
      <c r="AD7" s="44"/>
      <c r="AE7" s="54" t="s">
        <v>24</v>
      </c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</row>
    <row r="8" spans="1:113" s="35" customFormat="1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51"/>
      <c r="N8" s="46"/>
      <c r="O8" s="46"/>
      <c r="P8" s="46"/>
      <c r="Q8" s="46"/>
      <c r="R8" s="46"/>
      <c r="S8" s="46"/>
      <c r="T8" s="46"/>
      <c r="U8" s="46"/>
      <c r="V8" s="46"/>
      <c r="W8" s="52"/>
      <c r="X8" s="52"/>
      <c r="Y8" s="52"/>
      <c r="Z8" s="46"/>
      <c r="AA8" s="52"/>
      <c r="AB8" s="52"/>
      <c r="AC8" s="46"/>
      <c r="AD8" s="46"/>
      <c r="AE8" s="55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</row>
    <row r="9" spans="1:113" s="112" customFormat="1">
      <c r="A9" s="105" t="s">
        <v>25</v>
      </c>
      <c r="B9" s="106"/>
      <c r="C9" s="106">
        <v>961</v>
      </c>
      <c r="D9" s="106"/>
      <c r="E9" s="106"/>
      <c r="F9" s="106">
        <v>843</v>
      </c>
      <c r="G9" s="106">
        <v>907</v>
      </c>
      <c r="H9" s="106">
        <v>733</v>
      </c>
      <c r="I9" s="106"/>
      <c r="J9" s="106"/>
      <c r="K9" s="106"/>
      <c r="L9" s="107"/>
      <c r="M9" s="106"/>
      <c r="N9" s="106"/>
      <c r="O9" s="106"/>
      <c r="P9" s="106"/>
      <c r="Q9" s="106"/>
      <c r="R9" s="108">
        <v>2244</v>
      </c>
      <c r="S9" s="108"/>
      <c r="T9" s="109"/>
      <c r="U9" s="108"/>
      <c r="V9" s="106"/>
      <c r="W9" s="108"/>
      <c r="X9" s="108"/>
      <c r="Y9" s="108"/>
      <c r="Z9" s="108"/>
      <c r="AA9" s="108"/>
      <c r="AB9" s="108"/>
      <c r="AC9" s="108"/>
      <c r="AD9" s="106"/>
      <c r="AE9" s="110">
        <f>SUM(B9:AD9)</f>
        <v>5688</v>
      </c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</row>
    <row r="10" spans="1:113" s="120" customFormat="1">
      <c r="A10" s="113" t="s">
        <v>26</v>
      </c>
      <c r="B10" s="114"/>
      <c r="C10" s="114"/>
      <c r="D10" s="114">
        <v>1386</v>
      </c>
      <c r="E10" s="114"/>
      <c r="F10" s="114"/>
      <c r="G10" s="114"/>
      <c r="H10" s="114"/>
      <c r="I10" s="114"/>
      <c r="J10" s="114"/>
      <c r="K10" s="114"/>
      <c r="L10" s="115"/>
      <c r="M10" s="114">
        <v>1334</v>
      </c>
      <c r="N10" s="114">
        <v>952</v>
      </c>
      <c r="O10" s="114"/>
      <c r="P10" s="114"/>
      <c r="Q10" s="114"/>
      <c r="R10" s="116">
        <v>514</v>
      </c>
      <c r="S10" s="116"/>
      <c r="T10" s="117"/>
      <c r="U10" s="116"/>
      <c r="V10" s="114"/>
      <c r="W10" s="116"/>
      <c r="X10" s="116"/>
      <c r="Y10" s="116"/>
      <c r="Z10" s="116"/>
      <c r="AA10" s="116"/>
      <c r="AB10" s="116"/>
      <c r="AC10" s="116"/>
      <c r="AD10" s="114"/>
      <c r="AE10" s="118">
        <f>SUM(B10:AD10)</f>
        <v>4186</v>
      </c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</row>
    <row r="11" spans="1:113" s="112" customFormat="1">
      <c r="A11" s="105" t="s">
        <v>27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>
        <v>209</v>
      </c>
      <c r="L11" s="106">
        <v>250</v>
      </c>
      <c r="M11" s="106"/>
      <c r="N11" s="106"/>
      <c r="O11" s="106"/>
      <c r="P11" s="106">
        <v>1408</v>
      </c>
      <c r="Q11" s="106">
        <v>1400</v>
      </c>
      <c r="R11" s="108"/>
      <c r="S11" s="108"/>
      <c r="T11" s="109"/>
      <c r="U11" s="108"/>
      <c r="V11" s="106"/>
      <c r="W11" s="108"/>
      <c r="X11" s="108"/>
      <c r="Y11" s="108"/>
      <c r="Z11" s="108"/>
      <c r="AA11" s="108"/>
      <c r="AB11" s="108"/>
      <c r="AC11" s="108"/>
      <c r="AD11" s="106"/>
      <c r="AE11" s="110">
        <f>SUM(B11:AD11)</f>
        <v>3267</v>
      </c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</row>
    <row r="12" spans="1:113" s="120" customFormat="1">
      <c r="A12" s="113" t="s">
        <v>28</v>
      </c>
      <c r="B12" s="114"/>
      <c r="C12" s="114"/>
      <c r="D12" s="114"/>
      <c r="E12" s="114">
        <v>74</v>
      </c>
      <c r="F12" s="114">
        <v>86</v>
      </c>
      <c r="G12" s="114"/>
      <c r="H12" s="114"/>
      <c r="I12" s="114"/>
      <c r="J12" s="114"/>
      <c r="K12" s="114">
        <v>435</v>
      </c>
      <c r="L12" s="114">
        <v>618</v>
      </c>
      <c r="M12" s="114"/>
      <c r="N12" s="114"/>
      <c r="O12" s="114"/>
      <c r="P12" s="114">
        <v>675</v>
      </c>
      <c r="Q12" s="114">
        <v>1165</v>
      </c>
      <c r="R12" s="116"/>
      <c r="S12" s="116"/>
      <c r="T12" s="117"/>
      <c r="U12" s="116"/>
      <c r="V12" s="114"/>
      <c r="W12" s="116"/>
      <c r="X12" s="116"/>
      <c r="Y12" s="116"/>
      <c r="Z12" s="116"/>
      <c r="AA12" s="116"/>
      <c r="AB12" s="116"/>
      <c r="AC12" s="116"/>
      <c r="AD12" s="114"/>
      <c r="AE12" s="118">
        <f>SUM(B12:AD12)</f>
        <v>3053</v>
      </c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</row>
    <row r="13" spans="1:113" s="112" customFormat="1">
      <c r="A13" s="105" t="s">
        <v>29</v>
      </c>
      <c r="B13" s="106"/>
      <c r="C13" s="106"/>
      <c r="D13" s="106"/>
      <c r="E13" s="106">
        <v>76</v>
      </c>
      <c r="F13" s="106">
        <v>397</v>
      </c>
      <c r="G13" s="106">
        <v>336</v>
      </c>
      <c r="H13" s="106">
        <v>288</v>
      </c>
      <c r="I13" s="106"/>
      <c r="J13" s="106"/>
      <c r="K13" s="106"/>
      <c r="L13" s="107"/>
      <c r="M13" s="106"/>
      <c r="N13" s="106"/>
      <c r="O13" s="106">
        <v>563</v>
      </c>
      <c r="P13" s="106"/>
      <c r="Q13" s="106"/>
      <c r="R13" s="108">
        <v>518</v>
      </c>
      <c r="S13" s="108">
        <v>419</v>
      </c>
      <c r="T13" s="109"/>
      <c r="U13" s="108"/>
      <c r="V13" s="106"/>
      <c r="W13" s="108"/>
      <c r="X13" s="108"/>
      <c r="Y13" s="108"/>
      <c r="Z13" s="108"/>
      <c r="AA13" s="108"/>
      <c r="AB13" s="108"/>
      <c r="AC13" s="108"/>
      <c r="AD13" s="106"/>
      <c r="AE13" s="110">
        <v>2597</v>
      </c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</row>
    <row r="14" spans="1:113" s="120" customFormat="1">
      <c r="A14" s="113" t="s">
        <v>30</v>
      </c>
      <c r="B14" s="114">
        <v>695</v>
      </c>
      <c r="C14" s="114"/>
      <c r="D14" s="114"/>
      <c r="E14" s="114">
        <v>800</v>
      </c>
      <c r="F14" s="114">
        <v>195</v>
      </c>
      <c r="G14" s="114"/>
      <c r="H14" s="114"/>
      <c r="I14" s="114"/>
      <c r="J14" s="114"/>
      <c r="K14" s="114"/>
      <c r="L14" s="115"/>
      <c r="M14" s="114"/>
      <c r="N14" s="114"/>
      <c r="O14" s="114"/>
      <c r="P14" s="114"/>
      <c r="Q14" s="114"/>
      <c r="R14" s="116"/>
      <c r="S14" s="116"/>
      <c r="T14" s="116">
        <v>184</v>
      </c>
      <c r="U14" s="116"/>
      <c r="V14" s="114"/>
      <c r="W14" s="116"/>
      <c r="X14" s="116"/>
      <c r="Y14" s="116"/>
      <c r="Z14" s="116"/>
      <c r="AA14" s="116"/>
      <c r="AB14" s="116"/>
      <c r="AC14" s="116"/>
      <c r="AD14" s="114"/>
      <c r="AE14" s="118">
        <v>1874</v>
      </c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</row>
    <row r="15" spans="1:113" s="112" customFormat="1">
      <c r="A15" s="105" t="s">
        <v>31</v>
      </c>
      <c r="B15" s="106"/>
      <c r="C15" s="106"/>
      <c r="D15" s="106">
        <v>663</v>
      </c>
      <c r="E15" s="106"/>
      <c r="F15" s="106"/>
      <c r="G15" s="106"/>
      <c r="H15" s="106"/>
      <c r="I15" s="106"/>
      <c r="J15" s="106"/>
      <c r="K15" s="106"/>
      <c r="L15" s="107"/>
      <c r="M15" s="106"/>
      <c r="N15" s="106"/>
      <c r="O15" s="106"/>
      <c r="P15" s="106"/>
      <c r="Q15" s="106"/>
      <c r="R15" s="108">
        <v>524</v>
      </c>
      <c r="S15" s="108"/>
      <c r="T15" s="109"/>
      <c r="U15" s="108"/>
      <c r="V15" s="106"/>
      <c r="W15" s="108"/>
      <c r="X15" s="108"/>
      <c r="Y15" s="108"/>
      <c r="Z15" s="108"/>
      <c r="AA15" s="108"/>
      <c r="AB15" s="108"/>
      <c r="AC15" s="108"/>
      <c r="AD15" s="106"/>
      <c r="AE15" s="110">
        <f>SUM(B15:AD15)</f>
        <v>1187</v>
      </c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</row>
    <row r="16" spans="1:113" s="120" customFormat="1">
      <c r="A16" s="113" t="s">
        <v>32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5"/>
      <c r="M16" s="114"/>
      <c r="N16" s="114"/>
      <c r="O16" s="114"/>
      <c r="P16" s="114"/>
      <c r="Q16" s="114"/>
      <c r="R16" s="116">
        <v>1054</v>
      </c>
      <c r="S16" s="116"/>
      <c r="T16" s="117"/>
      <c r="U16" s="116"/>
      <c r="V16" s="114"/>
      <c r="W16" s="116"/>
      <c r="X16" s="116"/>
      <c r="Y16" s="116"/>
      <c r="Z16" s="116"/>
      <c r="AA16" s="116"/>
      <c r="AB16" s="116"/>
      <c r="AC16" s="116"/>
      <c r="AD16" s="114"/>
      <c r="AE16" s="118">
        <f>SUM(B16:AD16)</f>
        <v>1054</v>
      </c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</row>
    <row r="17" spans="1:113" s="112" customFormat="1">
      <c r="A17" s="105" t="s">
        <v>33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7"/>
      <c r="M17" s="106"/>
      <c r="N17" s="106"/>
      <c r="O17" s="106"/>
      <c r="P17" s="106">
        <v>677</v>
      </c>
      <c r="Q17" s="106"/>
      <c r="R17" s="108"/>
      <c r="S17" s="108"/>
      <c r="T17" s="108">
        <v>188</v>
      </c>
      <c r="U17" s="108"/>
      <c r="V17" s="106"/>
      <c r="W17" s="108"/>
      <c r="X17" s="108"/>
      <c r="Y17" s="108"/>
      <c r="Z17" s="108"/>
      <c r="AA17" s="108"/>
      <c r="AB17" s="108"/>
      <c r="AC17" s="108"/>
      <c r="AD17" s="106"/>
      <c r="AE17" s="110">
        <v>865</v>
      </c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</row>
    <row r="18" spans="1:113" s="120" customFormat="1">
      <c r="A18" s="113" t="s">
        <v>34</v>
      </c>
      <c r="B18" s="114"/>
      <c r="C18" s="114"/>
      <c r="D18" s="114">
        <v>216</v>
      </c>
      <c r="E18" s="114"/>
      <c r="F18" s="114"/>
      <c r="G18" s="114"/>
      <c r="H18" s="114"/>
      <c r="I18" s="114"/>
      <c r="J18" s="114"/>
      <c r="K18" s="114"/>
      <c r="L18" s="115"/>
      <c r="M18" s="114">
        <v>164</v>
      </c>
      <c r="N18" s="114">
        <v>462</v>
      </c>
      <c r="O18" s="114"/>
      <c r="P18" s="114"/>
      <c r="Q18" s="114"/>
      <c r="R18" s="116"/>
      <c r="S18" s="116"/>
      <c r="T18" s="117"/>
      <c r="U18" s="116"/>
      <c r="V18" s="114"/>
      <c r="W18" s="116"/>
      <c r="X18" s="116"/>
      <c r="Y18" s="116"/>
      <c r="Z18" s="116"/>
      <c r="AA18" s="116"/>
      <c r="AB18" s="116"/>
      <c r="AC18" s="116"/>
      <c r="AD18" s="114"/>
      <c r="AE18" s="118">
        <f>SUM(B18:AD18)</f>
        <v>842</v>
      </c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</row>
    <row r="19" spans="1:113" s="112" customFormat="1">
      <c r="A19" s="105" t="s">
        <v>35</v>
      </c>
      <c r="B19" s="106"/>
      <c r="C19" s="106">
        <v>151</v>
      </c>
      <c r="D19" s="106"/>
      <c r="E19" s="106"/>
      <c r="F19" s="106"/>
      <c r="G19" s="106"/>
      <c r="H19" s="106"/>
      <c r="I19" s="106"/>
      <c r="J19" s="106"/>
      <c r="K19" s="106"/>
      <c r="L19" s="107"/>
      <c r="M19" s="106"/>
      <c r="N19" s="106"/>
      <c r="O19" s="106"/>
      <c r="P19" s="106">
        <v>340</v>
      </c>
      <c r="Q19" s="106">
        <v>338</v>
      </c>
      <c r="R19" s="108"/>
      <c r="S19" s="108"/>
      <c r="T19" s="109"/>
      <c r="U19" s="108"/>
      <c r="V19" s="106"/>
      <c r="W19" s="108"/>
      <c r="X19" s="108"/>
      <c r="Y19" s="108"/>
      <c r="Z19" s="108"/>
      <c r="AA19" s="108"/>
      <c r="AB19" s="108"/>
      <c r="AC19" s="108"/>
      <c r="AD19" s="106"/>
      <c r="AE19" s="110">
        <f>SUM(B19:AD19)</f>
        <v>829</v>
      </c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</row>
    <row r="20" spans="1:113" s="120" customFormat="1">
      <c r="A20" s="113" t="s">
        <v>36</v>
      </c>
      <c r="B20" s="114"/>
      <c r="C20" s="114"/>
      <c r="D20" s="114"/>
      <c r="E20" s="114"/>
      <c r="F20" s="114"/>
      <c r="G20" s="114">
        <v>190</v>
      </c>
      <c r="H20" s="114">
        <v>145</v>
      </c>
      <c r="I20" s="114"/>
      <c r="J20" s="114"/>
      <c r="K20" s="114"/>
      <c r="L20" s="115"/>
      <c r="M20" s="114"/>
      <c r="N20" s="114"/>
      <c r="O20" s="114"/>
      <c r="P20" s="114"/>
      <c r="Q20" s="114"/>
      <c r="R20" s="116">
        <v>268</v>
      </c>
      <c r="S20" s="116">
        <v>207</v>
      </c>
      <c r="T20" s="117"/>
      <c r="U20" s="116"/>
      <c r="V20" s="114"/>
      <c r="W20" s="116"/>
      <c r="X20" s="116"/>
      <c r="Y20" s="116"/>
      <c r="Z20" s="116"/>
      <c r="AA20" s="116"/>
      <c r="AB20" s="116"/>
      <c r="AC20" s="116"/>
      <c r="AD20" s="114"/>
      <c r="AE20" s="118">
        <v>810</v>
      </c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</row>
    <row r="21" spans="1:113" s="112" customFormat="1">
      <c r="A21" s="105" t="s">
        <v>37</v>
      </c>
      <c r="B21" s="106"/>
      <c r="C21" s="106"/>
      <c r="D21" s="106"/>
      <c r="E21" s="106">
        <v>394</v>
      </c>
      <c r="F21" s="106">
        <v>193</v>
      </c>
      <c r="G21" s="106"/>
      <c r="H21" s="106"/>
      <c r="I21" s="106"/>
      <c r="J21" s="106"/>
      <c r="K21" s="106"/>
      <c r="L21" s="107"/>
      <c r="M21" s="106"/>
      <c r="N21" s="106"/>
      <c r="O21" s="106"/>
      <c r="P21" s="106"/>
      <c r="Q21" s="106"/>
      <c r="R21" s="108"/>
      <c r="S21" s="108"/>
      <c r="T21" s="108">
        <v>185</v>
      </c>
      <c r="U21" s="108"/>
      <c r="V21" s="106"/>
      <c r="W21" s="108"/>
      <c r="X21" s="108"/>
      <c r="Y21" s="108"/>
      <c r="Z21" s="108"/>
      <c r="AA21" s="108"/>
      <c r="AB21" s="108"/>
      <c r="AC21" s="108"/>
      <c r="AD21" s="106"/>
      <c r="AE21" s="110">
        <v>772</v>
      </c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</row>
    <row r="22" spans="1:113" s="120" customFormat="1">
      <c r="A22" s="113" t="s">
        <v>38</v>
      </c>
      <c r="B22" s="114">
        <v>15</v>
      </c>
      <c r="C22" s="114"/>
      <c r="D22" s="114"/>
      <c r="E22" s="114">
        <v>204</v>
      </c>
      <c r="F22" s="114"/>
      <c r="G22" s="114">
        <v>156</v>
      </c>
      <c r="H22" s="114"/>
      <c r="I22" s="114">
        <v>73</v>
      </c>
      <c r="J22" s="114">
        <v>93</v>
      </c>
      <c r="K22" s="114">
        <v>211</v>
      </c>
      <c r="L22" s="115"/>
      <c r="M22" s="114"/>
      <c r="N22" s="114"/>
      <c r="O22" s="114"/>
      <c r="P22" s="114"/>
      <c r="Q22" s="114"/>
      <c r="R22" s="116"/>
      <c r="S22" s="116"/>
      <c r="T22" s="117"/>
      <c r="U22" s="116"/>
      <c r="V22" s="114"/>
      <c r="W22" s="116"/>
      <c r="X22" s="116"/>
      <c r="Y22" s="116"/>
      <c r="Z22" s="116"/>
      <c r="AA22" s="116"/>
      <c r="AB22" s="116"/>
      <c r="AC22" s="116"/>
      <c r="AD22" s="114"/>
      <c r="AE22" s="118">
        <f>SUM(B22:AD22)</f>
        <v>752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</row>
    <row r="23" spans="1:113" s="112" customFormat="1">
      <c r="A23" s="105" t="s">
        <v>39</v>
      </c>
      <c r="B23" s="106"/>
      <c r="C23" s="106"/>
      <c r="D23" s="106"/>
      <c r="E23" s="106"/>
      <c r="F23" s="106"/>
      <c r="G23" s="106"/>
      <c r="H23" s="106"/>
      <c r="I23" s="106"/>
      <c r="J23" s="106">
        <v>725</v>
      </c>
      <c r="K23" s="106"/>
      <c r="L23" s="107"/>
      <c r="M23" s="106"/>
      <c r="N23" s="106"/>
      <c r="O23" s="106"/>
      <c r="P23" s="106"/>
      <c r="Q23" s="106"/>
      <c r="R23" s="108"/>
      <c r="S23" s="108"/>
      <c r="T23" s="109"/>
      <c r="U23" s="108"/>
      <c r="V23" s="106"/>
      <c r="W23" s="108"/>
      <c r="X23" s="108"/>
      <c r="Y23" s="108"/>
      <c r="Z23" s="108"/>
      <c r="AA23" s="108"/>
      <c r="AB23" s="108"/>
      <c r="AC23" s="108"/>
      <c r="AD23" s="106"/>
      <c r="AE23" s="110">
        <f>SUM(B23:AD23)</f>
        <v>725</v>
      </c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</row>
    <row r="24" spans="1:113" s="120" customFormat="1">
      <c r="A24" s="113" t="s">
        <v>40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5"/>
      <c r="M24" s="114"/>
      <c r="N24" s="114"/>
      <c r="O24" s="114"/>
      <c r="P24" s="114"/>
      <c r="Q24" s="114"/>
      <c r="R24" s="116"/>
      <c r="S24" s="116"/>
      <c r="T24" s="116">
        <v>611</v>
      </c>
      <c r="U24" s="116"/>
      <c r="V24" s="114"/>
      <c r="W24" s="116"/>
      <c r="X24" s="116"/>
      <c r="Y24" s="116"/>
      <c r="Z24" s="116"/>
      <c r="AA24" s="116"/>
      <c r="AB24" s="116"/>
      <c r="AC24" s="116"/>
      <c r="AD24" s="114"/>
      <c r="AE24" s="118">
        <v>611</v>
      </c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</row>
    <row r="25" spans="1:113" s="112" customFormat="1">
      <c r="A25" s="105" t="s">
        <v>41</v>
      </c>
      <c r="B25" s="106"/>
      <c r="C25" s="106"/>
      <c r="D25" s="106"/>
      <c r="E25" s="106"/>
      <c r="F25" s="106"/>
      <c r="G25" s="106"/>
      <c r="H25" s="106"/>
      <c r="I25" s="106">
        <v>494</v>
      </c>
      <c r="J25" s="106">
        <v>95</v>
      </c>
      <c r="K25" s="106"/>
      <c r="L25" s="107"/>
      <c r="M25" s="106"/>
      <c r="N25" s="106"/>
      <c r="O25" s="106"/>
      <c r="P25" s="106"/>
      <c r="Q25" s="106"/>
      <c r="R25" s="108"/>
      <c r="S25" s="108"/>
      <c r="T25" s="109"/>
      <c r="U25" s="108"/>
      <c r="V25" s="106"/>
      <c r="W25" s="108"/>
      <c r="X25" s="108"/>
      <c r="Y25" s="108"/>
      <c r="Z25" s="108"/>
      <c r="AA25" s="108"/>
      <c r="AB25" s="108"/>
      <c r="AC25" s="108"/>
      <c r="AD25" s="106"/>
      <c r="AE25" s="110">
        <f>SUM(B25:AD25)</f>
        <v>589</v>
      </c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</row>
    <row r="26" spans="1:113" s="120" customFormat="1">
      <c r="A26" s="113" t="s">
        <v>42</v>
      </c>
      <c r="B26" s="114"/>
      <c r="C26" s="114">
        <v>152</v>
      </c>
      <c r="D26" s="114"/>
      <c r="E26" s="114"/>
      <c r="F26" s="114">
        <v>213</v>
      </c>
      <c r="G26" s="114"/>
      <c r="H26" s="114"/>
      <c r="I26" s="114"/>
      <c r="J26" s="114"/>
      <c r="K26" s="114"/>
      <c r="L26" s="115"/>
      <c r="M26" s="114"/>
      <c r="N26" s="114"/>
      <c r="O26" s="114"/>
      <c r="P26" s="114"/>
      <c r="Q26" s="114"/>
      <c r="R26" s="116"/>
      <c r="S26" s="116">
        <v>204</v>
      </c>
      <c r="T26" s="117"/>
      <c r="U26" s="116"/>
      <c r="V26" s="114"/>
      <c r="W26" s="116"/>
      <c r="X26" s="116"/>
      <c r="Y26" s="116"/>
      <c r="Z26" s="116"/>
      <c r="AA26" s="116"/>
      <c r="AB26" s="116"/>
      <c r="AC26" s="116"/>
      <c r="AD26" s="114"/>
      <c r="AE26" s="118">
        <v>569</v>
      </c>
      <c r="AF26" s="119"/>
      <c r="AG26" s="119"/>
      <c r="AH26" s="119"/>
      <c r="AI26" s="119"/>
      <c r="AJ26" s="119"/>
      <c r="AK26" s="119"/>
      <c r="AL26" s="119"/>
      <c r="AM26" s="119"/>
      <c r="AN26" s="119"/>
      <c r="AO26" s="119"/>
      <c r="AP26" s="119"/>
      <c r="AQ26" s="119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</row>
    <row r="27" spans="1:113" s="112" customFormat="1">
      <c r="A27" s="105" t="s">
        <v>43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7"/>
      <c r="M27" s="106"/>
      <c r="N27" s="106"/>
      <c r="O27" s="106"/>
      <c r="P27" s="106"/>
      <c r="Q27" s="106"/>
      <c r="R27" s="108"/>
      <c r="S27" s="108"/>
      <c r="T27" s="108">
        <v>564</v>
      </c>
      <c r="U27" s="108"/>
      <c r="V27" s="106"/>
      <c r="W27" s="108"/>
      <c r="X27" s="108"/>
      <c r="Y27" s="108"/>
      <c r="Z27" s="108"/>
      <c r="AA27" s="108"/>
      <c r="AB27" s="108"/>
      <c r="AC27" s="108"/>
      <c r="AD27" s="106"/>
      <c r="AE27" s="110">
        <v>564</v>
      </c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  <c r="DA27" s="111"/>
      <c r="DB27" s="111"/>
      <c r="DC27" s="111"/>
      <c r="DD27" s="111"/>
      <c r="DE27" s="111"/>
      <c r="DF27" s="111"/>
      <c r="DG27" s="111"/>
      <c r="DH27" s="111"/>
      <c r="DI27" s="111"/>
    </row>
    <row r="28" spans="1:113" s="120" customFormat="1">
      <c r="A28" s="113" t="s">
        <v>44</v>
      </c>
      <c r="B28" s="114">
        <v>525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5"/>
      <c r="M28" s="114"/>
      <c r="N28" s="114"/>
      <c r="O28" s="114"/>
      <c r="P28" s="114"/>
      <c r="Q28" s="114"/>
      <c r="R28" s="116"/>
      <c r="S28" s="116"/>
      <c r="T28" s="117"/>
      <c r="U28" s="116"/>
      <c r="V28" s="114"/>
      <c r="W28" s="116"/>
      <c r="X28" s="116"/>
      <c r="Y28" s="116"/>
      <c r="Z28" s="116"/>
      <c r="AA28" s="116"/>
      <c r="AB28" s="116"/>
      <c r="AC28" s="116"/>
      <c r="AD28" s="114"/>
      <c r="AE28" s="118">
        <f t="shared" ref="AE28:AE34" si="0">SUM(B28:AD28)</f>
        <v>525</v>
      </c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9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</row>
    <row r="29" spans="1:113" s="112" customFormat="1">
      <c r="A29" s="105" t="s">
        <v>45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>
        <v>522</v>
      </c>
      <c r="L29" s="107"/>
      <c r="M29" s="106"/>
      <c r="N29" s="106"/>
      <c r="O29" s="106"/>
      <c r="P29" s="106"/>
      <c r="Q29" s="106"/>
      <c r="R29" s="108"/>
      <c r="S29" s="108"/>
      <c r="T29" s="109"/>
      <c r="U29" s="108"/>
      <c r="V29" s="106"/>
      <c r="W29" s="108"/>
      <c r="X29" s="108"/>
      <c r="Y29" s="108"/>
      <c r="Z29" s="108"/>
      <c r="AA29" s="108"/>
      <c r="AB29" s="108"/>
      <c r="AC29" s="108"/>
      <c r="AD29" s="106"/>
      <c r="AE29" s="110">
        <f t="shared" si="0"/>
        <v>522</v>
      </c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  <c r="DA29" s="111"/>
      <c r="DB29" s="111"/>
      <c r="DC29" s="111"/>
      <c r="DD29" s="111"/>
      <c r="DE29" s="111"/>
      <c r="DF29" s="111"/>
      <c r="DG29" s="111"/>
      <c r="DH29" s="111"/>
      <c r="DI29" s="111"/>
    </row>
    <row r="30" spans="1:113" s="120" customFormat="1">
      <c r="A30" s="113" t="s">
        <v>46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>
        <v>206</v>
      </c>
      <c r="L30" s="114">
        <v>170</v>
      </c>
      <c r="M30" s="114"/>
      <c r="N30" s="114"/>
      <c r="O30" s="114"/>
      <c r="P30" s="114"/>
      <c r="Q30" s="114"/>
      <c r="R30" s="116"/>
      <c r="S30" s="116"/>
      <c r="T30" s="117"/>
      <c r="U30" s="116"/>
      <c r="V30" s="114"/>
      <c r="W30" s="116"/>
      <c r="X30" s="116"/>
      <c r="Y30" s="116"/>
      <c r="Z30" s="116"/>
      <c r="AA30" s="116"/>
      <c r="AB30" s="116"/>
      <c r="AC30" s="116"/>
      <c r="AD30" s="114"/>
      <c r="AE30" s="118">
        <f t="shared" si="0"/>
        <v>376</v>
      </c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</row>
    <row r="31" spans="1:113" s="112" customFormat="1">
      <c r="A31" s="105" t="s">
        <v>47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7"/>
      <c r="M31" s="106">
        <v>167</v>
      </c>
      <c r="N31" s="106">
        <v>172</v>
      </c>
      <c r="O31" s="106"/>
      <c r="P31" s="106"/>
      <c r="Q31" s="106"/>
      <c r="R31" s="108"/>
      <c r="S31" s="108"/>
      <c r="T31" s="109"/>
      <c r="U31" s="108"/>
      <c r="V31" s="106"/>
      <c r="W31" s="108"/>
      <c r="X31" s="108"/>
      <c r="Y31" s="108"/>
      <c r="Z31" s="108"/>
      <c r="AA31" s="108"/>
      <c r="AB31" s="108"/>
      <c r="AC31" s="108"/>
      <c r="AD31" s="106"/>
      <c r="AE31" s="110">
        <f t="shared" si="0"/>
        <v>339</v>
      </c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</row>
    <row r="32" spans="1:113" s="120" customFormat="1">
      <c r="A32" s="113" t="s">
        <v>48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5"/>
      <c r="M32" s="114"/>
      <c r="N32" s="114"/>
      <c r="O32" s="114"/>
      <c r="P32" s="114">
        <v>335</v>
      </c>
      <c r="Q32" s="114"/>
      <c r="R32" s="116"/>
      <c r="S32" s="116"/>
      <c r="T32" s="117"/>
      <c r="U32" s="116"/>
      <c r="V32" s="114"/>
      <c r="W32" s="116"/>
      <c r="X32" s="116"/>
      <c r="Y32" s="116"/>
      <c r="Z32" s="116"/>
      <c r="AA32" s="116"/>
      <c r="AB32" s="116"/>
      <c r="AC32" s="116"/>
      <c r="AD32" s="114"/>
      <c r="AE32" s="118">
        <f t="shared" si="0"/>
        <v>335</v>
      </c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</row>
    <row r="33" spans="1:113" s="112" customFormat="1">
      <c r="A33" s="105" t="s">
        <v>49</v>
      </c>
      <c r="B33" s="106"/>
      <c r="C33" s="106"/>
      <c r="D33" s="106"/>
      <c r="E33" s="106"/>
      <c r="F33" s="106"/>
      <c r="G33" s="106"/>
      <c r="H33" s="106"/>
      <c r="I33" s="106">
        <v>326</v>
      </c>
      <c r="J33" s="106"/>
      <c r="K33" s="106"/>
      <c r="L33" s="107"/>
      <c r="M33" s="106"/>
      <c r="N33" s="106"/>
      <c r="O33" s="106"/>
      <c r="P33" s="106"/>
      <c r="Q33" s="106"/>
      <c r="R33" s="108"/>
      <c r="S33" s="108"/>
      <c r="T33" s="109"/>
      <c r="U33" s="108"/>
      <c r="V33" s="106"/>
      <c r="W33" s="108"/>
      <c r="X33" s="108"/>
      <c r="Y33" s="108"/>
      <c r="Z33" s="108"/>
      <c r="AA33" s="108"/>
      <c r="AB33" s="108"/>
      <c r="AC33" s="108"/>
      <c r="AD33" s="106"/>
      <c r="AE33" s="110">
        <f t="shared" si="0"/>
        <v>326</v>
      </c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  <c r="DA33" s="111"/>
      <c r="DB33" s="111"/>
      <c r="DC33" s="111"/>
      <c r="DD33" s="111"/>
      <c r="DE33" s="111"/>
      <c r="DF33" s="111"/>
      <c r="DG33" s="111"/>
      <c r="DH33" s="111"/>
      <c r="DI33" s="111"/>
    </row>
    <row r="34" spans="1:113" s="120" customFormat="1">
      <c r="A34" s="113" t="s">
        <v>50</v>
      </c>
      <c r="B34" s="114">
        <v>170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5"/>
      <c r="M34" s="114"/>
      <c r="N34" s="114"/>
      <c r="O34" s="114">
        <v>106</v>
      </c>
      <c r="P34" s="114"/>
      <c r="Q34" s="114"/>
      <c r="R34" s="116"/>
      <c r="S34" s="116"/>
      <c r="T34" s="117"/>
      <c r="U34" s="116"/>
      <c r="V34" s="114"/>
      <c r="W34" s="116"/>
      <c r="X34" s="116"/>
      <c r="Y34" s="116"/>
      <c r="Z34" s="116"/>
      <c r="AA34" s="116"/>
      <c r="AB34" s="116"/>
      <c r="AC34" s="116"/>
      <c r="AD34" s="114"/>
      <c r="AE34" s="118">
        <f t="shared" si="0"/>
        <v>276</v>
      </c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</row>
    <row r="35" spans="1:113" s="112" customFormat="1">
      <c r="A35" s="105" t="s">
        <v>51</v>
      </c>
      <c r="B35" s="106">
        <v>179</v>
      </c>
      <c r="C35" s="106"/>
      <c r="D35" s="106"/>
      <c r="E35" s="106">
        <v>15</v>
      </c>
      <c r="F35" s="106">
        <v>10</v>
      </c>
      <c r="G35" s="106"/>
      <c r="H35" s="106"/>
      <c r="I35" s="106"/>
      <c r="J35" s="106"/>
      <c r="K35" s="106"/>
      <c r="L35" s="107"/>
      <c r="M35" s="106"/>
      <c r="N35" s="106"/>
      <c r="O35" s="106">
        <v>22</v>
      </c>
      <c r="P35" s="106">
        <v>20</v>
      </c>
      <c r="Q35" s="106"/>
      <c r="R35" s="108"/>
      <c r="S35" s="108"/>
      <c r="T35" s="108">
        <v>30</v>
      </c>
      <c r="U35" s="108"/>
      <c r="V35" s="106"/>
      <c r="W35" s="108"/>
      <c r="X35" s="108"/>
      <c r="Y35" s="108"/>
      <c r="Z35" s="108"/>
      <c r="AA35" s="108"/>
      <c r="AB35" s="108"/>
      <c r="AC35" s="108"/>
      <c r="AD35" s="106"/>
      <c r="AE35" s="110">
        <v>276</v>
      </c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  <c r="DA35" s="111"/>
      <c r="DB35" s="111"/>
      <c r="DC35" s="111"/>
      <c r="DD35" s="111"/>
      <c r="DE35" s="111"/>
      <c r="DF35" s="111"/>
      <c r="DG35" s="111"/>
      <c r="DH35" s="111"/>
      <c r="DI35" s="111"/>
    </row>
    <row r="36" spans="1:113" s="120" customFormat="1">
      <c r="A36" s="113" t="s">
        <v>52</v>
      </c>
      <c r="B36" s="114"/>
      <c r="C36" s="114">
        <v>30</v>
      </c>
      <c r="D36" s="114"/>
      <c r="E36" s="114"/>
      <c r="F36" s="114"/>
      <c r="G36" s="114"/>
      <c r="H36" s="114"/>
      <c r="I36" s="114">
        <v>10</v>
      </c>
      <c r="J36" s="114">
        <v>30</v>
      </c>
      <c r="K36" s="114"/>
      <c r="L36" s="114">
        <v>132</v>
      </c>
      <c r="M36" s="114"/>
      <c r="N36" s="114"/>
      <c r="O36" s="114"/>
      <c r="P36" s="114"/>
      <c r="Q36" s="114"/>
      <c r="R36" s="116"/>
      <c r="S36" s="116"/>
      <c r="T36" s="117"/>
      <c r="U36" s="116"/>
      <c r="V36" s="114"/>
      <c r="W36" s="116"/>
      <c r="X36" s="116"/>
      <c r="Y36" s="116"/>
      <c r="Z36" s="116"/>
      <c r="AA36" s="116"/>
      <c r="AB36" s="116"/>
      <c r="AC36" s="116"/>
      <c r="AD36" s="114"/>
      <c r="AE36" s="118">
        <f>SUM(B36:AD36)</f>
        <v>202</v>
      </c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</row>
    <row r="37" spans="1:113" s="112" customFormat="1">
      <c r="A37" s="105" t="s">
        <v>53</v>
      </c>
      <c r="B37" s="106"/>
      <c r="C37" s="106"/>
      <c r="D37" s="106"/>
      <c r="E37" s="106"/>
      <c r="F37" s="106"/>
      <c r="G37" s="106"/>
      <c r="H37" s="106"/>
      <c r="I37" s="106">
        <v>94</v>
      </c>
      <c r="J37" s="106">
        <v>92</v>
      </c>
      <c r="K37" s="106"/>
      <c r="L37" s="107"/>
      <c r="M37" s="106"/>
      <c r="N37" s="106"/>
      <c r="O37" s="106"/>
      <c r="P37" s="106"/>
      <c r="Q37" s="106"/>
      <c r="R37" s="108"/>
      <c r="S37" s="108"/>
      <c r="T37" s="109"/>
      <c r="U37" s="108"/>
      <c r="V37" s="106"/>
      <c r="W37" s="108"/>
      <c r="X37" s="108"/>
      <c r="Y37" s="108"/>
      <c r="Z37" s="108"/>
      <c r="AA37" s="108"/>
      <c r="AB37" s="108"/>
      <c r="AC37" s="108"/>
      <c r="AD37" s="106"/>
      <c r="AE37" s="110">
        <f>SUM(B37:AD37)</f>
        <v>186</v>
      </c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</row>
    <row r="38" spans="1:113" s="120" customFormat="1">
      <c r="A38" s="113" t="s">
        <v>54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5"/>
      <c r="M38" s="114"/>
      <c r="N38" s="114"/>
      <c r="O38" s="114"/>
      <c r="P38" s="114"/>
      <c r="Q38" s="114"/>
      <c r="R38" s="116"/>
      <c r="S38" s="116"/>
      <c r="T38" s="116">
        <v>183</v>
      </c>
      <c r="U38" s="116"/>
      <c r="V38" s="114"/>
      <c r="W38" s="116"/>
      <c r="X38" s="116"/>
      <c r="Y38" s="116"/>
      <c r="Z38" s="116"/>
      <c r="AA38" s="116"/>
      <c r="AB38" s="116"/>
      <c r="AC38" s="116"/>
      <c r="AD38" s="114"/>
      <c r="AE38" s="118">
        <v>183</v>
      </c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19"/>
      <c r="BK38" s="119"/>
      <c r="BL38" s="119"/>
      <c r="BM38" s="119"/>
      <c r="BN38" s="119"/>
      <c r="BO38" s="119"/>
      <c r="BP38" s="119"/>
      <c r="BQ38" s="119"/>
      <c r="BR38" s="119"/>
      <c r="BS38" s="119"/>
      <c r="BT38" s="119"/>
      <c r="BU38" s="119"/>
      <c r="BV38" s="119"/>
      <c r="BW38" s="119"/>
      <c r="BX38" s="119"/>
      <c r="BY38" s="119"/>
      <c r="BZ38" s="119"/>
      <c r="CA38" s="119"/>
      <c r="CB38" s="119"/>
      <c r="CC38" s="119"/>
      <c r="CD38" s="119"/>
      <c r="CE38" s="119"/>
      <c r="CF38" s="119"/>
      <c r="CG38" s="119"/>
      <c r="CH38" s="119"/>
      <c r="CI38" s="119"/>
      <c r="CJ38" s="119"/>
      <c r="CK38" s="119"/>
      <c r="CL38" s="119"/>
      <c r="CM38" s="119"/>
      <c r="CN38" s="119"/>
      <c r="CO38" s="119"/>
      <c r="CP38" s="119"/>
      <c r="CQ38" s="119"/>
      <c r="CR38" s="119"/>
      <c r="CS38" s="119"/>
      <c r="CT38" s="119"/>
      <c r="CU38" s="119"/>
      <c r="CV38" s="119"/>
      <c r="CW38" s="119"/>
      <c r="CX38" s="119"/>
      <c r="CY38" s="119"/>
      <c r="CZ38" s="119"/>
      <c r="DA38" s="119"/>
      <c r="DB38" s="119"/>
      <c r="DC38" s="119"/>
      <c r="DD38" s="119"/>
      <c r="DE38" s="119"/>
      <c r="DF38" s="119"/>
      <c r="DG38" s="119"/>
      <c r="DH38" s="119"/>
      <c r="DI38" s="119"/>
    </row>
    <row r="39" spans="1:113" s="112" customFormat="1">
      <c r="A39" s="105" t="s">
        <v>55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7"/>
      <c r="M39" s="106"/>
      <c r="N39" s="106">
        <v>179</v>
      </c>
      <c r="O39" s="106"/>
      <c r="P39" s="106"/>
      <c r="Q39" s="106"/>
      <c r="R39" s="108"/>
      <c r="S39" s="108"/>
      <c r="T39" s="109"/>
      <c r="U39" s="108"/>
      <c r="V39" s="106"/>
      <c r="W39" s="108"/>
      <c r="X39" s="108"/>
      <c r="Y39" s="108"/>
      <c r="Z39" s="108"/>
      <c r="AA39" s="108"/>
      <c r="AB39" s="108"/>
      <c r="AC39" s="108"/>
      <c r="AD39" s="106"/>
      <c r="AE39" s="110">
        <f>SUM(B39:AD39)</f>
        <v>179</v>
      </c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1"/>
      <c r="DE39" s="111"/>
      <c r="DF39" s="111"/>
      <c r="DG39" s="111"/>
      <c r="DH39" s="111"/>
      <c r="DI39" s="111"/>
    </row>
    <row r="40" spans="1:113" s="120" customFormat="1">
      <c r="A40" s="113" t="s">
        <v>56</v>
      </c>
      <c r="B40" s="114"/>
      <c r="C40" s="114"/>
      <c r="D40" s="114"/>
      <c r="E40" s="114"/>
      <c r="F40" s="114"/>
      <c r="G40" s="114"/>
      <c r="H40" s="114">
        <v>51</v>
      </c>
      <c r="I40" s="114"/>
      <c r="J40" s="114"/>
      <c r="K40" s="114"/>
      <c r="L40" s="115"/>
      <c r="M40" s="114"/>
      <c r="N40" s="114"/>
      <c r="O40" s="114"/>
      <c r="P40" s="114"/>
      <c r="Q40" s="114"/>
      <c r="R40" s="116"/>
      <c r="S40" s="116">
        <v>104</v>
      </c>
      <c r="T40" s="117"/>
      <c r="U40" s="116"/>
      <c r="V40" s="114"/>
      <c r="W40" s="116"/>
      <c r="X40" s="116"/>
      <c r="Y40" s="116"/>
      <c r="Z40" s="116"/>
      <c r="AA40" s="116"/>
      <c r="AB40" s="116"/>
      <c r="AC40" s="116"/>
      <c r="AD40" s="114"/>
      <c r="AE40" s="118">
        <v>155</v>
      </c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</row>
    <row r="41" spans="1:113" s="112" customFormat="1">
      <c r="A41" s="105" t="s">
        <v>57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>
        <v>109</v>
      </c>
      <c r="L41" s="107"/>
      <c r="M41" s="106"/>
      <c r="N41" s="106"/>
      <c r="O41" s="106"/>
      <c r="P41" s="106"/>
      <c r="Q41" s="106"/>
      <c r="R41" s="108"/>
      <c r="S41" s="108"/>
      <c r="T41" s="109"/>
      <c r="U41" s="108"/>
      <c r="V41" s="106"/>
      <c r="W41" s="108"/>
      <c r="X41" s="108"/>
      <c r="Y41" s="108"/>
      <c r="Z41" s="108"/>
      <c r="AA41" s="108"/>
      <c r="AB41" s="108"/>
      <c r="AC41" s="108"/>
      <c r="AD41" s="106"/>
      <c r="AE41" s="110">
        <f t="shared" ref="AE41:AE57" si="1">SUM(B41:AD41)</f>
        <v>109</v>
      </c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  <c r="DA41" s="111"/>
      <c r="DB41" s="111"/>
      <c r="DC41" s="111"/>
      <c r="DD41" s="111"/>
      <c r="DE41" s="111"/>
      <c r="DF41" s="111"/>
      <c r="DG41" s="111"/>
      <c r="DH41" s="111"/>
      <c r="DI41" s="111"/>
    </row>
    <row r="42" spans="1:113" s="120" customFormat="1">
      <c r="A42" s="113" t="s">
        <v>58</v>
      </c>
      <c r="B42" s="114">
        <v>63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5"/>
      <c r="M42" s="114"/>
      <c r="N42" s="114"/>
      <c r="O42" s="114">
        <v>26</v>
      </c>
      <c r="P42" s="114"/>
      <c r="Q42" s="114"/>
      <c r="R42" s="116"/>
      <c r="S42" s="116"/>
      <c r="T42" s="117"/>
      <c r="U42" s="116"/>
      <c r="V42" s="114"/>
      <c r="W42" s="116"/>
      <c r="X42" s="116"/>
      <c r="Y42" s="116"/>
      <c r="Z42" s="116"/>
      <c r="AA42" s="116"/>
      <c r="AB42" s="116"/>
      <c r="AC42" s="116"/>
      <c r="AD42" s="114"/>
      <c r="AE42" s="118">
        <f t="shared" si="1"/>
        <v>89</v>
      </c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</row>
    <row r="43" spans="1:113" s="112" customFormat="1">
      <c r="A43" s="105" t="s">
        <v>59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>
        <v>78</v>
      </c>
      <c r="L43" s="107"/>
      <c r="M43" s="106"/>
      <c r="N43" s="106"/>
      <c r="O43" s="106"/>
      <c r="P43" s="106"/>
      <c r="Q43" s="106"/>
      <c r="R43" s="108"/>
      <c r="S43" s="108"/>
      <c r="T43" s="109"/>
      <c r="U43" s="108"/>
      <c r="V43" s="106"/>
      <c r="W43" s="108"/>
      <c r="X43" s="108"/>
      <c r="Y43" s="108"/>
      <c r="Z43" s="108"/>
      <c r="AA43" s="108"/>
      <c r="AB43" s="108"/>
      <c r="AC43" s="108"/>
      <c r="AD43" s="106"/>
      <c r="AE43" s="110">
        <f t="shared" si="1"/>
        <v>78</v>
      </c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</row>
    <row r="44" spans="1:113" s="120" customFormat="1">
      <c r="A44" s="113" t="s">
        <v>60</v>
      </c>
      <c r="B44" s="114"/>
      <c r="C44" s="114"/>
      <c r="D44" s="114">
        <v>10</v>
      </c>
      <c r="E44" s="114"/>
      <c r="F44" s="114"/>
      <c r="G44" s="114"/>
      <c r="H44" s="114"/>
      <c r="I44" s="114"/>
      <c r="J44" s="114"/>
      <c r="K44" s="114"/>
      <c r="L44" s="115"/>
      <c r="M44" s="114"/>
      <c r="N44" s="114"/>
      <c r="O44" s="114"/>
      <c r="P44" s="114"/>
      <c r="Q44" s="114"/>
      <c r="R44" s="116"/>
      <c r="S44" s="116"/>
      <c r="T44" s="117"/>
      <c r="U44" s="116"/>
      <c r="V44" s="114"/>
      <c r="W44" s="116"/>
      <c r="X44" s="116"/>
      <c r="Y44" s="116"/>
      <c r="Z44" s="116"/>
      <c r="AA44" s="116"/>
      <c r="AB44" s="116"/>
      <c r="AC44" s="116"/>
      <c r="AD44" s="114"/>
      <c r="AE44" s="118">
        <f t="shared" si="1"/>
        <v>10</v>
      </c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</row>
    <row r="45" spans="1:113" s="112" customFormat="1">
      <c r="A45" s="105" t="s">
        <v>61</v>
      </c>
      <c r="B45" s="106"/>
      <c r="C45" s="106"/>
      <c r="D45" s="106"/>
      <c r="E45" s="106">
        <v>10</v>
      </c>
      <c r="F45" s="106"/>
      <c r="G45" s="106"/>
      <c r="H45" s="106"/>
      <c r="I45" s="106"/>
      <c r="J45" s="106"/>
      <c r="K45" s="106"/>
      <c r="L45" s="107"/>
      <c r="M45" s="106"/>
      <c r="N45" s="106"/>
      <c r="O45" s="106"/>
      <c r="P45" s="106"/>
      <c r="Q45" s="106"/>
      <c r="R45" s="108"/>
      <c r="S45" s="108"/>
      <c r="T45" s="109"/>
      <c r="U45" s="108"/>
      <c r="V45" s="106"/>
      <c r="W45" s="108"/>
      <c r="X45" s="108"/>
      <c r="Y45" s="108"/>
      <c r="Z45" s="108"/>
      <c r="AA45" s="108"/>
      <c r="AB45" s="108"/>
      <c r="AC45" s="108"/>
      <c r="AD45" s="106"/>
      <c r="AE45" s="110">
        <f t="shared" si="1"/>
        <v>10</v>
      </c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</row>
    <row r="46" spans="1:113" s="120" customFormat="1">
      <c r="A46" s="113" t="s">
        <v>62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5"/>
      <c r="M46" s="114"/>
      <c r="N46" s="114"/>
      <c r="O46" s="114"/>
      <c r="P46" s="114"/>
      <c r="Q46" s="114"/>
      <c r="R46" s="116"/>
      <c r="S46" s="116"/>
      <c r="T46" s="117"/>
      <c r="U46" s="116"/>
      <c r="V46" s="114"/>
      <c r="W46" s="116"/>
      <c r="X46" s="116"/>
      <c r="Y46" s="116"/>
      <c r="Z46" s="116"/>
      <c r="AA46" s="116"/>
      <c r="AB46" s="116"/>
      <c r="AC46" s="116"/>
      <c r="AD46" s="114"/>
      <c r="AE46" s="118">
        <f t="shared" si="1"/>
        <v>0</v>
      </c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</row>
    <row r="47" spans="1:113" s="112" customFormat="1">
      <c r="A47" s="105" t="s">
        <v>63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7"/>
      <c r="M47" s="106"/>
      <c r="N47" s="106"/>
      <c r="O47" s="106"/>
      <c r="P47" s="106"/>
      <c r="Q47" s="106"/>
      <c r="R47" s="108"/>
      <c r="S47" s="108"/>
      <c r="T47" s="109"/>
      <c r="U47" s="108"/>
      <c r="V47" s="106"/>
      <c r="W47" s="108"/>
      <c r="X47" s="108"/>
      <c r="Y47" s="108"/>
      <c r="Z47" s="108"/>
      <c r="AA47" s="108"/>
      <c r="AB47" s="108"/>
      <c r="AC47" s="108"/>
      <c r="AD47" s="106"/>
      <c r="AE47" s="110">
        <f t="shared" si="1"/>
        <v>0</v>
      </c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</row>
    <row r="48" spans="1:113" s="120" customFormat="1">
      <c r="A48" s="113" t="s">
        <v>64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5"/>
      <c r="M48" s="114"/>
      <c r="N48" s="114"/>
      <c r="O48" s="114"/>
      <c r="P48" s="114"/>
      <c r="Q48" s="114"/>
      <c r="R48" s="116"/>
      <c r="S48" s="116"/>
      <c r="T48" s="117"/>
      <c r="U48" s="116"/>
      <c r="V48" s="114"/>
      <c r="W48" s="116"/>
      <c r="X48" s="116"/>
      <c r="Y48" s="116"/>
      <c r="Z48" s="116"/>
      <c r="AA48" s="116"/>
      <c r="AB48" s="116"/>
      <c r="AC48" s="116"/>
      <c r="AD48" s="114"/>
      <c r="AE48" s="118">
        <f t="shared" si="1"/>
        <v>0</v>
      </c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</row>
    <row r="49" spans="1:113" s="112" customFormat="1">
      <c r="A49" s="105" t="s">
        <v>65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7"/>
      <c r="M49" s="106"/>
      <c r="N49" s="106"/>
      <c r="O49" s="106"/>
      <c r="P49" s="106"/>
      <c r="Q49" s="106"/>
      <c r="R49" s="108"/>
      <c r="S49" s="108"/>
      <c r="T49" s="109"/>
      <c r="U49" s="108"/>
      <c r="V49" s="106"/>
      <c r="W49" s="108"/>
      <c r="X49" s="108"/>
      <c r="Y49" s="108"/>
      <c r="Z49" s="108"/>
      <c r="AA49" s="108"/>
      <c r="AB49" s="108"/>
      <c r="AC49" s="108"/>
      <c r="AD49" s="106"/>
      <c r="AE49" s="110">
        <f t="shared" si="1"/>
        <v>0</v>
      </c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</row>
    <row r="50" spans="1:113" s="120" customFormat="1">
      <c r="A50" s="113" t="s">
        <v>66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5"/>
      <c r="M50" s="114"/>
      <c r="N50" s="114"/>
      <c r="O50" s="114"/>
      <c r="P50" s="114"/>
      <c r="Q50" s="114"/>
      <c r="R50" s="116"/>
      <c r="S50" s="116"/>
      <c r="T50" s="117"/>
      <c r="U50" s="116"/>
      <c r="V50" s="114"/>
      <c r="W50" s="116"/>
      <c r="X50" s="116"/>
      <c r="Y50" s="116"/>
      <c r="Z50" s="116"/>
      <c r="AA50" s="116"/>
      <c r="AB50" s="116"/>
      <c r="AC50" s="116"/>
      <c r="AD50" s="114"/>
      <c r="AE50" s="118">
        <f t="shared" si="1"/>
        <v>0</v>
      </c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</row>
    <row r="51" spans="1:113" s="112" customFormat="1">
      <c r="A51" s="105" t="s">
        <v>67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7"/>
      <c r="M51" s="106"/>
      <c r="N51" s="106"/>
      <c r="O51" s="106"/>
      <c r="P51" s="106"/>
      <c r="Q51" s="106"/>
      <c r="R51" s="108"/>
      <c r="S51" s="108"/>
      <c r="T51" s="109"/>
      <c r="U51" s="108"/>
      <c r="V51" s="106"/>
      <c r="W51" s="108"/>
      <c r="X51" s="108"/>
      <c r="Y51" s="108"/>
      <c r="Z51" s="108"/>
      <c r="AA51" s="108"/>
      <c r="AB51" s="108"/>
      <c r="AC51" s="108"/>
      <c r="AD51" s="106"/>
      <c r="AE51" s="110">
        <f t="shared" si="1"/>
        <v>0</v>
      </c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</row>
    <row r="52" spans="1:113" s="120" customFormat="1">
      <c r="A52" s="113" t="s">
        <v>56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5"/>
      <c r="M52" s="114"/>
      <c r="N52" s="114"/>
      <c r="O52" s="114"/>
      <c r="P52" s="114"/>
      <c r="Q52" s="114"/>
      <c r="R52" s="116"/>
      <c r="S52" s="116"/>
      <c r="T52" s="117"/>
      <c r="U52" s="116"/>
      <c r="V52" s="114"/>
      <c r="W52" s="116"/>
      <c r="X52" s="116"/>
      <c r="Y52" s="116"/>
      <c r="Z52" s="116"/>
      <c r="AA52" s="116"/>
      <c r="AB52" s="116"/>
      <c r="AC52" s="116"/>
      <c r="AD52" s="114"/>
      <c r="AE52" s="118">
        <f t="shared" si="1"/>
        <v>0</v>
      </c>
      <c r="AF52" s="119"/>
      <c r="AG52" s="119"/>
      <c r="AH52" s="119"/>
      <c r="AI52" s="119"/>
      <c r="AJ52" s="119"/>
      <c r="AK52" s="119"/>
      <c r="AL52" s="119"/>
      <c r="AM52" s="119"/>
      <c r="AN52" s="119"/>
      <c r="AO52" s="119"/>
      <c r="AP52" s="119"/>
      <c r="AQ52" s="119"/>
      <c r="AR52" s="119"/>
      <c r="AS52" s="119"/>
      <c r="AT52" s="119"/>
      <c r="AU52" s="119"/>
      <c r="AV52" s="119"/>
      <c r="AW52" s="119"/>
      <c r="AX52" s="119"/>
      <c r="AY52" s="119"/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  <c r="BS52" s="119"/>
      <c r="BT52" s="119"/>
      <c r="BU52" s="119"/>
      <c r="BV52" s="119"/>
      <c r="BW52" s="119"/>
      <c r="BX52" s="119"/>
      <c r="BY52" s="119"/>
      <c r="BZ52" s="119"/>
      <c r="CA52" s="119"/>
      <c r="CB52" s="119"/>
      <c r="CC52" s="119"/>
      <c r="CD52" s="119"/>
      <c r="CE52" s="119"/>
      <c r="CF52" s="119"/>
      <c r="CG52" s="119"/>
      <c r="CH52" s="119"/>
      <c r="CI52" s="119"/>
      <c r="CJ52" s="119"/>
      <c r="CK52" s="119"/>
      <c r="CL52" s="119"/>
      <c r="CM52" s="119"/>
      <c r="CN52" s="119"/>
      <c r="CO52" s="119"/>
      <c r="CP52" s="119"/>
      <c r="CQ52" s="119"/>
      <c r="CR52" s="119"/>
      <c r="CS52" s="119"/>
      <c r="CT52" s="119"/>
      <c r="CU52" s="119"/>
      <c r="CV52" s="119"/>
      <c r="CW52" s="119"/>
      <c r="CX52" s="119"/>
      <c r="CY52" s="119"/>
      <c r="CZ52" s="119"/>
      <c r="DA52" s="119"/>
      <c r="DB52" s="119"/>
      <c r="DC52" s="119"/>
      <c r="DD52" s="119"/>
      <c r="DE52" s="119"/>
      <c r="DF52" s="119"/>
      <c r="DG52" s="119"/>
      <c r="DH52" s="119"/>
      <c r="DI52" s="119"/>
    </row>
    <row r="53" spans="1:113" s="112" customFormat="1">
      <c r="A53" s="105" t="s">
        <v>68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7"/>
      <c r="M53" s="106"/>
      <c r="N53" s="106"/>
      <c r="O53" s="106"/>
      <c r="P53" s="106"/>
      <c r="Q53" s="106"/>
      <c r="R53" s="108"/>
      <c r="S53" s="108"/>
      <c r="T53" s="109"/>
      <c r="U53" s="108"/>
      <c r="V53" s="106"/>
      <c r="W53" s="108"/>
      <c r="X53" s="108"/>
      <c r="Y53" s="108"/>
      <c r="Z53" s="108"/>
      <c r="AA53" s="108"/>
      <c r="AB53" s="108"/>
      <c r="AC53" s="108"/>
      <c r="AD53" s="106"/>
      <c r="AE53" s="110">
        <f t="shared" si="1"/>
        <v>0</v>
      </c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1"/>
      <c r="DB53" s="111"/>
      <c r="DC53" s="111"/>
      <c r="DD53" s="111"/>
      <c r="DE53" s="111"/>
      <c r="DF53" s="111"/>
      <c r="DG53" s="111"/>
      <c r="DH53" s="111"/>
      <c r="DI53" s="111"/>
    </row>
    <row r="54" spans="1:113" s="120" customFormat="1">
      <c r="A54" s="113" t="s">
        <v>69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5"/>
      <c r="M54" s="114"/>
      <c r="N54" s="114"/>
      <c r="O54" s="114"/>
      <c r="P54" s="114"/>
      <c r="Q54" s="114"/>
      <c r="R54" s="116"/>
      <c r="S54" s="116"/>
      <c r="T54" s="117"/>
      <c r="U54" s="116"/>
      <c r="V54" s="114"/>
      <c r="W54" s="116"/>
      <c r="X54" s="116"/>
      <c r="Y54" s="116"/>
      <c r="Z54" s="116"/>
      <c r="AA54" s="116"/>
      <c r="AB54" s="116"/>
      <c r="AC54" s="116"/>
      <c r="AD54" s="114"/>
      <c r="AE54" s="118">
        <f t="shared" si="1"/>
        <v>0</v>
      </c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</row>
    <row r="55" spans="1:113" s="112" customFormat="1">
      <c r="A55" s="105" t="s">
        <v>70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7"/>
      <c r="M55" s="106"/>
      <c r="N55" s="106"/>
      <c r="O55" s="106"/>
      <c r="P55" s="106"/>
      <c r="Q55" s="106"/>
      <c r="R55" s="108"/>
      <c r="S55" s="108"/>
      <c r="T55" s="109"/>
      <c r="U55" s="108"/>
      <c r="V55" s="106"/>
      <c r="W55" s="108"/>
      <c r="X55" s="108"/>
      <c r="Y55" s="108"/>
      <c r="Z55" s="108"/>
      <c r="AA55" s="108"/>
      <c r="AB55" s="108"/>
      <c r="AC55" s="108"/>
      <c r="AD55" s="106"/>
      <c r="AE55" s="110">
        <f t="shared" si="1"/>
        <v>0</v>
      </c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  <c r="DA55" s="111"/>
      <c r="DB55" s="111"/>
      <c r="DC55" s="111"/>
      <c r="DD55" s="111"/>
      <c r="DE55" s="111"/>
      <c r="DF55" s="111"/>
      <c r="DG55" s="111"/>
      <c r="DH55" s="111"/>
      <c r="DI55" s="111"/>
    </row>
    <row r="56" spans="1:113" s="120" customFormat="1">
      <c r="A56" s="113" t="s">
        <v>71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5"/>
      <c r="M56" s="114"/>
      <c r="N56" s="114"/>
      <c r="O56" s="114"/>
      <c r="P56" s="114"/>
      <c r="Q56" s="114"/>
      <c r="R56" s="116"/>
      <c r="S56" s="116"/>
      <c r="T56" s="117"/>
      <c r="U56" s="116"/>
      <c r="V56" s="114"/>
      <c r="W56" s="116"/>
      <c r="X56" s="116"/>
      <c r="Y56" s="116"/>
      <c r="Z56" s="116"/>
      <c r="AA56" s="116"/>
      <c r="AB56" s="116"/>
      <c r="AC56" s="116"/>
      <c r="AD56" s="114"/>
      <c r="AE56" s="118">
        <f t="shared" si="1"/>
        <v>0</v>
      </c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</row>
    <row r="57" spans="1:113" s="112" customFormat="1">
      <c r="A57" s="105" t="s">
        <v>72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7"/>
      <c r="M57" s="106"/>
      <c r="N57" s="106"/>
      <c r="O57" s="106"/>
      <c r="P57" s="106"/>
      <c r="Q57" s="106"/>
      <c r="R57" s="108"/>
      <c r="S57" s="108"/>
      <c r="T57" s="109"/>
      <c r="U57" s="108"/>
      <c r="V57" s="106"/>
      <c r="W57" s="108"/>
      <c r="X57" s="108"/>
      <c r="Y57" s="108"/>
      <c r="Z57" s="108"/>
      <c r="AA57" s="108"/>
      <c r="AB57" s="108"/>
      <c r="AC57" s="108"/>
      <c r="AD57" s="106"/>
      <c r="AE57" s="110">
        <f t="shared" si="1"/>
        <v>0</v>
      </c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  <c r="DA57" s="111"/>
      <c r="DB57" s="111"/>
      <c r="DC57" s="111"/>
      <c r="DD57" s="111"/>
      <c r="DE57" s="111"/>
      <c r="DF57" s="111"/>
      <c r="DG57" s="111"/>
      <c r="DH57" s="111"/>
      <c r="DI57" s="111"/>
    </row>
    <row r="58" spans="1:113" s="120" customFormat="1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5"/>
      <c r="M58" s="114"/>
      <c r="N58" s="114"/>
      <c r="O58" s="114"/>
      <c r="P58" s="114"/>
      <c r="Q58" s="114"/>
      <c r="R58" s="116"/>
      <c r="S58" s="116"/>
      <c r="T58" s="117"/>
      <c r="U58" s="116"/>
      <c r="V58" s="114"/>
      <c r="W58" s="116"/>
      <c r="X58" s="116"/>
      <c r="Y58" s="116"/>
      <c r="Z58" s="116"/>
      <c r="AA58" s="116"/>
      <c r="AB58" s="116"/>
      <c r="AC58" s="116"/>
      <c r="AD58" s="114"/>
      <c r="AE58" s="118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</row>
    <row r="59" spans="1:113" s="112" customFormat="1" ht="11.1" customHeight="1">
      <c r="A59" s="105" t="s">
        <v>73</v>
      </c>
      <c r="B59" s="106">
        <f t="shared" ref="B59:R59" si="2">SUM(B9:B57)</f>
        <v>1647</v>
      </c>
      <c r="C59" s="106">
        <f t="shared" si="2"/>
        <v>1294</v>
      </c>
      <c r="D59" s="106">
        <f t="shared" si="2"/>
        <v>2275</v>
      </c>
      <c r="E59" s="106">
        <f t="shared" si="2"/>
        <v>1573</v>
      </c>
      <c r="F59" s="106">
        <f t="shared" si="2"/>
        <v>1937</v>
      </c>
      <c r="G59" s="106">
        <f t="shared" si="2"/>
        <v>1589</v>
      </c>
      <c r="H59" s="106">
        <f t="shared" si="2"/>
        <v>1217</v>
      </c>
      <c r="I59" s="106">
        <f t="shared" si="2"/>
        <v>997</v>
      </c>
      <c r="J59" s="106">
        <f t="shared" si="2"/>
        <v>1035</v>
      </c>
      <c r="K59" s="106">
        <f t="shared" si="2"/>
        <v>1770</v>
      </c>
      <c r="L59" s="106">
        <f t="shared" si="2"/>
        <v>1170</v>
      </c>
      <c r="M59" s="106">
        <f t="shared" si="2"/>
        <v>1665</v>
      </c>
      <c r="N59" s="106">
        <f t="shared" si="2"/>
        <v>1765</v>
      </c>
      <c r="O59" s="106">
        <f t="shared" si="2"/>
        <v>717</v>
      </c>
      <c r="P59" s="106">
        <f t="shared" si="2"/>
        <v>3455</v>
      </c>
      <c r="Q59" s="106">
        <f t="shared" si="2"/>
        <v>2903</v>
      </c>
      <c r="R59" s="108">
        <f t="shared" si="2"/>
        <v>5122</v>
      </c>
      <c r="S59" s="108">
        <v>934</v>
      </c>
      <c r="T59" s="108">
        <v>1945</v>
      </c>
      <c r="U59" s="108">
        <f t="shared" ref="U59:AD59" si="3">SUM(U9:U57)</f>
        <v>0</v>
      </c>
      <c r="V59" s="106">
        <f t="shared" si="3"/>
        <v>0</v>
      </c>
      <c r="W59" s="108">
        <f t="shared" si="3"/>
        <v>0</v>
      </c>
      <c r="X59" s="108">
        <f t="shared" si="3"/>
        <v>0</v>
      </c>
      <c r="Y59" s="108">
        <f t="shared" si="3"/>
        <v>0</v>
      </c>
      <c r="Z59" s="108">
        <f t="shared" si="3"/>
        <v>0</v>
      </c>
      <c r="AA59" s="108">
        <f t="shared" si="3"/>
        <v>0</v>
      </c>
      <c r="AB59" s="108">
        <f t="shared" si="3"/>
        <v>0</v>
      </c>
      <c r="AC59" s="108">
        <f t="shared" si="3"/>
        <v>0</v>
      </c>
      <c r="AD59" s="106">
        <f t="shared" si="3"/>
        <v>0</v>
      </c>
      <c r="AE59" s="110">
        <v>35944</v>
      </c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  <c r="DA59" s="111"/>
      <c r="DB59" s="111"/>
      <c r="DC59" s="111"/>
      <c r="DD59" s="111"/>
      <c r="DE59" s="111"/>
      <c r="DF59" s="111"/>
      <c r="DG59" s="111"/>
      <c r="DH59" s="111"/>
      <c r="DI59" s="111"/>
    </row>
    <row r="60" spans="1:113" s="128" customFormat="1">
      <c r="A60" s="121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122"/>
      <c r="N60" s="122"/>
      <c r="O60" s="122"/>
      <c r="P60" s="122"/>
      <c r="Q60" s="122"/>
      <c r="R60" s="124"/>
      <c r="S60" s="124"/>
      <c r="T60" s="125"/>
      <c r="U60" s="124"/>
      <c r="V60" s="122"/>
      <c r="W60" s="124"/>
      <c r="X60" s="124"/>
      <c r="Y60" s="124"/>
      <c r="Z60" s="124"/>
      <c r="AA60" s="124"/>
      <c r="AB60" s="124"/>
      <c r="AC60" s="124"/>
      <c r="AD60" s="122"/>
      <c r="AE60" s="126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  <c r="DB60" s="127"/>
      <c r="DC60" s="127"/>
      <c r="DD60" s="127"/>
      <c r="DE60" s="127"/>
      <c r="DF60" s="127"/>
      <c r="DG60" s="127"/>
      <c r="DH60" s="127"/>
      <c r="DI60" s="127"/>
    </row>
    <row r="61" spans="1:113" s="128" customFormat="1">
      <c r="A61" s="121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122"/>
      <c r="N61" s="122"/>
      <c r="O61" s="122"/>
      <c r="P61" s="122"/>
      <c r="Q61" s="122"/>
      <c r="R61" s="124"/>
      <c r="S61" s="124"/>
      <c r="T61" s="125"/>
      <c r="U61" s="124"/>
      <c r="V61" s="122"/>
      <c r="W61" s="124"/>
      <c r="X61" s="124"/>
      <c r="Y61" s="124"/>
      <c r="Z61" s="124"/>
      <c r="AA61" s="124"/>
      <c r="AB61" s="124"/>
      <c r="AC61" s="124"/>
      <c r="AD61" s="122"/>
      <c r="AE61" s="126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  <c r="DB61" s="127"/>
      <c r="DC61" s="127"/>
      <c r="DD61" s="127"/>
      <c r="DE61" s="127"/>
      <c r="DF61" s="127"/>
      <c r="DG61" s="127"/>
      <c r="DH61" s="127"/>
      <c r="DI61" s="127"/>
    </row>
    <row r="62" spans="1:113">
      <c r="A62" s="156" t="s">
        <v>74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8"/>
    </row>
    <row r="63" spans="1:113">
      <c r="A63" s="159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1"/>
      <c r="AF63" s="58"/>
    </row>
    <row r="64" spans="1:113">
      <c r="A64" s="49" t="s">
        <v>3</v>
      </c>
      <c r="B64" s="41" t="s">
        <v>4</v>
      </c>
      <c r="C64" s="42" t="s">
        <v>5</v>
      </c>
      <c r="D64" s="41" t="s">
        <v>6</v>
      </c>
      <c r="E64" s="41" t="s">
        <v>7</v>
      </c>
      <c r="F64" s="41" t="s">
        <v>8</v>
      </c>
      <c r="G64" s="41" t="s">
        <v>9</v>
      </c>
      <c r="H64" s="41" t="s">
        <v>10</v>
      </c>
      <c r="I64" s="41" t="s">
        <v>11</v>
      </c>
      <c r="J64" s="41" t="s">
        <v>12</v>
      </c>
      <c r="K64" s="41" t="s">
        <v>13</v>
      </c>
      <c r="L64" s="41" t="s">
        <v>14</v>
      </c>
      <c r="M64" s="50" t="s">
        <v>15</v>
      </c>
      <c r="N64" s="41" t="s">
        <v>16</v>
      </c>
      <c r="O64" s="41" t="s">
        <v>17</v>
      </c>
      <c r="P64" s="41" t="s">
        <v>18</v>
      </c>
      <c r="Q64" s="41" t="s">
        <v>75</v>
      </c>
      <c r="R64" s="41" t="s">
        <v>20</v>
      </c>
      <c r="S64" s="41" t="s">
        <v>21</v>
      </c>
      <c r="T64" s="41" t="s">
        <v>22</v>
      </c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59"/>
      <c r="AF64" s="58"/>
    </row>
    <row r="65" spans="1:113">
      <c r="A65" s="60" t="s">
        <v>23</v>
      </c>
      <c r="B65" s="44">
        <v>44338</v>
      </c>
      <c r="C65" s="44">
        <v>44359</v>
      </c>
      <c r="D65" s="44">
        <v>44366</v>
      </c>
      <c r="E65" s="44">
        <v>44394</v>
      </c>
      <c r="F65" s="44">
        <v>44395</v>
      </c>
      <c r="G65" s="44">
        <v>44415</v>
      </c>
      <c r="H65" s="44">
        <v>44415</v>
      </c>
      <c r="I65" s="44">
        <v>44422</v>
      </c>
      <c r="J65" s="44">
        <v>44423</v>
      </c>
      <c r="K65" s="44">
        <v>44065</v>
      </c>
      <c r="L65" s="44">
        <v>44066</v>
      </c>
      <c r="M65" s="44">
        <v>44436</v>
      </c>
      <c r="N65" s="44">
        <v>44437</v>
      </c>
      <c r="O65" s="44">
        <v>44443</v>
      </c>
      <c r="P65" s="44">
        <v>44471</v>
      </c>
      <c r="Q65" s="44">
        <v>44472</v>
      </c>
      <c r="R65" s="44">
        <v>44499</v>
      </c>
      <c r="S65" s="44">
        <v>44520</v>
      </c>
      <c r="T65" s="44">
        <v>44541</v>
      </c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64" t="s">
        <v>24</v>
      </c>
      <c r="AF65" s="58"/>
    </row>
    <row r="66" spans="1:113" s="36" customFormat="1">
      <c r="AF66" s="58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</row>
    <row r="67" spans="1:113" s="85" customFormat="1">
      <c r="A67" s="80" t="s">
        <v>76</v>
      </c>
      <c r="B67" s="81"/>
      <c r="C67" s="81">
        <v>223</v>
      </c>
      <c r="D67" s="81"/>
      <c r="E67" s="81">
        <v>197</v>
      </c>
      <c r="F67" s="81">
        <v>137</v>
      </c>
      <c r="G67" s="81"/>
      <c r="H67" s="81"/>
      <c r="I67" s="81">
        <v>49</v>
      </c>
      <c r="J67" s="81">
        <v>61</v>
      </c>
      <c r="K67" s="81">
        <v>591</v>
      </c>
      <c r="L67" s="81">
        <v>434</v>
      </c>
      <c r="M67" s="81"/>
      <c r="N67" s="81"/>
      <c r="O67" s="81"/>
      <c r="P67" s="81">
        <v>434</v>
      </c>
      <c r="Q67" s="81">
        <v>441</v>
      </c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>
        <f t="shared" ref="AE67:AE99" si="4">SUM(B67:AD67)</f>
        <v>2567</v>
      </c>
      <c r="AF67" s="82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</row>
    <row r="68" spans="1:113" s="89" customFormat="1">
      <c r="A68" s="86" t="s">
        <v>77</v>
      </c>
      <c r="B68" s="86"/>
      <c r="C68" s="86"/>
      <c r="D68" s="86"/>
      <c r="E68" s="86">
        <v>312</v>
      </c>
      <c r="F68" s="86">
        <v>508</v>
      </c>
      <c r="G68" s="86">
        <v>332</v>
      </c>
      <c r="H68" s="86">
        <v>227</v>
      </c>
      <c r="I68" s="86"/>
      <c r="J68" s="86"/>
      <c r="K68" s="86"/>
      <c r="L68" s="86"/>
      <c r="M68" s="86"/>
      <c r="N68" s="86"/>
      <c r="O68" s="86">
        <v>215</v>
      </c>
      <c r="P68" s="86"/>
      <c r="Q68" s="86"/>
      <c r="R68" s="86">
        <v>172</v>
      </c>
      <c r="S68" s="86">
        <v>447</v>
      </c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>
        <f t="shared" si="4"/>
        <v>2213</v>
      </c>
      <c r="AF68" s="87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</row>
    <row r="69" spans="1:113" s="85" customFormat="1">
      <c r="A69" s="80" t="s">
        <v>78</v>
      </c>
      <c r="B69" s="81">
        <v>408</v>
      </c>
      <c r="C69" s="81"/>
      <c r="D69" s="81"/>
      <c r="E69" s="81"/>
      <c r="F69" s="81">
        <v>80</v>
      </c>
      <c r="G69" s="81"/>
      <c r="H69" s="81"/>
      <c r="I69" s="81"/>
      <c r="J69" s="81"/>
      <c r="K69" s="81"/>
      <c r="L69" s="81"/>
      <c r="M69" s="81"/>
      <c r="N69" s="81"/>
      <c r="O69" s="81"/>
      <c r="P69" s="81">
        <v>60</v>
      </c>
      <c r="Q69" s="81">
        <v>30</v>
      </c>
      <c r="R69" s="81">
        <v>366</v>
      </c>
      <c r="S69" s="81">
        <v>138</v>
      </c>
      <c r="T69" s="81">
        <v>207</v>
      </c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>
        <f t="shared" si="4"/>
        <v>1289</v>
      </c>
      <c r="AF69" s="82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</row>
    <row r="70" spans="1:113" s="89" customFormat="1">
      <c r="A70" s="86" t="s">
        <v>79</v>
      </c>
      <c r="B70" s="86"/>
      <c r="C70" s="86">
        <v>237</v>
      </c>
      <c r="D70" s="86"/>
      <c r="E70" s="86"/>
      <c r="F70" s="86"/>
      <c r="G70" s="86"/>
      <c r="H70" s="86"/>
      <c r="I70" s="86"/>
      <c r="J70" s="86"/>
      <c r="K70" s="86">
        <v>64</v>
      </c>
      <c r="L70" s="86">
        <v>53</v>
      </c>
      <c r="M70" s="86"/>
      <c r="N70" s="86"/>
      <c r="O70" s="86"/>
      <c r="P70" s="86">
        <v>166</v>
      </c>
      <c r="Q70" s="86">
        <v>333</v>
      </c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>
        <f t="shared" si="4"/>
        <v>853</v>
      </c>
      <c r="AF70" s="87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</row>
    <row r="71" spans="1:113" s="85" customFormat="1">
      <c r="A71" s="80" t="s">
        <v>80</v>
      </c>
      <c r="B71" s="81"/>
      <c r="C71" s="81"/>
      <c r="D71" s="81">
        <v>175</v>
      </c>
      <c r="E71" s="81"/>
      <c r="F71" s="81"/>
      <c r="G71" s="81"/>
      <c r="H71" s="81"/>
      <c r="I71" s="81"/>
      <c r="J71" s="81"/>
      <c r="K71" s="81"/>
      <c r="L71" s="81"/>
      <c r="M71" s="81">
        <v>312</v>
      </c>
      <c r="N71" s="81">
        <v>165</v>
      </c>
      <c r="O71" s="81"/>
      <c r="P71" s="81"/>
      <c r="Q71" s="81"/>
      <c r="R71" s="81">
        <v>80</v>
      </c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>
        <f t="shared" si="4"/>
        <v>732</v>
      </c>
      <c r="AF71" s="82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</row>
    <row r="72" spans="1:113" s="89" customFormat="1">
      <c r="A72" s="86" t="s">
        <v>81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>
        <v>328</v>
      </c>
      <c r="P72" s="86"/>
      <c r="Q72" s="86"/>
      <c r="R72" s="86">
        <v>392</v>
      </c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>
        <f t="shared" si="4"/>
        <v>720</v>
      </c>
      <c r="AF72" s="87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</row>
    <row r="73" spans="1:113" s="85" customFormat="1">
      <c r="A73" s="80" t="s">
        <v>82</v>
      </c>
      <c r="B73" s="81">
        <v>274</v>
      </c>
      <c r="C73" s="81"/>
      <c r="D73" s="81"/>
      <c r="E73" s="81"/>
      <c r="F73" s="81">
        <v>79</v>
      </c>
      <c r="G73" s="81">
        <v>237</v>
      </c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>
        <f t="shared" si="4"/>
        <v>590</v>
      </c>
      <c r="AF73" s="82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</row>
    <row r="74" spans="1:113" s="89" customFormat="1">
      <c r="A74" s="86" t="s">
        <v>83</v>
      </c>
      <c r="B74" s="86"/>
      <c r="C74" s="86"/>
      <c r="D74" s="86"/>
      <c r="E74" s="86">
        <v>66</v>
      </c>
      <c r="F74" s="86"/>
      <c r="G74" s="86">
        <v>185</v>
      </c>
      <c r="H74" s="86">
        <v>144</v>
      </c>
      <c r="I74" s="86"/>
      <c r="J74" s="86"/>
      <c r="K74" s="86"/>
      <c r="L74" s="86"/>
      <c r="M74" s="86"/>
      <c r="N74" s="86"/>
      <c r="O74" s="86">
        <v>163</v>
      </c>
      <c r="P74" s="86"/>
      <c r="Q74" s="86"/>
      <c r="R74" s="86"/>
      <c r="S74" s="86">
        <v>31</v>
      </c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>
        <f t="shared" si="4"/>
        <v>589</v>
      </c>
      <c r="AF74" s="87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</row>
    <row r="75" spans="1:113" s="85" customFormat="1">
      <c r="A75" s="80" t="s">
        <v>84</v>
      </c>
      <c r="B75" s="81"/>
      <c r="C75" s="81">
        <v>75</v>
      </c>
      <c r="D75" s="81"/>
      <c r="E75" s="81"/>
      <c r="F75" s="81"/>
      <c r="G75" s="81"/>
      <c r="H75" s="81"/>
      <c r="I75" s="81"/>
      <c r="J75" s="81"/>
      <c r="K75" s="81">
        <v>148</v>
      </c>
      <c r="L75" s="81">
        <v>323</v>
      </c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>
        <f t="shared" si="4"/>
        <v>546</v>
      </c>
      <c r="AF75" s="82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</row>
    <row r="76" spans="1:113" s="89" customFormat="1">
      <c r="A76" s="86" t="s">
        <v>85</v>
      </c>
      <c r="B76" s="86"/>
      <c r="C76" s="86"/>
      <c r="D76" s="86"/>
      <c r="E76" s="86"/>
      <c r="F76" s="86"/>
      <c r="G76" s="86"/>
      <c r="H76" s="86"/>
      <c r="I76" s="86">
        <v>348</v>
      </c>
      <c r="J76" s="86">
        <v>184</v>
      </c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>
        <f t="shared" si="4"/>
        <v>532</v>
      </c>
      <c r="AF76" s="87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</row>
    <row r="77" spans="1:113" s="85" customFormat="1">
      <c r="A77" s="80" t="s">
        <v>27</v>
      </c>
      <c r="B77" s="81"/>
      <c r="C77" s="81">
        <v>182</v>
      </c>
      <c r="D77" s="81"/>
      <c r="E77" s="81">
        <v>202</v>
      </c>
      <c r="F77" s="81">
        <v>72</v>
      </c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>
        <f t="shared" si="4"/>
        <v>456</v>
      </c>
      <c r="AF77" s="82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</row>
    <row r="78" spans="1:113" s="89" customFormat="1">
      <c r="A78" s="86" t="s">
        <v>86</v>
      </c>
      <c r="B78" s="86">
        <v>64</v>
      </c>
      <c r="C78" s="86"/>
      <c r="D78" s="86"/>
      <c r="E78" s="86">
        <v>67</v>
      </c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>
        <v>211</v>
      </c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>
        <f t="shared" si="4"/>
        <v>342</v>
      </c>
      <c r="AF78" s="87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</row>
    <row r="79" spans="1:113" s="85" customFormat="1">
      <c r="A79" s="80" t="s">
        <v>87</v>
      </c>
      <c r="B79" s="81"/>
      <c r="C79" s="81"/>
      <c r="D79" s="81"/>
      <c r="E79" s="81"/>
      <c r="F79" s="81"/>
      <c r="G79" s="81"/>
      <c r="H79" s="81"/>
      <c r="I79" s="81"/>
      <c r="J79" s="81"/>
      <c r="K79" s="81">
        <v>61</v>
      </c>
      <c r="L79" s="81"/>
      <c r="M79" s="81"/>
      <c r="N79" s="81"/>
      <c r="O79" s="81"/>
      <c r="P79" s="81">
        <v>181</v>
      </c>
      <c r="Q79" s="81">
        <v>58</v>
      </c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>
        <f t="shared" si="4"/>
        <v>300</v>
      </c>
      <c r="AF79" s="82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</row>
    <row r="80" spans="1:113" s="89" customFormat="1">
      <c r="A80" s="86" t="s">
        <v>88</v>
      </c>
      <c r="B80" s="86"/>
      <c r="C80" s="86"/>
      <c r="D80" s="86"/>
      <c r="E80" s="86">
        <v>208</v>
      </c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>
        <f t="shared" si="4"/>
        <v>208</v>
      </c>
      <c r="AF80" s="87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</row>
    <row r="81" spans="1:113" s="85" customFormat="1">
      <c r="A81" s="80" t="s">
        <v>89</v>
      </c>
      <c r="B81" s="81">
        <v>61</v>
      </c>
      <c r="C81" s="81"/>
      <c r="D81" s="81"/>
      <c r="E81" s="81">
        <v>25</v>
      </c>
      <c r="F81" s="81"/>
      <c r="G81" s="81"/>
      <c r="H81" s="81"/>
      <c r="I81" s="81"/>
      <c r="J81" s="81"/>
      <c r="K81" s="81"/>
      <c r="L81" s="81"/>
      <c r="M81" s="81"/>
      <c r="N81" s="81"/>
      <c r="O81" s="81">
        <v>64</v>
      </c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>
        <f t="shared" si="4"/>
        <v>150</v>
      </c>
      <c r="AF81" s="82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84"/>
      <c r="CS81" s="84"/>
      <c r="CT81" s="84"/>
      <c r="CU81" s="84"/>
      <c r="CV81" s="84"/>
      <c r="CW81" s="84"/>
      <c r="CX81" s="84"/>
      <c r="CY81" s="84"/>
      <c r="CZ81" s="84"/>
      <c r="DA81" s="84"/>
      <c r="DB81" s="84"/>
      <c r="DC81" s="84"/>
      <c r="DD81" s="84"/>
      <c r="DE81" s="84"/>
      <c r="DF81" s="84"/>
      <c r="DG81" s="84"/>
      <c r="DH81" s="84"/>
      <c r="DI81" s="84"/>
    </row>
    <row r="82" spans="1:113" s="89" customFormat="1">
      <c r="A82" s="86" t="s">
        <v>90</v>
      </c>
      <c r="B82" s="86"/>
      <c r="C82" s="86"/>
      <c r="D82" s="86"/>
      <c r="E82" s="86"/>
      <c r="F82" s="86"/>
      <c r="G82" s="86"/>
      <c r="H82" s="86"/>
      <c r="I82" s="86"/>
      <c r="J82" s="86"/>
      <c r="K82" s="86">
        <v>56</v>
      </c>
      <c r="L82" s="86"/>
      <c r="M82" s="86"/>
      <c r="N82" s="86"/>
      <c r="O82" s="86"/>
      <c r="P82" s="86"/>
      <c r="Q82" s="86">
        <v>53</v>
      </c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>
        <f t="shared" si="4"/>
        <v>109</v>
      </c>
      <c r="AF82" s="87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</row>
    <row r="83" spans="1:113" s="85" customFormat="1">
      <c r="A83" s="80" t="s">
        <v>91</v>
      </c>
      <c r="B83" s="81"/>
      <c r="C83" s="81"/>
      <c r="D83" s="81"/>
      <c r="E83" s="81"/>
      <c r="F83" s="81"/>
      <c r="G83" s="81">
        <v>61</v>
      </c>
      <c r="H83" s="81">
        <v>33</v>
      </c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>
        <f t="shared" si="4"/>
        <v>94</v>
      </c>
      <c r="AF83" s="82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  <c r="CO83" s="84"/>
      <c r="CP83" s="84"/>
      <c r="CQ83" s="84"/>
      <c r="CR83" s="84"/>
      <c r="CS83" s="84"/>
      <c r="CT83" s="84"/>
      <c r="CU83" s="84"/>
      <c r="CV83" s="84"/>
      <c r="CW83" s="84"/>
      <c r="CX83" s="84"/>
      <c r="CY83" s="84"/>
      <c r="CZ83" s="84"/>
      <c r="DA83" s="84"/>
      <c r="DB83" s="84"/>
      <c r="DC83" s="84"/>
      <c r="DD83" s="84"/>
      <c r="DE83" s="84"/>
      <c r="DF83" s="84"/>
      <c r="DG83" s="84"/>
      <c r="DH83" s="84"/>
      <c r="DI83" s="84"/>
    </row>
    <row r="84" spans="1:113" s="89" customFormat="1">
      <c r="A84" s="86" t="s">
        <v>92</v>
      </c>
      <c r="B84" s="86"/>
      <c r="C84" s="86"/>
      <c r="D84" s="86"/>
      <c r="E84" s="86"/>
      <c r="F84" s="86"/>
      <c r="G84" s="86"/>
      <c r="H84" s="86"/>
      <c r="I84" s="86"/>
      <c r="J84" s="86"/>
      <c r="K84" s="86">
        <v>60</v>
      </c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>
        <f t="shared" si="4"/>
        <v>60</v>
      </c>
      <c r="AF84" s="87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</row>
    <row r="85" spans="1:113" s="85" customFormat="1">
      <c r="A85" s="80" t="s">
        <v>312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>
        <v>58</v>
      </c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>
        <f t="shared" si="4"/>
        <v>58</v>
      </c>
      <c r="AF85" s="82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</row>
    <row r="86" spans="1:113" s="89" customFormat="1">
      <c r="A86" s="86" t="s">
        <v>93</v>
      </c>
      <c r="B86" s="86"/>
      <c r="C86" s="86"/>
      <c r="D86" s="86"/>
      <c r="E86" s="86"/>
      <c r="F86" s="86"/>
      <c r="G86" s="86"/>
      <c r="H86" s="86">
        <v>57</v>
      </c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>
        <f t="shared" si="4"/>
        <v>57</v>
      </c>
      <c r="AF86" s="87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</row>
    <row r="87" spans="1:113" s="85" customFormat="1">
      <c r="A87" s="80" t="s">
        <v>94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>
        <v>37</v>
      </c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>
        <f t="shared" si="4"/>
        <v>37</v>
      </c>
      <c r="AF87" s="82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</row>
    <row r="88" spans="1:113" s="89" customFormat="1">
      <c r="A88" s="86" t="s">
        <v>95</v>
      </c>
      <c r="B88" s="86"/>
      <c r="C88" s="86"/>
      <c r="D88" s="86">
        <v>20</v>
      </c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>
        <f t="shared" si="4"/>
        <v>20</v>
      </c>
      <c r="AF88" s="87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</row>
    <row r="89" spans="1:113" s="85" customFormat="1">
      <c r="A89" s="80" t="s">
        <v>96</v>
      </c>
      <c r="B89" s="81"/>
      <c r="C89" s="81"/>
      <c r="D89" s="81"/>
      <c r="E89" s="81"/>
      <c r="F89" s="81"/>
      <c r="G89" s="81"/>
      <c r="H89" s="81">
        <v>15</v>
      </c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>
        <f t="shared" si="4"/>
        <v>15</v>
      </c>
      <c r="AF89" s="82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4"/>
      <c r="BR89" s="84"/>
      <c r="BS89" s="84"/>
      <c r="BT89" s="84"/>
      <c r="BU89" s="84"/>
      <c r="BV89" s="84"/>
      <c r="BW89" s="84"/>
      <c r="BX89" s="84"/>
      <c r="BY89" s="84"/>
      <c r="BZ89" s="84"/>
      <c r="CA89" s="84"/>
      <c r="CB89" s="84"/>
      <c r="CC89" s="84"/>
      <c r="CD89" s="84"/>
      <c r="CE89" s="84"/>
      <c r="CF89" s="84"/>
      <c r="CG89" s="84"/>
      <c r="CH89" s="84"/>
      <c r="CI89" s="84"/>
      <c r="CJ89" s="84"/>
      <c r="CK89" s="84"/>
      <c r="CL89" s="84"/>
      <c r="CM89" s="84"/>
      <c r="CN89" s="84"/>
      <c r="CO89" s="84"/>
      <c r="CP89" s="84"/>
      <c r="CQ89" s="84"/>
      <c r="CR89" s="84"/>
      <c r="CS89" s="84"/>
      <c r="CT89" s="84"/>
      <c r="CU89" s="84"/>
      <c r="CV89" s="84"/>
      <c r="CW89" s="84"/>
      <c r="CX89" s="84"/>
      <c r="CY89" s="84"/>
      <c r="CZ89" s="84"/>
      <c r="DA89" s="84"/>
      <c r="DB89" s="84"/>
      <c r="DC89" s="84"/>
      <c r="DD89" s="84"/>
      <c r="DE89" s="84"/>
      <c r="DF89" s="84"/>
      <c r="DG89" s="84"/>
      <c r="DH89" s="84"/>
      <c r="DI89" s="84"/>
    </row>
    <row r="90" spans="1:113" s="89" customFormat="1">
      <c r="A90" s="86" t="s">
        <v>97</v>
      </c>
      <c r="B90" s="86"/>
      <c r="C90" s="86"/>
      <c r="D90" s="86"/>
      <c r="E90" s="86"/>
      <c r="F90" s="86"/>
      <c r="G90" s="86"/>
      <c r="H90" s="86">
        <v>10</v>
      </c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>
        <f t="shared" si="4"/>
        <v>10</v>
      </c>
      <c r="AF90" s="87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</row>
    <row r="91" spans="1:113" s="85" customFormat="1">
      <c r="A91" s="80" t="s">
        <v>98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>
        <f t="shared" si="4"/>
        <v>0</v>
      </c>
      <c r="AF91" s="82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  <c r="BH91" s="84"/>
      <c r="BI91" s="84"/>
      <c r="BJ91" s="84"/>
      <c r="BK91" s="84"/>
      <c r="BL91" s="84"/>
      <c r="BM91" s="84"/>
      <c r="BN91" s="84"/>
      <c r="BO91" s="84"/>
      <c r="BP91" s="84"/>
      <c r="BQ91" s="84"/>
      <c r="BR91" s="84"/>
      <c r="BS91" s="84"/>
      <c r="BT91" s="84"/>
      <c r="BU91" s="84"/>
      <c r="BV91" s="84"/>
      <c r="BW91" s="84"/>
      <c r="BX91" s="84"/>
      <c r="BY91" s="84"/>
      <c r="BZ91" s="84"/>
      <c r="CA91" s="84"/>
      <c r="CB91" s="84"/>
      <c r="CC91" s="84"/>
      <c r="CD91" s="84"/>
      <c r="CE91" s="84"/>
      <c r="CF91" s="84"/>
      <c r="CG91" s="84"/>
      <c r="CH91" s="84"/>
      <c r="CI91" s="84"/>
      <c r="CJ91" s="84"/>
      <c r="CK91" s="84"/>
      <c r="CL91" s="84"/>
      <c r="CM91" s="84"/>
      <c r="CN91" s="84"/>
      <c r="CO91" s="84"/>
      <c r="CP91" s="84"/>
      <c r="CQ91" s="84"/>
      <c r="CR91" s="84"/>
      <c r="CS91" s="84"/>
      <c r="CT91" s="84"/>
      <c r="CU91" s="84"/>
      <c r="CV91" s="84"/>
      <c r="CW91" s="84"/>
      <c r="CX91" s="84"/>
      <c r="CY91" s="84"/>
      <c r="CZ91" s="84"/>
      <c r="DA91" s="84"/>
      <c r="DB91" s="84"/>
      <c r="DC91" s="84"/>
      <c r="DD91" s="84"/>
      <c r="DE91" s="84"/>
      <c r="DF91" s="84"/>
      <c r="DG91" s="84"/>
      <c r="DH91" s="84"/>
      <c r="DI91" s="84"/>
    </row>
    <row r="92" spans="1:113" s="89" customFormat="1">
      <c r="A92" s="86" t="s">
        <v>99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>
        <f t="shared" si="4"/>
        <v>0</v>
      </c>
      <c r="AF92" s="87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</row>
    <row r="93" spans="1:113" s="85" customFormat="1">
      <c r="A93" s="80" t="s">
        <v>100</v>
      </c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>
        <f t="shared" si="4"/>
        <v>0</v>
      </c>
      <c r="AF93" s="82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</row>
    <row r="94" spans="1:113" s="89" customFormat="1">
      <c r="A94" s="86" t="s">
        <v>101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>
        <f t="shared" si="4"/>
        <v>0</v>
      </c>
      <c r="AF94" s="87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</row>
    <row r="95" spans="1:113" s="85" customFormat="1">
      <c r="A95" s="80" t="s">
        <v>102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>
        <f t="shared" si="4"/>
        <v>0</v>
      </c>
      <c r="AF95" s="82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</row>
    <row r="96" spans="1:113" s="89" customFormat="1">
      <c r="A96" s="86" t="s">
        <v>47</v>
      </c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>
        <f t="shared" si="4"/>
        <v>0</v>
      </c>
      <c r="AF96" s="87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</row>
    <row r="97" spans="1:113" s="85" customFormat="1">
      <c r="A97" s="80" t="s">
        <v>103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>
        <f t="shared" si="4"/>
        <v>0</v>
      </c>
      <c r="AF97" s="82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</row>
    <row r="98" spans="1:113" s="89" customFormat="1">
      <c r="A98" s="86" t="s">
        <v>104</v>
      </c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>
        <f t="shared" si="4"/>
        <v>0</v>
      </c>
      <c r="AF98" s="87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</row>
    <row r="99" spans="1:113" s="85" customFormat="1">
      <c r="A99" s="80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>
        <f t="shared" si="4"/>
        <v>0</v>
      </c>
      <c r="AF99" s="82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  <c r="BH99" s="84"/>
      <c r="BI99" s="84"/>
      <c r="BJ99" s="84"/>
      <c r="BK99" s="84"/>
      <c r="BL99" s="84"/>
      <c r="BM99" s="84"/>
      <c r="BN99" s="84"/>
      <c r="BO99" s="84"/>
      <c r="BP99" s="84"/>
      <c r="BQ99" s="84"/>
      <c r="BR99" s="84"/>
      <c r="BS99" s="84"/>
      <c r="BT99" s="84"/>
      <c r="BU99" s="84"/>
      <c r="BV99" s="84"/>
      <c r="BW99" s="84"/>
      <c r="BX99" s="84"/>
      <c r="BY99" s="84"/>
      <c r="BZ99" s="84"/>
      <c r="CA99" s="84"/>
      <c r="CB99" s="84"/>
      <c r="CC99" s="84"/>
      <c r="CD99" s="84"/>
      <c r="CE99" s="84"/>
      <c r="CF99" s="84"/>
      <c r="CG99" s="84"/>
      <c r="CH99" s="84"/>
      <c r="CI99" s="84"/>
      <c r="CJ99" s="84"/>
      <c r="CK99" s="84"/>
      <c r="CL99" s="84"/>
      <c r="CM99" s="84"/>
      <c r="CN99" s="84"/>
      <c r="CO99" s="84"/>
      <c r="CP99" s="84"/>
      <c r="CQ99" s="84"/>
      <c r="CR99" s="84"/>
      <c r="CS99" s="84"/>
      <c r="CT99" s="84"/>
      <c r="CU99" s="84"/>
      <c r="CV99" s="84"/>
      <c r="CW99" s="84"/>
      <c r="CX99" s="84"/>
      <c r="CY99" s="84"/>
      <c r="CZ99" s="84"/>
      <c r="DA99" s="84"/>
      <c r="DB99" s="84"/>
      <c r="DC99" s="84"/>
      <c r="DD99" s="84"/>
      <c r="DE99" s="84"/>
      <c r="DF99" s="84"/>
      <c r="DG99" s="84"/>
      <c r="DH99" s="84"/>
      <c r="DI99" s="84"/>
    </row>
    <row r="100" spans="1:113" s="89" customFormat="1">
      <c r="A100" s="86" t="s">
        <v>73</v>
      </c>
      <c r="B100" s="86">
        <f t="shared" ref="B100:R100" si="5">SUM(B67:B99)</f>
        <v>807</v>
      </c>
      <c r="C100" s="86">
        <f t="shared" si="5"/>
        <v>717</v>
      </c>
      <c r="D100" s="86">
        <f t="shared" si="5"/>
        <v>195</v>
      </c>
      <c r="E100" s="86">
        <f t="shared" si="5"/>
        <v>1077</v>
      </c>
      <c r="F100" s="86">
        <f t="shared" si="5"/>
        <v>876</v>
      </c>
      <c r="G100" s="86">
        <f t="shared" si="5"/>
        <v>815</v>
      </c>
      <c r="H100" s="86">
        <f t="shared" si="5"/>
        <v>486</v>
      </c>
      <c r="I100" s="86">
        <f t="shared" si="5"/>
        <v>397</v>
      </c>
      <c r="J100" s="86">
        <f t="shared" si="5"/>
        <v>245</v>
      </c>
      <c r="K100" s="86">
        <f t="shared" si="5"/>
        <v>980</v>
      </c>
      <c r="L100" s="86">
        <f t="shared" si="5"/>
        <v>810</v>
      </c>
      <c r="M100" s="86">
        <f t="shared" si="5"/>
        <v>312</v>
      </c>
      <c r="N100" s="86">
        <f t="shared" si="5"/>
        <v>165</v>
      </c>
      <c r="O100" s="86">
        <f t="shared" si="5"/>
        <v>770</v>
      </c>
      <c r="P100" s="86">
        <f t="shared" si="5"/>
        <v>899</v>
      </c>
      <c r="Q100" s="86">
        <f t="shared" si="5"/>
        <v>915</v>
      </c>
      <c r="R100" s="86">
        <f t="shared" si="5"/>
        <v>1010</v>
      </c>
      <c r="S100" s="86">
        <v>616</v>
      </c>
      <c r="T100" s="86">
        <f t="shared" ref="T100:AA100" si="6">SUM(T67:T99)</f>
        <v>455</v>
      </c>
      <c r="U100" s="86">
        <f t="shared" si="6"/>
        <v>0</v>
      </c>
      <c r="V100" s="86">
        <f t="shared" si="6"/>
        <v>0</v>
      </c>
      <c r="W100" s="86">
        <f t="shared" si="6"/>
        <v>0</v>
      </c>
      <c r="X100" s="86">
        <f t="shared" si="6"/>
        <v>0</v>
      </c>
      <c r="Y100" s="86">
        <f t="shared" si="6"/>
        <v>0</v>
      </c>
      <c r="Z100" s="86">
        <f t="shared" si="6"/>
        <v>0</v>
      </c>
      <c r="AA100" s="86">
        <f t="shared" si="6"/>
        <v>0</v>
      </c>
      <c r="AB100" s="86"/>
      <c r="AC100" s="86"/>
      <c r="AD100" s="86">
        <f>SUM(AD67:AD99)</f>
        <v>0</v>
      </c>
      <c r="AE100" s="86">
        <v>12708</v>
      </c>
      <c r="AF100" s="87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</row>
    <row r="101" spans="1:113"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56"/>
    </row>
    <row r="102" spans="1:113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57"/>
    </row>
    <row r="103" spans="1:113" s="130" customFormat="1">
      <c r="A103" s="150" t="s">
        <v>105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2"/>
      <c r="AF103" s="129"/>
      <c r="AG103" s="129"/>
      <c r="AH103" s="129"/>
      <c r="AI103" s="129"/>
      <c r="AJ103" s="129"/>
      <c r="AK103" s="129"/>
      <c r="AL103" s="129"/>
      <c r="AM103" s="129"/>
      <c r="AN103" s="129"/>
      <c r="AO103" s="129"/>
      <c r="AP103" s="129"/>
      <c r="AQ103" s="129"/>
      <c r="AR103" s="129"/>
      <c r="AS103" s="129"/>
      <c r="AT103" s="129"/>
      <c r="AU103" s="129"/>
      <c r="AV103" s="129"/>
      <c r="AW103" s="129"/>
      <c r="AX103" s="129"/>
      <c r="AY103" s="129"/>
      <c r="AZ103" s="129"/>
      <c r="BA103" s="129"/>
      <c r="BB103" s="129"/>
      <c r="BC103" s="129"/>
      <c r="BD103" s="129"/>
      <c r="BE103" s="129"/>
      <c r="BF103" s="129"/>
      <c r="BG103" s="129"/>
      <c r="BH103" s="129"/>
      <c r="BI103" s="129"/>
      <c r="BJ103" s="129"/>
      <c r="BK103" s="129"/>
      <c r="BL103" s="129"/>
      <c r="BM103" s="129"/>
      <c r="BN103" s="129"/>
      <c r="BO103" s="129"/>
      <c r="BP103" s="129"/>
      <c r="BQ103" s="129"/>
      <c r="BR103" s="129"/>
      <c r="BS103" s="129"/>
      <c r="BT103" s="129"/>
      <c r="BU103" s="129"/>
      <c r="BV103" s="129"/>
      <c r="BW103" s="129"/>
      <c r="BX103" s="129"/>
      <c r="BY103" s="129"/>
      <c r="BZ103" s="129"/>
      <c r="CA103" s="129"/>
      <c r="CB103" s="129"/>
      <c r="CC103" s="129"/>
      <c r="CD103" s="129"/>
      <c r="CE103" s="129"/>
      <c r="CF103" s="129"/>
      <c r="CG103" s="129"/>
      <c r="CH103" s="129"/>
      <c r="CI103" s="129"/>
      <c r="CJ103" s="129"/>
      <c r="CK103" s="129"/>
      <c r="CL103" s="129"/>
      <c r="CM103" s="129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129"/>
      <c r="DF103" s="129"/>
      <c r="DG103" s="129"/>
      <c r="DH103" s="129"/>
      <c r="DI103" s="129"/>
    </row>
    <row r="104" spans="1:113" s="130" customFormat="1">
      <c r="A104" s="153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5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29"/>
      <c r="CL104" s="129"/>
      <c r="CM104" s="129"/>
      <c r="CN104" s="129"/>
      <c r="CO104" s="129"/>
      <c r="CP104" s="129"/>
      <c r="CQ104" s="129"/>
      <c r="CR104" s="129"/>
      <c r="CS104" s="129"/>
      <c r="CT104" s="129"/>
      <c r="CU104" s="129"/>
      <c r="CV104" s="129"/>
      <c r="CW104" s="129"/>
      <c r="CX104" s="129"/>
      <c r="CY104" s="129"/>
      <c r="CZ104" s="129"/>
      <c r="DA104" s="129"/>
      <c r="DB104" s="129"/>
      <c r="DC104" s="129"/>
      <c r="DD104" s="129"/>
      <c r="DE104" s="129"/>
      <c r="DF104" s="129"/>
      <c r="DG104" s="129"/>
      <c r="DH104" s="129"/>
      <c r="DI104" s="129"/>
    </row>
    <row r="105" spans="1:113">
      <c r="A105" s="62" t="s">
        <v>3</v>
      </c>
      <c r="B105" s="41" t="s">
        <v>4</v>
      </c>
      <c r="C105" s="42" t="s">
        <v>5</v>
      </c>
      <c r="D105" s="41" t="s">
        <v>6</v>
      </c>
      <c r="E105" s="41" t="s">
        <v>7</v>
      </c>
      <c r="F105" s="41" t="s">
        <v>8</v>
      </c>
      <c r="G105" s="41" t="s">
        <v>9</v>
      </c>
      <c r="H105" s="41" t="s">
        <v>10</v>
      </c>
      <c r="I105" s="41" t="s">
        <v>11</v>
      </c>
      <c r="J105" s="41" t="s">
        <v>12</v>
      </c>
      <c r="K105" s="41" t="s">
        <v>13</v>
      </c>
      <c r="L105" s="41" t="s">
        <v>14</v>
      </c>
      <c r="M105" s="50" t="s">
        <v>15</v>
      </c>
      <c r="N105" s="41" t="s">
        <v>16</v>
      </c>
      <c r="O105" s="41" t="s">
        <v>17</v>
      </c>
      <c r="P105" s="41" t="s">
        <v>18</v>
      </c>
      <c r="Q105" s="41" t="s">
        <v>19</v>
      </c>
      <c r="R105" s="41" t="s">
        <v>20</v>
      </c>
      <c r="S105" s="41" t="s">
        <v>21</v>
      </c>
      <c r="T105" s="41" t="s">
        <v>22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59"/>
    </row>
    <row r="106" spans="1:113">
      <c r="A106" s="63" t="s">
        <v>23</v>
      </c>
      <c r="B106" s="44">
        <v>44338</v>
      </c>
      <c r="C106" s="44">
        <v>44359</v>
      </c>
      <c r="D106" s="44">
        <v>44366</v>
      </c>
      <c r="E106" s="44">
        <v>44394</v>
      </c>
      <c r="F106" s="44">
        <v>44395</v>
      </c>
      <c r="G106" s="44">
        <v>44415</v>
      </c>
      <c r="H106" s="44">
        <v>44415</v>
      </c>
      <c r="I106" s="44">
        <v>44422</v>
      </c>
      <c r="J106" s="44">
        <v>44423</v>
      </c>
      <c r="K106" s="44">
        <v>44065</v>
      </c>
      <c r="L106" s="44">
        <v>44066</v>
      </c>
      <c r="M106" s="44">
        <v>44436</v>
      </c>
      <c r="N106" s="44">
        <v>44437</v>
      </c>
      <c r="O106" s="44">
        <v>44443</v>
      </c>
      <c r="P106" s="44">
        <v>44471</v>
      </c>
      <c r="Q106" s="44">
        <v>44472</v>
      </c>
      <c r="R106" s="44">
        <v>44499</v>
      </c>
      <c r="S106" s="44">
        <v>44520</v>
      </c>
      <c r="T106" s="44">
        <v>44541</v>
      </c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65" t="s">
        <v>24</v>
      </c>
    </row>
    <row r="107" spans="1:113">
      <c r="A107" s="62"/>
      <c r="B107" s="46"/>
      <c r="C107" s="46"/>
      <c r="D107" s="46"/>
      <c r="E107" s="46"/>
      <c r="F107" s="46"/>
      <c r="G107" s="36"/>
      <c r="H107" s="36"/>
      <c r="I107" s="46"/>
      <c r="J107" s="46"/>
      <c r="K107" s="46"/>
      <c r="L107" s="46"/>
      <c r="M107" s="51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66"/>
    </row>
    <row r="108" spans="1:113" s="79" customFormat="1">
      <c r="A108" s="75" t="s">
        <v>106</v>
      </c>
      <c r="B108" s="76"/>
      <c r="C108" s="76"/>
      <c r="D108" s="76"/>
      <c r="E108" s="76"/>
      <c r="F108" s="76"/>
      <c r="G108" s="76"/>
      <c r="H108" s="76"/>
      <c r="I108" s="76"/>
      <c r="J108" s="76"/>
      <c r="K108" s="76">
        <v>548</v>
      </c>
      <c r="L108" s="76">
        <v>737</v>
      </c>
      <c r="M108" s="76"/>
      <c r="N108" s="76"/>
      <c r="O108" s="76"/>
      <c r="P108" s="76"/>
      <c r="Q108" s="76"/>
      <c r="R108" s="76">
        <v>1348</v>
      </c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7">
        <f>SUM(B108:AD108)</f>
        <v>2633</v>
      </c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</row>
    <row r="109" spans="1:113" s="94" customFormat="1">
      <c r="A109" s="140" t="s">
        <v>313</v>
      </c>
      <c r="B109" s="91"/>
      <c r="C109" s="91"/>
      <c r="D109" s="91">
        <v>347</v>
      </c>
      <c r="E109" s="91"/>
      <c r="F109" s="91"/>
      <c r="G109" s="91"/>
      <c r="H109" s="91"/>
      <c r="I109" s="91"/>
      <c r="J109" s="91"/>
      <c r="K109" s="91"/>
      <c r="L109" s="91"/>
      <c r="M109" s="91">
        <v>485</v>
      </c>
      <c r="N109" s="91">
        <v>499</v>
      </c>
      <c r="O109" s="91"/>
      <c r="P109" s="91"/>
      <c r="Q109" s="91"/>
      <c r="R109" s="91">
        <v>210</v>
      </c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2">
        <f>SUM(B109:AD109)</f>
        <v>1541</v>
      </c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</row>
    <row r="110" spans="1:113" s="79" customFormat="1">
      <c r="A110" s="75" t="s">
        <v>107</v>
      </c>
      <c r="B110" s="76"/>
      <c r="C110" s="76">
        <v>141</v>
      </c>
      <c r="D110" s="76"/>
      <c r="E110" s="76"/>
      <c r="F110" s="76"/>
      <c r="G110" s="76"/>
      <c r="H110" s="76"/>
      <c r="I110" s="76"/>
      <c r="J110" s="76"/>
      <c r="K110" s="76">
        <v>30</v>
      </c>
      <c r="L110" s="76">
        <v>128</v>
      </c>
      <c r="M110" s="76"/>
      <c r="N110" s="76"/>
      <c r="O110" s="76"/>
      <c r="P110" s="76">
        <v>348</v>
      </c>
      <c r="Q110" s="76">
        <v>399</v>
      </c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7">
        <f t="shared" ref="AE110:AE141" si="7">SUM(B110:AD110)</f>
        <v>1046</v>
      </c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</row>
    <row r="111" spans="1:113" s="94" customFormat="1">
      <c r="A111" s="90" t="s">
        <v>108</v>
      </c>
      <c r="B111" s="91">
        <v>117</v>
      </c>
      <c r="C111" s="91"/>
      <c r="D111" s="91"/>
      <c r="E111" s="91">
        <v>111</v>
      </c>
      <c r="F111" s="91">
        <v>90</v>
      </c>
      <c r="G111" s="91">
        <v>157</v>
      </c>
      <c r="H111" s="91">
        <v>79</v>
      </c>
      <c r="I111" s="91"/>
      <c r="J111" s="91"/>
      <c r="K111" s="91"/>
      <c r="L111" s="91"/>
      <c r="M111" s="91"/>
      <c r="N111" s="91"/>
      <c r="O111" s="91">
        <v>191</v>
      </c>
      <c r="P111" s="91"/>
      <c r="Q111" s="91"/>
      <c r="R111" s="91"/>
      <c r="S111" s="91">
        <v>89</v>
      </c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2">
        <f t="shared" si="7"/>
        <v>834</v>
      </c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</row>
    <row r="112" spans="1:113" s="79" customFormat="1">
      <c r="A112" s="75" t="s">
        <v>109</v>
      </c>
      <c r="B112" s="76"/>
      <c r="C112" s="76">
        <v>300</v>
      </c>
      <c r="D112" s="76"/>
      <c r="E112" s="76"/>
      <c r="F112" s="76"/>
      <c r="G112" s="76"/>
      <c r="H112" s="76"/>
      <c r="I112" s="76"/>
      <c r="J112" s="76"/>
      <c r="K112" s="76">
        <v>115</v>
      </c>
      <c r="L112" s="76"/>
      <c r="M112" s="76"/>
      <c r="N112" s="76"/>
      <c r="O112" s="76"/>
      <c r="P112" s="76">
        <v>97</v>
      </c>
      <c r="Q112" s="76">
        <v>51</v>
      </c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7">
        <f t="shared" si="7"/>
        <v>563</v>
      </c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</row>
    <row r="113" spans="1:113" s="94" customFormat="1">
      <c r="A113" s="90" t="s">
        <v>110</v>
      </c>
      <c r="B113" s="91"/>
      <c r="C113" s="91"/>
      <c r="D113" s="91">
        <v>109</v>
      </c>
      <c r="E113" s="91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>
        <v>286</v>
      </c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2">
        <f t="shared" si="7"/>
        <v>395</v>
      </c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</row>
    <row r="114" spans="1:113" s="79" customFormat="1">
      <c r="A114" s="75" t="s">
        <v>111</v>
      </c>
      <c r="B114" s="76"/>
      <c r="C114" s="76"/>
      <c r="D114" s="76"/>
      <c r="E114" s="76">
        <v>86</v>
      </c>
      <c r="F114" s="76">
        <v>93</v>
      </c>
      <c r="G114" s="76">
        <v>68</v>
      </c>
      <c r="H114" s="76">
        <v>86</v>
      </c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7">
        <f t="shared" si="7"/>
        <v>333</v>
      </c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</row>
    <row r="115" spans="1:113" s="94" customFormat="1">
      <c r="A115" s="90" t="s">
        <v>112</v>
      </c>
      <c r="B115" s="91"/>
      <c r="C115" s="91"/>
      <c r="D115" s="91"/>
      <c r="E115" s="91"/>
      <c r="F115" s="91"/>
      <c r="G115" s="91"/>
      <c r="H115" s="91">
        <v>95</v>
      </c>
      <c r="I115" s="91"/>
      <c r="J115" s="91"/>
      <c r="K115" s="91"/>
      <c r="L115" s="91"/>
      <c r="M115" s="91"/>
      <c r="N115" s="91"/>
      <c r="O115" s="91">
        <v>126</v>
      </c>
      <c r="P115" s="91"/>
      <c r="Q115" s="91"/>
      <c r="R115" s="91"/>
      <c r="S115" s="91">
        <v>36</v>
      </c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2">
        <f t="shared" si="7"/>
        <v>257</v>
      </c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</row>
    <row r="116" spans="1:113" s="79" customFormat="1">
      <c r="A116" s="75" t="s">
        <v>113</v>
      </c>
      <c r="B116" s="76">
        <v>84</v>
      </c>
      <c r="C116" s="76"/>
      <c r="D116" s="76"/>
      <c r="E116" s="76">
        <v>60</v>
      </c>
      <c r="F116" s="76">
        <v>107</v>
      </c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7">
        <f t="shared" si="7"/>
        <v>251</v>
      </c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</row>
    <row r="117" spans="1:113" s="94" customFormat="1">
      <c r="A117" s="90" t="s">
        <v>114</v>
      </c>
      <c r="B117" s="91"/>
      <c r="C117" s="91"/>
      <c r="D117" s="91">
        <v>119</v>
      </c>
      <c r="E117" s="91"/>
      <c r="F117" s="91"/>
      <c r="G117" s="91"/>
      <c r="H117" s="91"/>
      <c r="I117" s="91"/>
      <c r="J117" s="91"/>
      <c r="K117" s="91"/>
      <c r="L117" s="91"/>
      <c r="M117" s="91">
        <v>102</v>
      </c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2">
        <f t="shared" si="7"/>
        <v>221</v>
      </c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</row>
    <row r="118" spans="1:113" s="79" customFormat="1">
      <c r="A118" s="75" t="s">
        <v>115</v>
      </c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>
        <v>81</v>
      </c>
      <c r="Q118" s="76">
        <v>135</v>
      </c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7">
        <f t="shared" si="7"/>
        <v>216</v>
      </c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</row>
    <row r="119" spans="1:113" s="94" customFormat="1">
      <c r="A119" s="90" t="s">
        <v>116</v>
      </c>
      <c r="B119" s="91"/>
      <c r="C119" s="91">
        <v>44</v>
      </c>
      <c r="D119" s="91"/>
      <c r="E119" s="91">
        <v>24</v>
      </c>
      <c r="F119" s="91">
        <v>23</v>
      </c>
      <c r="G119" s="91"/>
      <c r="H119" s="91"/>
      <c r="I119" s="91"/>
      <c r="J119" s="91"/>
      <c r="K119" s="91"/>
      <c r="L119" s="91"/>
      <c r="M119" s="91"/>
      <c r="N119" s="91"/>
      <c r="O119" s="91"/>
      <c r="P119" s="91">
        <v>49</v>
      </c>
      <c r="Q119" s="91"/>
      <c r="R119" s="91"/>
      <c r="S119" s="91"/>
      <c r="T119" s="91">
        <v>43</v>
      </c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2">
        <f t="shared" si="7"/>
        <v>183</v>
      </c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</row>
    <row r="120" spans="1:113" s="79" customFormat="1">
      <c r="A120" s="75" t="s">
        <v>117</v>
      </c>
      <c r="B120" s="76">
        <v>51</v>
      </c>
      <c r="C120" s="76"/>
      <c r="D120" s="76"/>
      <c r="E120" s="76">
        <v>29</v>
      </c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>
        <v>20</v>
      </c>
      <c r="T120" s="76">
        <v>52</v>
      </c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7">
        <f t="shared" si="7"/>
        <v>152</v>
      </c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</row>
    <row r="121" spans="1:113" s="94" customFormat="1">
      <c r="A121" s="90" t="s">
        <v>118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>
        <v>61</v>
      </c>
      <c r="P121" s="91"/>
      <c r="Q121" s="91"/>
      <c r="R121" s="91"/>
      <c r="S121" s="91">
        <v>50</v>
      </c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2">
        <f t="shared" si="7"/>
        <v>111</v>
      </c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</row>
    <row r="122" spans="1:113" s="79" customFormat="1">
      <c r="A122" s="75" t="s">
        <v>119</v>
      </c>
      <c r="B122" s="76"/>
      <c r="C122" s="76"/>
      <c r="D122" s="76"/>
      <c r="E122" s="76">
        <v>25</v>
      </c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>
        <v>65</v>
      </c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7">
        <f t="shared" si="7"/>
        <v>90</v>
      </c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</row>
    <row r="123" spans="1:113" s="94" customFormat="1">
      <c r="A123" s="90" t="s">
        <v>120</v>
      </c>
      <c r="B123" s="91">
        <v>79</v>
      </c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2">
        <f t="shared" si="7"/>
        <v>79</v>
      </c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3"/>
      <c r="BQ123" s="93"/>
      <c r="BR123" s="93"/>
      <c r="BS123" s="93"/>
      <c r="BT123" s="93"/>
      <c r="BU123" s="93"/>
      <c r="BV123" s="93"/>
      <c r="BW123" s="93"/>
      <c r="BX123" s="93"/>
      <c r="BY123" s="93"/>
      <c r="BZ123" s="93"/>
      <c r="CA123" s="93"/>
      <c r="CB123" s="93"/>
      <c r="CC123" s="93"/>
      <c r="CD123" s="93"/>
      <c r="CE123" s="93"/>
      <c r="CF123" s="93"/>
      <c r="CG123" s="93"/>
      <c r="CH123" s="93"/>
      <c r="CI123" s="93"/>
      <c r="CJ123" s="93"/>
      <c r="CK123" s="93"/>
      <c r="CL123" s="93"/>
      <c r="CM123" s="93"/>
      <c r="CN123" s="93"/>
      <c r="CO123" s="93"/>
      <c r="CP123" s="93"/>
      <c r="CQ123" s="93"/>
      <c r="CR123" s="93"/>
      <c r="CS123" s="93"/>
      <c r="CT123" s="93"/>
      <c r="CU123" s="93"/>
      <c r="CV123" s="93"/>
      <c r="CW123" s="93"/>
      <c r="CX123" s="93"/>
      <c r="CY123" s="93"/>
      <c r="CZ123" s="93"/>
      <c r="DA123" s="93"/>
      <c r="DB123" s="93"/>
      <c r="DC123" s="93"/>
      <c r="DD123" s="93"/>
      <c r="DE123" s="93"/>
      <c r="DF123" s="93"/>
      <c r="DG123" s="93"/>
      <c r="DH123" s="93"/>
      <c r="DI123" s="93"/>
    </row>
    <row r="124" spans="1:113" s="79" customFormat="1">
      <c r="A124" s="75" t="s">
        <v>121</v>
      </c>
      <c r="B124" s="76"/>
      <c r="C124" s="76"/>
      <c r="D124" s="76"/>
      <c r="E124" s="76"/>
      <c r="F124" s="76"/>
      <c r="G124" s="76"/>
      <c r="H124" s="76"/>
      <c r="I124" s="76"/>
      <c r="J124" s="76"/>
      <c r="K124" s="76">
        <v>50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7">
        <f t="shared" si="7"/>
        <v>50</v>
      </c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</row>
    <row r="125" spans="1:113" s="94" customFormat="1">
      <c r="A125" s="90" t="s">
        <v>122</v>
      </c>
      <c r="B125" s="91"/>
      <c r="C125" s="91"/>
      <c r="D125" s="91"/>
      <c r="E125" s="91"/>
      <c r="F125" s="91"/>
      <c r="G125" s="91"/>
      <c r="H125" s="91">
        <v>25</v>
      </c>
      <c r="I125" s="91"/>
      <c r="J125" s="91"/>
      <c r="K125" s="91"/>
      <c r="L125" s="91"/>
      <c r="M125" s="91"/>
      <c r="N125" s="91"/>
      <c r="O125" s="91">
        <v>18</v>
      </c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2">
        <f t="shared" si="7"/>
        <v>43</v>
      </c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</row>
    <row r="126" spans="1:113" s="79" customFormat="1">
      <c r="A126" s="75" t="s">
        <v>123</v>
      </c>
      <c r="B126" s="76">
        <v>24</v>
      </c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7">
        <f t="shared" si="7"/>
        <v>24</v>
      </c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</row>
    <row r="127" spans="1:113" s="94" customFormat="1">
      <c r="A127" s="90" t="s">
        <v>124</v>
      </c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>
        <v>19</v>
      </c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2">
        <f t="shared" si="7"/>
        <v>19</v>
      </c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</row>
    <row r="128" spans="1:113" s="79" customFormat="1">
      <c r="A128" s="75" t="s">
        <v>125</v>
      </c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7">
        <f t="shared" si="7"/>
        <v>0</v>
      </c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</row>
    <row r="129" spans="1:113" s="94" customFormat="1">
      <c r="A129" s="90" t="s">
        <v>126</v>
      </c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2">
        <f t="shared" si="7"/>
        <v>0</v>
      </c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3"/>
      <c r="BQ129" s="93"/>
      <c r="BR129" s="93"/>
      <c r="BS129" s="93"/>
      <c r="BT129" s="93"/>
      <c r="BU129" s="93"/>
      <c r="BV129" s="93"/>
      <c r="BW129" s="93"/>
      <c r="BX129" s="93"/>
      <c r="BY129" s="93"/>
      <c r="BZ129" s="93"/>
      <c r="CA129" s="93"/>
      <c r="CB129" s="93"/>
      <c r="CC129" s="93"/>
      <c r="CD129" s="93"/>
      <c r="CE129" s="93"/>
      <c r="CF129" s="93"/>
      <c r="CG129" s="93"/>
      <c r="CH129" s="93"/>
      <c r="CI129" s="93"/>
      <c r="CJ129" s="93"/>
      <c r="CK129" s="93"/>
      <c r="CL129" s="93"/>
      <c r="CM129" s="93"/>
      <c r="CN129" s="93"/>
      <c r="CO129" s="93"/>
      <c r="CP129" s="93"/>
      <c r="CQ129" s="93"/>
      <c r="CR129" s="93"/>
      <c r="CS129" s="93"/>
      <c r="CT129" s="93"/>
      <c r="CU129" s="93"/>
      <c r="CV129" s="93"/>
      <c r="CW129" s="93"/>
      <c r="CX129" s="93"/>
      <c r="CY129" s="93"/>
      <c r="CZ129" s="93"/>
      <c r="DA129" s="93"/>
      <c r="DB129" s="93"/>
      <c r="DC129" s="93"/>
      <c r="DD129" s="93"/>
      <c r="DE129" s="93"/>
      <c r="DF129" s="93"/>
      <c r="DG129" s="93"/>
      <c r="DH129" s="93"/>
      <c r="DI129" s="93"/>
    </row>
    <row r="130" spans="1:113" s="79" customFormat="1">
      <c r="A130" s="75" t="s">
        <v>87</v>
      </c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7">
        <f t="shared" si="7"/>
        <v>0</v>
      </c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</row>
    <row r="131" spans="1:113" s="94" customFormat="1">
      <c r="A131" s="90" t="s">
        <v>127</v>
      </c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2">
        <f t="shared" si="7"/>
        <v>0</v>
      </c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</row>
    <row r="132" spans="1:113" s="79" customFormat="1">
      <c r="A132" s="75" t="s">
        <v>128</v>
      </c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7">
        <f t="shared" si="7"/>
        <v>0</v>
      </c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</row>
    <row r="133" spans="1:113" s="94" customFormat="1">
      <c r="A133" s="90" t="s">
        <v>129</v>
      </c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2">
        <f t="shared" si="7"/>
        <v>0</v>
      </c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</row>
    <row r="134" spans="1:113" s="79" customFormat="1">
      <c r="A134" s="75" t="s">
        <v>130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7">
        <f t="shared" si="7"/>
        <v>0</v>
      </c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</row>
    <row r="135" spans="1:113" s="94" customFormat="1">
      <c r="A135" s="90" t="s">
        <v>131</v>
      </c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2">
        <f t="shared" si="7"/>
        <v>0</v>
      </c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</row>
    <row r="136" spans="1:113" s="79" customFormat="1">
      <c r="A136" s="75" t="s">
        <v>132</v>
      </c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7">
        <f t="shared" si="7"/>
        <v>0</v>
      </c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</row>
    <row r="137" spans="1:113" s="94" customFormat="1">
      <c r="A137" s="90" t="s">
        <v>133</v>
      </c>
      <c r="B137" s="91"/>
      <c r="C137" s="91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2">
        <f t="shared" si="7"/>
        <v>0</v>
      </c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</row>
    <row r="138" spans="1:113" s="79" customFormat="1">
      <c r="A138" s="75" t="s">
        <v>134</v>
      </c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7">
        <f t="shared" si="7"/>
        <v>0</v>
      </c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</row>
    <row r="139" spans="1:113" s="94" customFormat="1">
      <c r="A139" s="90" t="s">
        <v>135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2">
        <f t="shared" si="7"/>
        <v>0</v>
      </c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</row>
    <row r="140" spans="1:113" s="79" customFormat="1">
      <c r="A140" s="75" t="s">
        <v>136</v>
      </c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7">
        <f t="shared" si="7"/>
        <v>0</v>
      </c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</row>
    <row r="141" spans="1:113" s="94" customFormat="1">
      <c r="A141" s="90"/>
      <c r="B141" s="91"/>
      <c r="C141" s="91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2">
        <f t="shared" si="7"/>
        <v>0</v>
      </c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</row>
    <row r="142" spans="1:113" s="79" customFormat="1">
      <c r="A142" s="75" t="s">
        <v>73</v>
      </c>
      <c r="B142" s="76">
        <f t="shared" ref="B142:R142" si="8">SUM(B108:B140)</f>
        <v>355</v>
      </c>
      <c r="C142" s="76">
        <f t="shared" si="8"/>
        <v>485</v>
      </c>
      <c r="D142" s="76">
        <f t="shared" si="8"/>
        <v>575</v>
      </c>
      <c r="E142" s="76">
        <f t="shared" si="8"/>
        <v>335</v>
      </c>
      <c r="F142" s="76">
        <f t="shared" si="8"/>
        <v>313</v>
      </c>
      <c r="G142" s="76">
        <f t="shared" si="8"/>
        <v>225</v>
      </c>
      <c r="H142" s="76">
        <f t="shared" si="8"/>
        <v>285</v>
      </c>
      <c r="I142" s="76">
        <f t="shared" si="8"/>
        <v>0</v>
      </c>
      <c r="J142" s="76">
        <f t="shared" si="8"/>
        <v>0</v>
      </c>
      <c r="K142" s="76">
        <f t="shared" si="8"/>
        <v>743</v>
      </c>
      <c r="L142" s="76">
        <f t="shared" si="8"/>
        <v>865</v>
      </c>
      <c r="M142" s="76">
        <f t="shared" si="8"/>
        <v>587</v>
      </c>
      <c r="N142" s="76">
        <f t="shared" si="8"/>
        <v>499</v>
      </c>
      <c r="O142" s="76">
        <f t="shared" si="8"/>
        <v>415</v>
      </c>
      <c r="P142" s="76">
        <f t="shared" si="8"/>
        <v>575</v>
      </c>
      <c r="Q142" s="76">
        <f t="shared" si="8"/>
        <v>585</v>
      </c>
      <c r="R142" s="76">
        <f t="shared" si="8"/>
        <v>1844</v>
      </c>
      <c r="S142" s="76">
        <v>195</v>
      </c>
      <c r="T142" s="76">
        <f t="shared" ref="T142:AD142" si="9">SUM(T108:T140)</f>
        <v>160</v>
      </c>
      <c r="U142" s="76">
        <f t="shared" si="9"/>
        <v>0</v>
      </c>
      <c r="V142" s="76">
        <f t="shared" si="9"/>
        <v>0</v>
      </c>
      <c r="W142" s="76">
        <f t="shared" si="9"/>
        <v>0</v>
      </c>
      <c r="X142" s="76">
        <f t="shared" si="9"/>
        <v>0</v>
      </c>
      <c r="Y142" s="76">
        <f t="shared" si="9"/>
        <v>0</v>
      </c>
      <c r="Z142" s="76">
        <f t="shared" si="9"/>
        <v>0</v>
      </c>
      <c r="AA142" s="76">
        <f t="shared" si="9"/>
        <v>0</v>
      </c>
      <c r="AB142" s="76">
        <f t="shared" si="9"/>
        <v>0</v>
      </c>
      <c r="AC142" s="76">
        <f t="shared" si="9"/>
        <v>0</v>
      </c>
      <c r="AD142" s="76">
        <f t="shared" si="9"/>
        <v>0</v>
      </c>
      <c r="AE142" s="77">
        <v>9076</v>
      </c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</row>
    <row r="143" spans="1:113"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71"/>
    </row>
    <row r="144" spans="1:113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57"/>
    </row>
    <row r="145" spans="1:113" s="96" customFormat="1">
      <c r="A145" s="168" t="s">
        <v>137</v>
      </c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70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5"/>
      <c r="BJ145" s="95"/>
      <c r="BK145" s="95"/>
      <c r="BL145" s="95"/>
      <c r="BM145" s="95"/>
      <c r="BN145" s="95"/>
      <c r="BO145" s="95"/>
      <c r="BP145" s="95"/>
      <c r="BQ145" s="95"/>
      <c r="BR145" s="95"/>
      <c r="BS145" s="95"/>
      <c r="BT145" s="95"/>
      <c r="BU145" s="95"/>
      <c r="BV145" s="95"/>
      <c r="BW145" s="95"/>
      <c r="BX145" s="95"/>
      <c r="BY145" s="95"/>
      <c r="BZ145" s="95"/>
      <c r="CA145" s="95"/>
      <c r="CB145" s="95"/>
      <c r="CC145" s="95"/>
      <c r="CD145" s="95"/>
      <c r="CE145" s="95"/>
      <c r="CF145" s="95"/>
      <c r="CG145" s="95"/>
      <c r="CH145" s="95"/>
      <c r="CI145" s="95"/>
      <c r="CJ145" s="95"/>
      <c r="CK145" s="95"/>
      <c r="CL145" s="95"/>
      <c r="CM145" s="95"/>
      <c r="CN145" s="95"/>
      <c r="CO145" s="95"/>
      <c r="CP145" s="95"/>
      <c r="CQ145" s="95"/>
      <c r="CR145" s="95"/>
      <c r="CS145" s="95"/>
      <c r="CT145" s="95"/>
      <c r="CU145" s="95"/>
      <c r="CV145" s="95"/>
      <c r="CW145" s="95"/>
      <c r="CX145" s="95"/>
      <c r="CY145" s="95"/>
      <c r="CZ145" s="95"/>
      <c r="DA145" s="95"/>
      <c r="DB145" s="95"/>
      <c r="DC145" s="95"/>
      <c r="DD145" s="95"/>
      <c r="DE145" s="95"/>
      <c r="DF145" s="95"/>
      <c r="DG145" s="95"/>
      <c r="DH145" s="95"/>
      <c r="DI145" s="95"/>
    </row>
    <row r="146" spans="1:113" s="96" customFormat="1">
      <c r="A146" s="171"/>
      <c r="B146" s="172"/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173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5"/>
      <c r="BJ146" s="95"/>
      <c r="BK146" s="95"/>
      <c r="BL146" s="95"/>
      <c r="BM146" s="95"/>
      <c r="BN146" s="95"/>
      <c r="BO146" s="95"/>
      <c r="BP146" s="95"/>
      <c r="BQ146" s="95"/>
      <c r="BR146" s="95"/>
      <c r="BS146" s="95"/>
      <c r="BT146" s="95"/>
      <c r="BU146" s="95"/>
      <c r="BV146" s="95"/>
      <c r="BW146" s="95"/>
      <c r="BX146" s="95"/>
      <c r="BY146" s="95"/>
      <c r="BZ146" s="95"/>
      <c r="CA146" s="95"/>
      <c r="CB146" s="95"/>
      <c r="CC146" s="95"/>
      <c r="CD146" s="95"/>
      <c r="CE146" s="95"/>
      <c r="CF146" s="95"/>
      <c r="CG146" s="95"/>
      <c r="CH146" s="95"/>
      <c r="CI146" s="95"/>
      <c r="CJ146" s="95"/>
      <c r="CK146" s="95"/>
      <c r="CL146" s="95"/>
      <c r="CM146" s="95"/>
      <c r="CN146" s="95"/>
      <c r="CO146" s="95"/>
      <c r="CP146" s="95"/>
      <c r="CQ146" s="95"/>
      <c r="CR146" s="95"/>
      <c r="CS146" s="95"/>
      <c r="CT146" s="95"/>
      <c r="CU146" s="95"/>
      <c r="CV146" s="95"/>
      <c r="CW146" s="95"/>
      <c r="CX146" s="95"/>
      <c r="CY146" s="95"/>
      <c r="CZ146" s="95"/>
      <c r="DA146" s="95"/>
      <c r="DB146" s="95"/>
      <c r="DC146" s="95"/>
      <c r="DD146" s="95"/>
      <c r="DE146" s="95"/>
      <c r="DF146" s="95"/>
      <c r="DG146" s="95"/>
      <c r="DH146" s="95"/>
      <c r="DI146" s="95"/>
    </row>
    <row r="147" spans="1:113">
      <c r="A147" s="62" t="s">
        <v>3</v>
      </c>
      <c r="B147" s="41" t="s">
        <v>4</v>
      </c>
      <c r="C147" s="42" t="s">
        <v>5</v>
      </c>
      <c r="D147" s="41" t="s">
        <v>6</v>
      </c>
      <c r="E147" s="41" t="s">
        <v>7</v>
      </c>
      <c r="F147" s="41" t="s">
        <v>8</v>
      </c>
      <c r="G147" s="41" t="s">
        <v>9</v>
      </c>
      <c r="H147" s="41" t="s">
        <v>10</v>
      </c>
      <c r="I147" s="41" t="s">
        <v>11</v>
      </c>
      <c r="J147" s="41" t="s">
        <v>12</v>
      </c>
      <c r="K147" s="41" t="s">
        <v>13</v>
      </c>
      <c r="L147" s="41" t="s">
        <v>14</v>
      </c>
      <c r="M147" s="50" t="s">
        <v>15</v>
      </c>
      <c r="N147" s="41" t="s">
        <v>16</v>
      </c>
      <c r="O147" s="41" t="s">
        <v>17</v>
      </c>
      <c r="P147" s="41" t="s">
        <v>18</v>
      </c>
      <c r="Q147" s="41" t="s">
        <v>19</v>
      </c>
      <c r="R147" s="41" t="s">
        <v>20</v>
      </c>
      <c r="S147" s="41" t="s">
        <v>21</v>
      </c>
      <c r="T147" s="41" t="s">
        <v>22</v>
      </c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59"/>
    </row>
    <row r="148" spans="1:113">
      <c r="A148" s="63" t="s">
        <v>23</v>
      </c>
      <c r="B148" s="44">
        <v>44338</v>
      </c>
      <c r="C148" s="44">
        <v>44359</v>
      </c>
      <c r="D148" s="44">
        <v>44366</v>
      </c>
      <c r="E148" s="44">
        <v>44394</v>
      </c>
      <c r="F148" s="44">
        <v>44395</v>
      </c>
      <c r="G148" s="44">
        <v>44415</v>
      </c>
      <c r="H148" s="44">
        <v>44415</v>
      </c>
      <c r="I148" s="44">
        <v>44422</v>
      </c>
      <c r="J148" s="44">
        <v>44423</v>
      </c>
      <c r="K148" s="44">
        <v>44065</v>
      </c>
      <c r="L148" s="44">
        <v>44066</v>
      </c>
      <c r="M148" s="44">
        <v>44436</v>
      </c>
      <c r="N148" s="44">
        <v>44437</v>
      </c>
      <c r="O148" s="44">
        <v>44443</v>
      </c>
      <c r="P148" s="44">
        <v>44471</v>
      </c>
      <c r="Q148" s="44">
        <v>44472</v>
      </c>
      <c r="R148" s="44">
        <v>44499</v>
      </c>
      <c r="S148" s="44">
        <v>44520</v>
      </c>
      <c r="T148" s="44">
        <v>44541</v>
      </c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65" t="s">
        <v>24</v>
      </c>
    </row>
    <row r="149" spans="1:113">
      <c r="A149" s="62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51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66"/>
    </row>
    <row r="150" spans="1:113" s="99" customFormat="1" ht="13.5" customHeight="1">
      <c r="A150" s="97" t="s">
        <v>138</v>
      </c>
      <c r="B150" s="97"/>
      <c r="C150" s="97"/>
      <c r="D150" s="97"/>
      <c r="E150" s="97"/>
      <c r="F150" s="97"/>
      <c r="G150" s="97"/>
      <c r="H150" s="97"/>
      <c r="I150" s="97"/>
      <c r="J150" s="97"/>
      <c r="K150" s="97">
        <v>50</v>
      </c>
      <c r="L150" s="97">
        <v>50</v>
      </c>
      <c r="M150" s="97"/>
      <c r="N150" s="97"/>
      <c r="O150" s="97"/>
      <c r="P150" s="97">
        <v>131</v>
      </c>
      <c r="Q150" s="97">
        <v>174</v>
      </c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8">
        <f>SUM(B150:AD150)</f>
        <v>405</v>
      </c>
    </row>
    <row r="151" spans="1:113" s="102" customFormat="1">
      <c r="A151" s="142" t="s">
        <v>316</v>
      </c>
      <c r="B151" s="100"/>
      <c r="C151" s="100"/>
      <c r="D151" s="100"/>
      <c r="E151" s="100"/>
      <c r="F151" s="100"/>
      <c r="G151" s="100">
        <v>73</v>
      </c>
      <c r="H151" s="100">
        <v>73</v>
      </c>
      <c r="I151" s="100"/>
      <c r="J151" s="100"/>
      <c r="K151" s="100"/>
      <c r="L151" s="100"/>
      <c r="M151" s="100"/>
      <c r="N151" s="100"/>
      <c r="O151" s="100"/>
      <c r="P151" s="100"/>
      <c r="Q151" s="100"/>
      <c r="R151" s="100">
        <v>66</v>
      </c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1">
        <f>SUM(B151:AD151)</f>
        <v>212</v>
      </c>
    </row>
    <row r="152" spans="1:113" s="99" customFormat="1" ht="13.5" customHeight="1">
      <c r="A152" s="97" t="s">
        <v>139</v>
      </c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>
        <v>86</v>
      </c>
      <c r="S152" s="97">
        <v>73</v>
      </c>
      <c r="T152" s="97">
        <v>50</v>
      </c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8">
        <f>SUM(B152:AD152)</f>
        <v>209</v>
      </c>
    </row>
    <row r="153" spans="1:113" s="102" customFormat="1">
      <c r="A153" s="100" t="s">
        <v>140</v>
      </c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0">
        <v>80</v>
      </c>
      <c r="Q153" s="100">
        <v>81</v>
      </c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1">
        <f>SUM(B153:AD153)</f>
        <v>161</v>
      </c>
    </row>
    <row r="154" spans="1:113" s="99" customFormat="1" ht="13.5" customHeight="1">
      <c r="A154" s="97" t="s">
        <v>141</v>
      </c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>
        <v>21</v>
      </c>
      <c r="Q154" s="97">
        <v>20</v>
      </c>
      <c r="R154" s="97"/>
      <c r="S154" s="97"/>
      <c r="T154" s="97">
        <v>41</v>
      </c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8">
        <f>SUM(B154:AD154)</f>
        <v>82</v>
      </c>
    </row>
    <row r="155" spans="1:113" s="102" customFormat="1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1">
        <f t="shared" ref="AE155:AE178" si="10">SUM(B155:AD155)</f>
        <v>0</v>
      </c>
    </row>
    <row r="156" spans="1:113" s="99" customFormat="1" ht="13.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8">
        <f t="shared" si="10"/>
        <v>0</v>
      </c>
    </row>
    <row r="157" spans="1:113" s="102" customFormat="1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1">
        <f t="shared" si="10"/>
        <v>0</v>
      </c>
    </row>
    <row r="158" spans="1:113" s="99" customFormat="1" ht="13.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  <c r="AC158" s="97"/>
      <c r="AD158" s="97"/>
      <c r="AE158" s="98">
        <f t="shared" si="10"/>
        <v>0</v>
      </c>
    </row>
    <row r="159" spans="1:113" s="102" customFormat="1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1">
        <f t="shared" si="10"/>
        <v>0</v>
      </c>
    </row>
    <row r="160" spans="1:113" s="99" customFormat="1" ht="13.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8">
        <f t="shared" si="10"/>
        <v>0</v>
      </c>
    </row>
    <row r="161" spans="1:31" s="102" customFormat="1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1">
        <f t="shared" si="10"/>
        <v>0</v>
      </c>
    </row>
    <row r="162" spans="1:31" s="99" customFormat="1" ht="13.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8">
        <f t="shared" si="10"/>
        <v>0</v>
      </c>
    </row>
    <row r="163" spans="1:31" s="102" customFormat="1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1">
        <f t="shared" si="10"/>
        <v>0</v>
      </c>
    </row>
    <row r="164" spans="1:31" s="99" customFormat="1" ht="13.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8">
        <f t="shared" si="10"/>
        <v>0</v>
      </c>
    </row>
    <row r="165" spans="1:31" s="102" customFormat="1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1">
        <f t="shared" si="10"/>
        <v>0</v>
      </c>
    </row>
    <row r="166" spans="1:31" s="99" customFormat="1" ht="13.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8">
        <f t="shared" si="10"/>
        <v>0</v>
      </c>
    </row>
    <row r="167" spans="1:31" s="102" customFormat="1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1">
        <f t="shared" si="10"/>
        <v>0</v>
      </c>
    </row>
    <row r="168" spans="1:31" s="99" customFormat="1" ht="13.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8">
        <f t="shared" si="10"/>
        <v>0</v>
      </c>
    </row>
    <row r="169" spans="1:31" s="102" customFormat="1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1">
        <f t="shared" si="10"/>
        <v>0</v>
      </c>
    </row>
    <row r="170" spans="1:31" s="99" customFormat="1" ht="13.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8">
        <f t="shared" si="10"/>
        <v>0</v>
      </c>
    </row>
    <row r="171" spans="1:31" s="102" customFormat="1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1">
        <f t="shared" si="10"/>
        <v>0</v>
      </c>
    </row>
    <row r="172" spans="1:31" s="99" customFormat="1" ht="13.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  <c r="AC172" s="97"/>
      <c r="AD172" s="97"/>
      <c r="AE172" s="98">
        <f t="shared" si="10"/>
        <v>0</v>
      </c>
    </row>
    <row r="173" spans="1:31" s="102" customFormat="1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1">
        <f t="shared" si="10"/>
        <v>0</v>
      </c>
    </row>
    <row r="174" spans="1:31" s="99" customFormat="1" ht="13.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8">
        <f t="shared" si="10"/>
        <v>0</v>
      </c>
    </row>
    <row r="175" spans="1:31" s="102" customFormat="1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1">
        <f t="shared" si="10"/>
        <v>0</v>
      </c>
    </row>
    <row r="176" spans="1:31" s="99" customFormat="1" ht="13.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8">
        <f t="shared" si="10"/>
        <v>0</v>
      </c>
    </row>
    <row r="177" spans="1:113" s="102" customFormat="1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1">
        <f t="shared" si="10"/>
        <v>0</v>
      </c>
    </row>
    <row r="178" spans="1:113" s="99" customFormat="1" ht="13.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8">
        <f t="shared" si="10"/>
        <v>0</v>
      </c>
    </row>
    <row r="179" spans="1:113" s="102" customFormat="1">
      <c r="A179" s="100" t="s">
        <v>142</v>
      </c>
      <c r="B179" s="100">
        <f t="shared" ref="B179:R179" si="11">SUM(B150:B178)</f>
        <v>0</v>
      </c>
      <c r="C179" s="100">
        <f t="shared" si="11"/>
        <v>0</v>
      </c>
      <c r="D179" s="100">
        <f t="shared" si="11"/>
        <v>0</v>
      </c>
      <c r="E179" s="100">
        <f t="shared" si="11"/>
        <v>0</v>
      </c>
      <c r="F179" s="100">
        <f t="shared" si="11"/>
        <v>0</v>
      </c>
      <c r="G179" s="100">
        <f t="shared" si="11"/>
        <v>73</v>
      </c>
      <c r="H179" s="100">
        <f t="shared" si="11"/>
        <v>73</v>
      </c>
      <c r="I179" s="100">
        <f t="shared" si="11"/>
        <v>0</v>
      </c>
      <c r="J179" s="100">
        <f t="shared" si="11"/>
        <v>0</v>
      </c>
      <c r="K179" s="100">
        <f t="shared" si="11"/>
        <v>50</v>
      </c>
      <c r="L179" s="100">
        <f t="shared" si="11"/>
        <v>50</v>
      </c>
      <c r="M179" s="100">
        <f t="shared" si="11"/>
        <v>0</v>
      </c>
      <c r="N179" s="100">
        <f t="shared" si="11"/>
        <v>0</v>
      </c>
      <c r="O179" s="100">
        <f t="shared" si="11"/>
        <v>0</v>
      </c>
      <c r="P179" s="100">
        <f t="shared" si="11"/>
        <v>232</v>
      </c>
      <c r="Q179" s="100">
        <f t="shared" si="11"/>
        <v>275</v>
      </c>
      <c r="R179" s="100">
        <f t="shared" si="11"/>
        <v>152</v>
      </c>
      <c r="S179" s="100">
        <v>73</v>
      </c>
      <c r="T179" s="100">
        <f t="shared" ref="T179:AD179" si="12">SUM(T150:T178)</f>
        <v>91</v>
      </c>
      <c r="U179" s="100">
        <f t="shared" si="12"/>
        <v>0</v>
      </c>
      <c r="V179" s="100">
        <f t="shared" si="12"/>
        <v>0</v>
      </c>
      <c r="W179" s="100">
        <f t="shared" si="12"/>
        <v>0</v>
      </c>
      <c r="X179" s="100">
        <f t="shared" si="12"/>
        <v>0</v>
      </c>
      <c r="Y179" s="100">
        <f t="shared" si="12"/>
        <v>0</v>
      </c>
      <c r="Z179" s="100">
        <f t="shared" si="12"/>
        <v>0</v>
      </c>
      <c r="AA179" s="100">
        <f t="shared" si="12"/>
        <v>0</v>
      </c>
      <c r="AB179" s="100">
        <f t="shared" si="12"/>
        <v>0</v>
      </c>
      <c r="AC179" s="100">
        <f t="shared" si="12"/>
        <v>0</v>
      </c>
      <c r="AD179" s="100">
        <f t="shared" si="12"/>
        <v>0</v>
      </c>
      <c r="AE179" s="101">
        <v>1051</v>
      </c>
    </row>
    <row r="180" spans="1:113">
      <c r="A180" s="67"/>
      <c r="B180" s="61"/>
      <c r="C180" s="61"/>
      <c r="D180" s="61"/>
      <c r="E180" s="61"/>
      <c r="F180" s="68"/>
      <c r="G180" s="68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56"/>
    </row>
    <row r="181" spans="1:113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57"/>
    </row>
    <row r="182" spans="1:113" s="132" customFormat="1" ht="12.75" customHeight="1">
      <c r="A182" s="144" t="s">
        <v>143</v>
      </c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6"/>
      <c r="AF182" s="131"/>
      <c r="AG182" s="131"/>
      <c r="AH182" s="131"/>
      <c r="AI182" s="131"/>
      <c r="AJ182" s="131"/>
      <c r="AK182" s="131"/>
      <c r="AL182" s="131"/>
      <c r="AM182" s="131"/>
      <c r="AN182" s="131"/>
      <c r="AO182" s="131"/>
      <c r="AP182" s="131"/>
      <c r="AQ182" s="131"/>
      <c r="AR182" s="131"/>
      <c r="AS182" s="131"/>
      <c r="AT182" s="131"/>
      <c r="AU182" s="131"/>
      <c r="AV182" s="131"/>
      <c r="AW182" s="131"/>
      <c r="AX182" s="131"/>
      <c r="AY182" s="131"/>
      <c r="AZ182" s="131"/>
      <c r="BA182" s="131"/>
      <c r="BB182" s="131"/>
      <c r="BC182" s="131"/>
      <c r="BD182" s="131"/>
      <c r="BE182" s="131"/>
      <c r="BF182" s="131"/>
      <c r="BG182" s="131"/>
      <c r="BH182" s="131"/>
      <c r="BI182" s="131"/>
      <c r="BJ182" s="131"/>
      <c r="BK182" s="131"/>
      <c r="BL182" s="131"/>
      <c r="BM182" s="131"/>
      <c r="BN182" s="131"/>
      <c r="BO182" s="131"/>
      <c r="BP182" s="131"/>
      <c r="BQ182" s="131"/>
      <c r="BR182" s="131"/>
      <c r="BS182" s="131"/>
      <c r="BT182" s="131"/>
      <c r="BU182" s="131"/>
      <c r="BV182" s="131"/>
      <c r="BW182" s="131"/>
      <c r="BX182" s="131"/>
      <c r="BY182" s="131"/>
      <c r="BZ182" s="131"/>
      <c r="CA182" s="131"/>
      <c r="CB182" s="131"/>
      <c r="CC182" s="131"/>
      <c r="CD182" s="131"/>
      <c r="CE182" s="131"/>
      <c r="CF182" s="131"/>
      <c r="CG182" s="131"/>
      <c r="CH182" s="131"/>
      <c r="CI182" s="131"/>
      <c r="CJ182" s="131"/>
      <c r="CK182" s="131"/>
      <c r="CL182" s="131"/>
      <c r="CM182" s="131"/>
      <c r="CN182" s="131"/>
      <c r="CO182" s="131"/>
      <c r="CP182" s="131"/>
      <c r="CQ182" s="131"/>
      <c r="CR182" s="131"/>
      <c r="CS182" s="131"/>
      <c r="CT182" s="131"/>
      <c r="CU182" s="131"/>
      <c r="CV182" s="131"/>
      <c r="CW182" s="131"/>
      <c r="CX182" s="131"/>
      <c r="CY182" s="131"/>
      <c r="CZ182" s="131"/>
      <c r="DA182" s="131"/>
      <c r="DB182" s="131"/>
      <c r="DC182" s="131"/>
      <c r="DD182" s="131"/>
      <c r="DE182" s="131"/>
      <c r="DF182" s="131"/>
      <c r="DG182" s="131"/>
      <c r="DH182" s="131"/>
      <c r="DI182" s="131"/>
    </row>
    <row r="183" spans="1:113" s="132" customFormat="1" ht="12.75" customHeight="1">
      <c r="A183" s="147"/>
      <c r="B183" s="148"/>
      <c r="C183" s="148"/>
      <c r="D183" s="148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9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1"/>
      <c r="AW183" s="131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131"/>
      <c r="BX183" s="131"/>
      <c r="BY183" s="131"/>
      <c r="BZ183" s="131"/>
      <c r="CA183" s="131"/>
      <c r="CB183" s="131"/>
      <c r="CC183" s="131"/>
      <c r="CD183" s="131"/>
      <c r="CE183" s="131"/>
      <c r="CF183" s="131"/>
      <c r="CG183" s="131"/>
      <c r="CH183" s="131"/>
      <c r="CI183" s="131"/>
      <c r="CJ183" s="131"/>
      <c r="CK183" s="131"/>
      <c r="CL183" s="131"/>
      <c r="CM183" s="131"/>
      <c r="CN183" s="131"/>
      <c r="CO183" s="131"/>
      <c r="CP183" s="131"/>
      <c r="CQ183" s="131"/>
      <c r="CR183" s="131"/>
      <c r="CS183" s="131"/>
      <c r="CT183" s="131"/>
      <c r="CU183" s="131"/>
      <c r="CV183" s="131"/>
      <c r="CW183" s="131"/>
      <c r="CX183" s="131"/>
      <c r="CY183" s="131"/>
      <c r="CZ183" s="131"/>
      <c r="DA183" s="131"/>
      <c r="DB183" s="131"/>
      <c r="DC183" s="131"/>
      <c r="DD183" s="131"/>
      <c r="DE183" s="131"/>
      <c r="DF183" s="131"/>
      <c r="DG183" s="131"/>
      <c r="DH183" s="131"/>
      <c r="DI183" s="131"/>
    </row>
    <row r="184" spans="1:113">
      <c r="A184" s="62" t="s">
        <v>3</v>
      </c>
      <c r="B184" s="41" t="s">
        <v>4</v>
      </c>
      <c r="C184" s="42" t="s">
        <v>5</v>
      </c>
      <c r="D184" s="41" t="s">
        <v>6</v>
      </c>
      <c r="E184" s="41" t="s">
        <v>7</v>
      </c>
      <c r="F184" s="41" t="s">
        <v>8</v>
      </c>
      <c r="G184" s="41" t="s">
        <v>9</v>
      </c>
      <c r="H184" s="41" t="s">
        <v>10</v>
      </c>
      <c r="I184" s="41" t="s">
        <v>11</v>
      </c>
      <c r="J184" s="41" t="s">
        <v>12</v>
      </c>
      <c r="K184" s="41" t="s">
        <v>13</v>
      </c>
      <c r="L184" s="41" t="s">
        <v>14</v>
      </c>
      <c r="M184" s="41" t="s">
        <v>15</v>
      </c>
      <c r="N184" s="41" t="s">
        <v>16</v>
      </c>
      <c r="O184" s="41" t="s">
        <v>17</v>
      </c>
      <c r="P184" s="41" t="s">
        <v>144</v>
      </c>
      <c r="Q184" s="41" t="s">
        <v>144</v>
      </c>
      <c r="R184" s="41" t="s">
        <v>20</v>
      </c>
      <c r="S184" s="41" t="s">
        <v>21</v>
      </c>
      <c r="T184" s="41" t="s">
        <v>22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72"/>
    </row>
    <row r="185" spans="1:113">
      <c r="A185" s="63" t="s">
        <v>23</v>
      </c>
      <c r="B185" s="44">
        <v>44338</v>
      </c>
      <c r="C185" s="44">
        <v>44359</v>
      </c>
      <c r="D185" s="44">
        <v>44366</v>
      </c>
      <c r="E185" s="44">
        <v>44394</v>
      </c>
      <c r="F185" s="44">
        <v>44395</v>
      </c>
      <c r="G185" s="44">
        <v>44415</v>
      </c>
      <c r="H185" s="44">
        <v>44415</v>
      </c>
      <c r="I185" s="44">
        <v>44422</v>
      </c>
      <c r="J185" s="44">
        <v>44423</v>
      </c>
      <c r="K185" s="44">
        <v>44065</v>
      </c>
      <c r="L185" s="44">
        <v>44066</v>
      </c>
      <c r="M185" s="44">
        <v>44436</v>
      </c>
      <c r="N185" s="44">
        <v>44437</v>
      </c>
      <c r="O185" s="44">
        <v>44443</v>
      </c>
      <c r="P185" s="44">
        <v>44471</v>
      </c>
      <c r="Q185" s="44">
        <v>44472</v>
      </c>
      <c r="R185" s="44">
        <v>44499</v>
      </c>
      <c r="S185" s="44">
        <v>44520</v>
      </c>
      <c r="T185" s="44">
        <v>44541</v>
      </c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65" t="s">
        <v>24</v>
      </c>
    </row>
    <row r="186" spans="1:113" ht="12" customHeight="1">
      <c r="A186" s="62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51"/>
      <c r="N186" s="46"/>
      <c r="O186" s="69"/>
      <c r="P186" s="69"/>
      <c r="Q186" s="46"/>
      <c r="R186" s="46"/>
      <c r="S186" s="46"/>
      <c r="T186" s="46"/>
      <c r="U186" s="46"/>
      <c r="V186" s="46"/>
      <c r="W186" s="46"/>
      <c r="X186" s="70"/>
      <c r="Y186" s="69"/>
      <c r="Z186" s="69"/>
      <c r="AA186" s="69"/>
      <c r="AB186" s="69"/>
      <c r="AC186" s="69"/>
      <c r="AD186" s="46"/>
      <c r="AE186" s="73"/>
    </row>
    <row r="187" spans="1:113" s="134" customFormat="1">
      <c r="A187" s="133" t="s">
        <v>38</v>
      </c>
      <c r="B187" s="133">
        <v>206</v>
      </c>
      <c r="C187" s="133"/>
      <c r="D187" s="133"/>
      <c r="E187" s="133">
        <v>161</v>
      </c>
      <c r="F187" s="133">
        <v>180</v>
      </c>
      <c r="G187" s="133">
        <v>268</v>
      </c>
      <c r="H187" s="133"/>
      <c r="I187" s="133">
        <v>131</v>
      </c>
      <c r="J187" s="133">
        <v>106</v>
      </c>
      <c r="K187" s="133">
        <v>172</v>
      </c>
      <c r="L187" s="133"/>
      <c r="M187" s="133"/>
      <c r="N187" s="133"/>
      <c r="O187" s="133"/>
      <c r="P187" s="133"/>
      <c r="Q187" s="133"/>
      <c r="R187" s="133">
        <v>190</v>
      </c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>
        <f t="shared" ref="AE187:AE231" si="13">SUM(B187:AD187)</f>
        <v>1414</v>
      </c>
    </row>
    <row r="188" spans="1:113" s="136" customFormat="1">
      <c r="A188" s="135" t="s">
        <v>34</v>
      </c>
      <c r="B188" s="135"/>
      <c r="C188" s="135"/>
      <c r="D188" s="135">
        <v>122</v>
      </c>
      <c r="E188" s="135"/>
      <c r="F188" s="135"/>
      <c r="G188" s="135"/>
      <c r="H188" s="135"/>
      <c r="I188" s="135"/>
      <c r="J188" s="135"/>
      <c r="K188" s="135"/>
      <c r="L188" s="135"/>
      <c r="M188" s="135">
        <v>135</v>
      </c>
      <c r="N188" s="135">
        <v>108</v>
      </c>
      <c r="O188" s="135"/>
      <c r="P188" s="135"/>
      <c r="Q188" s="135"/>
      <c r="R188" s="135">
        <v>204</v>
      </c>
      <c r="S188" s="135"/>
      <c r="T188" s="135"/>
      <c r="U188" s="135"/>
      <c r="V188" s="135"/>
      <c r="W188" s="135"/>
      <c r="X188" s="135"/>
      <c r="Y188" s="135"/>
      <c r="Z188" s="135"/>
      <c r="AA188" s="135"/>
      <c r="AB188" s="135"/>
      <c r="AC188" s="135"/>
      <c r="AD188" s="135"/>
      <c r="AE188" s="135">
        <f t="shared" si="13"/>
        <v>569</v>
      </c>
    </row>
    <row r="189" spans="1:113" s="134" customFormat="1">
      <c r="A189" s="133" t="s">
        <v>36</v>
      </c>
      <c r="B189" s="133"/>
      <c r="C189" s="133"/>
      <c r="D189" s="133"/>
      <c r="E189" s="133"/>
      <c r="F189" s="133"/>
      <c r="G189" s="133">
        <v>72</v>
      </c>
      <c r="H189" s="133">
        <v>132</v>
      </c>
      <c r="I189" s="133"/>
      <c r="J189" s="133"/>
      <c r="K189" s="133"/>
      <c r="L189" s="133"/>
      <c r="M189" s="133"/>
      <c r="N189" s="133"/>
      <c r="O189" s="133"/>
      <c r="P189" s="133"/>
      <c r="Q189" s="133"/>
      <c r="R189" s="133">
        <v>168</v>
      </c>
      <c r="S189" s="133">
        <v>86</v>
      </c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>
        <f t="shared" si="13"/>
        <v>458</v>
      </c>
    </row>
    <row r="190" spans="1:113" s="136" customFormat="1">
      <c r="A190" s="135" t="s">
        <v>77</v>
      </c>
      <c r="B190" s="135"/>
      <c r="C190" s="135"/>
      <c r="D190" s="135"/>
      <c r="E190" s="135">
        <v>51</v>
      </c>
      <c r="F190" s="135">
        <v>58</v>
      </c>
      <c r="G190" s="135">
        <v>95</v>
      </c>
      <c r="H190" s="135">
        <v>67</v>
      </c>
      <c r="I190" s="135"/>
      <c r="J190" s="135"/>
      <c r="K190" s="135"/>
      <c r="L190" s="135"/>
      <c r="M190" s="135"/>
      <c r="N190" s="135"/>
      <c r="O190" s="135">
        <v>68</v>
      </c>
      <c r="P190" s="135"/>
      <c r="Q190" s="135"/>
      <c r="R190" s="135"/>
      <c r="S190" s="135">
        <v>92</v>
      </c>
      <c r="T190" s="135"/>
      <c r="U190" s="135"/>
      <c r="V190" s="135"/>
      <c r="W190" s="135"/>
      <c r="X190" s="135"/>
      <c r="Y190" s="135"/>
      <c r="Z190" s="135"/>
      <c r="AA190" s="135"/>
      <c r="AB190" s="135"/>
      <c r="AC190" s="135"/>
      <c r="AD190" s="135"/>
      <c r="AE190" s="135">
        <f t="shared" si="13"/>
        <v>431</v>
      </c>
    </row>
    <row r="191" spans="1:113" s="134" customFormat="1">
      <c r="A191" s="133" t="s">
        <v>31</v>
      </c>
      <c r="B191" s="133"/>
      <c r="C191" s="133"/>
      <c r="D191" s="133">
        <v>104</v>
      </c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  <c r="O191" s="133"/>
      <c r="P191" s="133"/>
      <c r="Q191" s="133"/>
      <c r="R191" s="133">
        <v>256</v>
      </c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>
        <f t="shared" si="13"/>
        <v>360</v>
      </c>
    </row>
    <row r="192" spans="1:113" s="136" customFormat="1">
      <c r="A192" s="135" t="s">
        <v>55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>
        <v>186</v>
      </c>
      <c r="S192" s="135"/>
      <c r="T192" s="135"/>
      <c r="U192" s="135"/>
      <c r="V192" s="135"/>
      <c r="W192" s="135"/>
      <c r="X192" s="135"/>
      <c r="Y192" s="135"/>
      <c r="Z192" s="135"/>
      <c r="AA192" s="135"/>
      <c r="AB192" s="135"/>
      <c r="AC192" s="135"/>
      <c r="AD192" s="135"/>
      <c r="AE192" s="135">
        <f t="shared" si="13"/>
        <v>186</v>
      </c>
    </row>
    <row r="193" spans="1:31" s="134" customFormat="1">
      <c r="A193" s="133" t="s">
        <v>89</v>
      </c>
      <c r="B193" s="133"/>
      <c r="C193" s="133"/>
      <c r="D193" s="133"/>
      <c r="E193" s="133">
        <v>84</v>
      </c>
      <c r="F193" s="133"/>
      <c r="G193" s="133"/>
      <c r="H193" s="133"/>
      <c r="I193" s="133"/>
      <c r="J193" s="133"/>
      <c r="K193" s="133"/>
      <c r="L193" s="133"/>
      <c r="M193" s="133"/>
      <c r="N193" s="133"/>
      <c r="O193" s="133">
        <v>84</v>
      </c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>
        <f t="shared" si="13"/>
        <v>168</v>
      </c>
    </row>
    <row r="194" spans="1:31" s="136" customFormat="1">
      <c r="A194" s="135" t="s">
        <v>51</v>
      </c>
      <c r="B194" s="135">
        <v>71</v>
      </c>
      <c r="C194" s="135"/>
      <c r="D194" s="135"/>
      <c r="E194" s="135"/>
      <c r="F194" s="135">
        <v>25</v>
      </c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>
        <v>39</v>
      </c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>
        <f t="shared" si="13"/>
        <v>135</v>
      </c>
    </row>
    <row r="195" spans="1:31" s="134" customFormat="1">
      <c r="A195" s="133" t="s">
        <v>82</v>
      </c>
      <c r="B195" s="133">
        <v>43</v>
      </c>
      <c r="C195" s="133"/>
      <c r="D195" s="133"/>
      <c r="E195" s="133"/>
      <c r="F195" s="133">
        <v>65</v>
      </c>
      <c r="G195" s="133"/>
      <c r="H195" s="133"/>
      <c r="I195" s="133"/>
      <c r="J195" s="133"/>
      <c r="K195" s="133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>
        <f t="shared" si="13"/>
        <v>108</v>
      </c>
    </row>
    <row r="196" spans="1:31" s="136" customFormat="1">
      <c r="A196" s="135" t="s">
        <v>27</v>
      </c>
      <c r="B196" s="135"/>
      <c r="C196" s="135"/>
      <c r="D196" s="135"/>
      <c r="E196" s="135"/>
      <c r="F196" s="135"/>
      <c r="G196" s="135"/>
      <c r="H196" s="135"/>
      <c r="I196" s="135"/>
      <c r="J196" s="135"/>
      <c r="K196" s="135"/>
      <c r="L196" s="135">
        <v>96</v>
      </c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  <c r="AA196" s="135"/>
      <c r="AB196" s="135"/>
      <c r="AC196" s="135"/>
      <c r="AD196" s="135"/>
      <c r="AE196" s="135">
        <f t="shared" si="13"/>
        <v>96</v>
      </c>
    </row>
    <row r="197" spans="1:31" s="134" customFormat="1">
      <c r="A197" s="133" t="s">
        <v>145</v>
      </c>
      <c r="B197" s="133"/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>
        <v>86</v>
      </c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>
        <f t="shared" si="13"/>
        <v>86</v>
      </c>
    </row>
    <row r="198" spans="1:31" s="136" customFormat="1">
      <c r="A198" s="135" t="s">
        <v>54</v>
      </c>
      <c r="B198" s="135">
        <v>31</v>
      </c>
      <c r="C198" s="135"/>
      <c r="D198" s="135"/>
      <c r="E198" s="135">
        <v>25</v>
      </c>
      <c r="F198" s="135">
        <v>27</v>
      </c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AD198" s="135"/>
      <c r="AE198" s="135">
        <f t="shared" si="13"/>
        <v>83</v>
      </c>
    </row>
    <row r="199" spans="1:31" s="134" customFormat="1">
      <c r="A199" s="133" t="s">
        <v>42</v>
      </c>
      <c r="B199" s="133"/>
      <c r="C199" s="133"/>
      <c r="D199" s="133"/>
      <c r="E199" s="133"/>
      <c r="F199" s="133"/>
      <c r="G199" s="133">
        <v>10</v>
      </c>
      <c r="H199" s="133"/>
      <c r="I199" s="133"/>
      <c r="J199" s="133"/>
      <c r="K199" s="133"/>
      <c r="L199" s="133"/>
      <c r="M199" s="133"/>
      <c r="N199" s="133"/>
      <c r="O199" s="133"/>
      <c r="P199" s="133"/>
      <c r="Q199" s="133"/>
      <c r="R199" s="133"/>
      <c r="S199" s="133">
        <v>57</v>
      </c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>
        <f t="shared" si="13"/>
        <v>67</v>
      </c>
    </row>
    <row r="200" spans="1:31" s="136" customFormat="1">
      <c r="A200" s="135" t="s">
        <v>123</v>
      </c>
      <c r="B200" s="135">
        <v>64</v>
      </c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AD200" s="135"/>
      <c r="AE200" s="135">
        <f t="shared" si="13"/>
        <v>64</v>
      </c>
    </row>
    <row r="201" spans="1:31" s="134" customFormat="1">
      <c r="A201" s="133" t="s">
        <v>53</v>
      </c>
      <c r="B201" s="133"/>
      <c r="C201" s="133"/>
      <c r="D201" s="133"/>
      <c r="E201" s="133"/>
      <c r="F201" s="133"/>
      <c r="G201" s="133"/>
      <c r="H201" s="133"/>
      <c r="I201" s="133">
        <v>29</v>
      </c>
      <c r="J201" s="133">
        <v>35</v>
      </c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>
        <f t="shared" si="13"/>
        <v>64</v>
      </c>
    </row>
    <row r="202" spans="1:31" s="136" customFormat="1">
      <c r="A202" s="135" t="s">
        <v>60</v>
      </c>
      <c r="B202" s="135"/>
      <c r="C202" s="135"/>
      <c r="D202" s="135">
        <v>41</v>
      </c>
      <c r="E202" s="135"/>
      <c r="F202" s="135"/>
      <c r="G202" s="135"/>
      <c r="H202" s="135"/>
      <c r="I202" s="135"/>
      <c r="J202" s="135"/>
      <c r="K202" s="135"/>
      <c r="L202" s="135"/>
      <c r="M202" s="135">
        <v>9</v>
      </c>
      <c r="N202" s="135">
        <v>7</v>
      </c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  <c r="AA202" s="135"/>
      <c r="AB202" s="135"/>
      <c r="AC202" s="135"/>
      <c r="AD202" s="135"/>
      <c r="AE202" s="135">
        <f t="shared" si="13"/>
        <v>57</v>
      </c>
    </row>
    <row r="203" spans="1:31" s="134" customFormat="1">
      <c r="A203" s="133" t="s">
        <v>146</v>
      </c>
      <c r="B203" s="133"/>
      <c r="C203" s="133"/>
      <c r="D203" s="133"/>
      <c r="E203" s="133"/>
      <c r="F203" s="133"/>
      <c r="G203" s="133"/>
      <c r="H203" s="133"/>
      <c r="I203" s="133"/>
      <c r="J203" s="133"/>
      <c r="K203" s="133"/>
      <c r="L203" s="133">
        <v>54</v>
      </c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>
        <f t="shared" si="13"/>
        <v>54</v>
      </c>
    </row>
    <row r="204" spans="1:31" s="136" customFormat="1">
      <c r="A204" s="135" t="s">
        <v>85</v>
      </c>
      <c r="B204" s="135"/>
      <c r="C204" s="135"/>
      <c r="D204" s="135"/>
      <c r="E204" s="135"/>
      <c r="F204" s="135"/>
      <c r="G204" s="135"/>
      <c r="H204" s="135"/>
      <c r="I204" s="135">
        <v>15</v>
      </c>
      <c r="J204" s="135">
        <v>34</v>
      </c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135"/>
      <c r="AB204" s="135"/>
      <c r="AC204" s="135"/>
      <c r="AD204" s="135"/>
      <c r="AE204" s="135">
        <f t="shared" si="13"/>
        <v>49</v>
      </c>
    </row>
    <row r="205" spans="1:31" s="134" customFormat="1">
      <c r="A205" s="133" t="s">
        <v>47</v>
      </c>
      <c r="B205" s="133"/>
      <c r="C205" s="133"/>
      <c r="D205" s="133"/>
      <c r="E205" s="133"/>
      <c r="F205" s="133"/>
      <c r="G205" s="133"/>
      <c r="H205" s="133"/>
      <c r="I205" s="133"/>
      <c r="J205" s="133"/>
      <c r="K205" s="133"/>
      <c r="L205" s="133"/>
      <c r="M205" s="133">
        <v>7</v>
      </c>
      <c r="N205" s="133">
        <v>42</v>
      </c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>
        <f t="shared" si="13"/>
        <v>49</v>
      </c>
    </row>
    <row r="206" spans="1:31" s="136" customFormat="1">
      <c r="A206" s="135" t="s">
        <v>97</v>
      </c>
      <c r="B206" s="135"/>
      <c r="C206" s="135"/>
      <c r="D206" s="135"/>
      <c r="E206" s="135"/>
      <c r="F206" s="135"/>
      <c r="G206" s="135"/>
      <c r="H206" s="135">
        <v>12</v>
      </c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>
        <v>21</v>
      </c>
      <c r="T206" s="135"/>
      <c r="U206" s="135"/>
      <c r="V206" s="135"/>
      <c r="W206" s="135"/>
      <c r="X206" s="135"/>
      <c r="Y206" s="135"/>
      <c r="Z206" s="135"/>
      <c r="AA206" s="135"/>
      <c r="AB206" s="135"/>
      <c r="AC206" s="135"/>
      <c r="AD206" s="135"/>
      <c r="AE206" s="135">
        <f t="shared" si="13"/>
        <v>33</v>
      </c>
    </row>
    <row r="207" spans="1:31" s="134" customFormat="1">
      <c r="A207" s="133" t="s">
        <v>88</v>
      </c>
      <c r="B207" s="133"/>
      <c r="C207" s="133"/>
      <c r="D207" s="133"/>
      <c r="E207" s="133">
        <v>24</v>
      </c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>
        <f t="shared" si="13"/>
        <v>24</v>
      </c>
    </row>
    <row r="208" spans="1:31" s="136" customFormat="1">
      <c r="A208" s="135" t="s">
        <v>61</v>
      </c>
      <c r="B208" s="135"/>
      <c r="C208" s="135"/>
      <c r="D208" s="135"/>
      <c r="E208" s="135"/>
      <c r="F208" s="135"/>
      <c r="G208" s="135"/>
      <c r="H208" s="135"/>
      <c r="I208" s="135"/>
      <c r="J208" s="135"/>
      <c r="K208" s="135">
        <v>23</v>
      </c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  <c r="AA208" s="135"/>
      <c r="AB208" s="135"/>
      <c r="AC208" s="135"/>
      <c r="AD208" s="135"/>
      <c r="AE208" s="135">
        <f t="shared" si="13"/>
        <v>23</v>
      </c>
    </row>
    <row r="209" spans="1:31" s="134" customFormat="1">
      <c r="A209" s="133" t="s">
        <v>147</v>
      </c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>
        <v>21</v>
      </c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>
        <f t="shared" si="13"/>
        <v>21</v>
      </c>
    </row>
    <row r="210" spans="1:31" s="136" customFormat="1">
      <c r="A210" s="135" t="s">
        <v>26</v>
      </c>
      <c r="B210" s="135"/>
      <c r="C210" s="135"/>
      <c r="D210" s="135">
        <v>18</v>
      </c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  <c r="AA210" s="135"/>
      <c r="AB210" s="135"/>
      <c r="AC210" s="135"/>
      <c r="AD210" s="135"/>
      <c r="AE210" s="135">
        <f t="shared" si="13"/>
        <v>18</v>
      </c>
    </row>
    <row r="211" spans="1:31" s="134" customFormat="1">
      <c r="A211" s="133" t="s">
        <v>111</v>
      </c>
      <c r="B211" s="133"/>
      <c r="C211" s="133"/>
      <c r="D211" s="133"/>
      <c r="E211" s="133"/>
      <c r="F211" s="133"/>
      <c r="G211" s="133"/>
      <c r="H211" s="133">
        <v>14</v>
      </c>
      <c r="I211" s="133"/>
      <c r="J211" s="133"/>
      <c r="K211" s="133"/>
      <c r="L211" s="133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>
        <f t="shared" si="13"/>
        <v>14</v>
      </c>
    </row>
    <row r="212" spans="1:31" s="136" customFormat="1">
      <c r="A212" s="135" t="s">
        <v>148</v>
      </c>
      <c r="B212" s="135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>
        <v>11</v>
      </c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>
        <f t="shared" si="13"/>
        <v>11</v>
      </c>
    </row>
    <row r="213" spans="1:31" s="134" customFormat="1">
      <c r="A213" s="133" t="s">
        <v>50</v>
      </c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>
        <v>10</v>
      </c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>
        <f t="shared" si="13"/>
        <v>10</v>
      </c>
    </row>
    <row r="214" spans="1:31" s="136" customFormat="1">
      <c r="A214" s="135" t="s">
        <v>80</v>
      </c>
      <c r="B214" s="135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>
        <v>8</v>
      </c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>
        <f t="shared" si="13"/>
        <v>8</v>
      </c>
    </row>
    <row r="215" spans="1:31" s="134" customFormat="1">
      <c r="A215" s="133" t="s">
        <v>28</v>
      </c>
      <c r="B215" s="133"/>
      <c r="C215" s="133"/>
      <c r="D215" s="133"/>
      <c r="E215" s="133"/>
      <c r="F215" s="133"/>
      <c r="G215" s="133"/>
      <c r="H215" s="133"/>
      <c r="I215" s="133"/>
      <c r="J215" s="133"/>
      <c r="K215" s="133"/>
      <c r="L215" s="133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>
        <f t="shared" si="13"/>
        <v>0</v>
      </c>
    </row>
    <row r="216" spans="1:31" s="136" customFormat="1">
      <c r="A216" s="135" t="s">
        <v>78</v>
      </c>
      <c r="B216" s="135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>
        <f t="shared" si="13"/>
        <v>0</v>
      </c>
    </row>
    <row r="217" spans="1:31" s="134" customFormat="1">
      <c r="A217" s="133" t="s">
        <v>149</v>
      </c>
      <c r="B217" s="133"/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>
        <f t="shared" si="13"/>
        <v>0</v>
      </c>
    </row>
    <row r="218" spans="1:31" s="136" customFormat="1">
      <c r="A218" s="135" t="s">
        <v>62</v>
      </c>
      <c r="B218" s="135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>
        <f t="shared" si="13"/>
        <v>0</v>
      </c>
    </row>
    <row r="219" spans="1:31" s="134" customFormat="1">
      <c r="A219" s="133" t="s">
        <v>41</v>
      </c>
      <c r="B219" s="133"/>
      <c r="C219" s="133"/>
      <c r="D219" s="133"/>
      <c r="E219" s="133"/>
      <c r="F219" s="133"/>
      <c r="G219" s="133"/>
      <c r="H219" s="133"/>
      <c r="I219" s="133"/>
      <c r="J219" s="133"/>
      <c r="K219" s="133"/>
      <c r="L219" s="133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>
        <f t="shared" si="13"/>
        <v>0</v>
      </c>
    </row>
    <row r="220" spans="1:31" s="136" customFormat="1">
      <c r="A220" s="135" t="s">
        <v>92</v>
      </c>
      <c r="B220" s="135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>
        <f t="shared" si="13"/>
        <v>0</v>
      </c>
    </row>
    <row r="221" spans="1:31" s="134" customFormat="1">
      <c r="A221" s="133" t="s">
        <v>109</v>
      </c>
      <c r="B221" s="133"/>
      <c r="C221" s="133"/>
      <c r="D221" s="133"/>
      <c r="E221" s="133"/>
      <c r="F221" s="133"/>
      <c r="G221" s="133"/>
      <c r="H221" s="133"/>
      <c r="I221" s="133"/>
      <c r="J221" s="133"/>
      <c r="K221" s="133"/>
      <c r="L221" s="133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>
        <f t="shared" si="13"/>
        <v>0</v>
      </c>
    </row>
    <row r="222" spans="1:31" s="136" customFormat="1">
      <c r="A222" s="135" t="s">
        <v>48</v>
      </c>
      <c r="B222" s="135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>
        <f t="shared" si="13"/>
        <v>0</v>
      </c>
    </row>
    <row r="223" spans="1:31" s="134" customFormat="1">
      <c r="A223" s="133" t="s">
        <v>52</v>
      </c>
      <c r="B223" s="133"/>
      <c r="C223" s="133"/>
      <c r="D223" s="133"/>
      <c r="E223" s="133"/>
      <c r="F223" s="133"/>
      <c r="G223" s="133"/>
      <c r="H223" s="133"/>
      <c r="I223" s="133"/>
      <c r="J223" s="133"/>
      <c r="K223" s="133"/>
      <c r="L223" s="133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>
        <f t="shared" si="13"/>
        <v>0</v>
      </c>
    </row>
    <row r="224" spans="1:31" s="136" customFormat="1">
      <c r="A224" s="135" t="s">
        <v>72</v>
      </c>
      <c r="B224" s="135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>
        <f t="shared" si="13"/>
        <v>0</v>
      </c>
    </row>
    <row r="225" spans="1:31" s="134" customFormat="1">
      <c r="A225" s="133" t="s">
        <v>120</v>
      </c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>
        <f t="shared" si="13"/>
        <v>0</v>
      </c>
    </row>
    <row r="226" spans="1:31" s="136" customFormat="1">
      <c r="A226" s="135" t="s">
        <v>150</v>
      </c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>
        <f t="shared" si="13"/>
        <v>0</v>
      </c>
    </row>
    <row r="227" spans="1:31" s="134" customFormat="1">
      <c r="A227" s="133" t="s">
        <v>151</v>
      </c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>
        <f t="shared" si="13"/>
        <v>0</v>
      </c>
    </row>
    <row r="228" spans="1:31" s="136" customFormat="1">
      <c r="A228" s="135" t="s">
        <v>49</v>
      </c>
      <c r="B228" s="135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>
        <f t="shared" si="13"/>
        <v>0</v>
      </c>
    </row>
    <row r="229" spans="1:31" s="134" customFormat="1">
      <c r="A229" s="133" t="s">
        <v>76</v>
      </c>
      <c r="B229" s="133"/>
      <c r="C229" s="133"/>
      <c r="D229" s="133"/>
      <c r="E229" s="133"/>
      <c r="F229" s="133"/>
      <c r="G229" s="133"/>
      <c r="H229" s="133"/>
      <c r="I229" s="133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>
        <f t="shared" si="13"/>
        <v>0</v>
      </c>
    </row>
    <row r="230" spans="1:31" s="136" customFormat="1">
      <c r="A230" s="135" t="s">
        <v>30</v>
      </c>
      <c r="B230" s="135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>
        <f t="shared" si="13"/>
        <v>0</v>
      </c>
    </row>
    <row r="231" spans="1:31" s="134" customFormat="1">
      <c r="A231" s="133" t="s">
        <v>93</v>
      </c>
      <c r="B231" s="133"/>
      <c r="C231" s="133"/>
      <c r="D231" s="133"/>
      <c r="E231" s="133"/>
      <c r="F231" s="133"/>
      <c r="G231" s="133"/>
      <c r="H231" s="133"/>
      <c r="I231" s="133"/>
      <c r="J231" s="133"/>
      <c r="K231" s="133"/>
      <c r="L231" s="133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>
        <f t="shared" si="13"/>
        <v>0</v>
      </c>
    </row>
    <row r="232" spans="1:31" s="136" customFormat="1">
      <c r="A232" s="135"/>
      <c r="B232" s="135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</row>
    <row r="233" spans="1:31" s="134" customFormat="1">
      <c r="A233" s="133" t="s">
        <v>152</v>
      </c>
      <c r="B233" s="133">
        <f t="shared" ref="B233:R233" si="14">SUM(B187:B227)</f>
        <v>415</v>
      </c>
      <c r="C233" s="133">
        <f t="shared" si="14"/>
        <v>0</v>
      </c>
      <c r="D233" s="133">
        <f t="shared" si="14"/>
        <v>285</v>
      </c>
      <c r="E233" s="133">
        <f t="shared" si="14"/>
        <v>345</v>
      </c>
      <c r="F233" s="133">
        <f t="shared" si="14"/>
        <v>355</v>
      </c>
      <c r="G233" s="133">
        <f t="shared" si="14"/>
        <v>445</v>
      </c>
      <c r="H233" s="133">
        <f t="shared" si="14"/>
        <v>225</v>
      </c>
      <c r="I233" s="133">
        <f t="shared" si="14"/>
        <v>175</v>
      </c>
      <c r="J233" s="133">
        <f t="shared" si="14"/>
        <v>175</v>
      </c>
      <c r="K233" s="133">
        <f t="shared" si="14"/>
        <v>195</v>
      </c>
      <c r="L233" s="133">
        <f t="shared" si="14"/>
        <v>150</v>
      </c>
      <c r="M233" s="133">
        <f t="shared" si="14"/>
        <v>151</v>
      </c>
      <c r="N233" s="133">
        <f t="shared" si="14"/>
        <v>165</v>
      </c>
      <c r="O233" s="133">
        <f t="shared" si="14"/>
        <v>194</v>
      </c>
      <c r="P233" s="133">
        <f t="shared" si="14"/>
        <v>0</v>
      </c>
      <c r="Q233" s="133">
        <f t="shared" si="14"/>
        <v>0</v>
      </c>
      <c r="R233" s="133">
        <f t="shared" si="14"/>
        <v>1090</v>
      </c>
      <c r="S233" s="133">
        <v>295</v>
      </c>
      <c r="T233" s="133">
        <f t="shared" ref="T233:AD233" si="15">SUM(T187:T227)</f>
        <v>0</v>
      </c>
      <c r="U233" s="133">
        <f t="shared" si="15"/>
        <v>0</v>
      </c>
      <c r="V233" s="133">
        <f t="shared" si="15"/>
        <v>0</v>
      </c>
      <c r="W233" s="133">
        <f t="shared" si="15"/>
        <v>0</v>
      </c>
      <c r="X233" s="133">
        <f t="shared" si="15"/>
        <v>0</v>
      </c>
      <c r="Y233" s="133">
        <f t="shared" si="15"/>
        <v>0</v>
      </c>
      <c r="Z233" s="133">
        <f t="shared" si="15"/>
        <v>0</v>
      </c>
      <c r="AA233" s="133">
        <f t="shared" si="15"/>
        <v>0</v>
      </c>
      <c r="AB233" s="133">
        <f t="shared" si="15"/>
        <v>0</v>
      </c>
      <c r="AC233" s="133">
        <f t="shared" si="15"/>
        <v>0</v>
      </c>
      <c r="AD233" s="133">
        <f t="shared" si="15"/>
        <v>0</v>
      </c>
      <c r="AE233" s="133">
        <v>4955</v>
      </c>
    </row>
    <row r="234" spans="1:31">
      <c r="A234" s="74"/>
      <c r="B234" s="61"/>
      <c r="C234" s="61"/>
      <c r="D234" s="61"/>
      <c r="E234" s="61"/>
      <c r="T234" s="69"/>
    </row>
    <row r="235" spans="1:31">
      <c r="T235" s="69"/>
    </row>
  </sheetData>
  <sortState xmlns:xlrd2="http://schemas.microsoft.com/office/spreadsheetml/2017/richdata2" ref="A150:AE154">
    <sortCondition descending="1" ref="AE150:AE154"/>
  </sortState>
  <mergeCells count="7">
    <mergeCell ref="A3:AE3"/>
    <mergeCell ref="A182:AE183"/>
    <mergeCell ref="A1:AE2"/>
    <mergeCell ref="A103:AE104"/>
    <mergeCell ref="A62:AE63"/>
    <mergeCell ref="A4:AE5"/>
    <mergeCell ref="A145:AE146"/>
  </mergeCells>
  <printOptions gridLines="1"/>
  <pageMargins left="0.75" right="0.75" top="1" bottom="1" header="0.5" footer="0.5"/>
  <pageSetup scale="82" orientation="landscape"/>
  <headerFooter alignWithMargins="0"/>
  <rowBreaks count="4" manualBreakCount="4">
    <brk id="59" max="16383" man="1"/>
    <brk id="100" max="27" man="1"/>
    <brk id="143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24"/>
  <sheetViews>
    <sheetView zoomScale="125" zoomScaleNormal="125" workbookViewId="0">
      <pane xSplit="1" ySplit="2" topLeftCell="B90" activePane="bottomRight" state="frozen"/>
      <selection pane="topRight"/>
      <selection pane="bottomLeft"/>
      <selection pane="bottomRight" activeCell="B103" sqref="B103"/>
    </sheetView>
  </sheetViews>
  <sheetFormatPr defaultColWidth="9" defaultRowHeight="12.75"/>
  <cols>
    <col min="4" max="5" width="9.28515625" customWidth="1"/>
    <col min="9" max="9" width="10.28515625" customWidth="1"/>
    <col min="10" max="10" width="9" customWidth="1"/>
    <col min="11" max="12" width="10.85546875" customWidth="1"/>
    <col min="13" max="13" width="9.140625" customWidth="1"/>
    <col min="14" max="14" width="10.85546875" customWidth="1"/>
    <col min="15" max="15" width="11" customWidth="1"/>
    <col min="16" max="16" width="8.85546875" customWidth="1"/>
    <col min="17" max="17" width="11" customWidth="1"/>
    <col min="19" max="19" width="11" customWidth="1"/>
    <col min="22" max="22" width="9.5703125" customWidth="1"/>
    <col min="29" max="29" width="9.28515625" customWidth="1"/>
    <col min="36" max="36" width="9.42578125" customWidth="1"/>
    <col min="38" max="38" width="9.85546875" customWidth="1"/>
  </cols>
  <sheetData>
    <row r="1" spans="1:39" ht="15">
      <c r="A1" s="1"/>
      <c r="B1" s="2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  <c r="J1" s="7">
        <v>9</v>
      </c>
      <c r="K1" s="7">
        <v>10</v>
      </c>
      <c r="L1" s="7">
        <v>11</v>
      </c>
      <c r="M1" s="7">
        <v>12</v>
      </c>
      <c r="N1" s="7">
        <v>13</v>
      </c>
      <c r="O1" s="7">
        <v>14</v>
      </c>
      <c r="P1" s="7">
        <v>15</v>
      </c>
      <c r="Q1" s="7">
        <v>16</v>
      </c>
      <c r="R1" s="7">
        <v>17</v>
      </c>
      <c r="S1" s="7">
        <v>18</v>
      </c>
      <c r="T1" s="7">
        <v>19</v>
      </c>
      <c r="U1" s="7">
        <v>20</v>
      </c>
      <c r="V1" s="7">
        <v>21</v>
      </c>
      <c r="W1" s="7">
        <v>22</v>
      </c>
      <c r="X1" s="7">
        <v>23</v>
      </c>
      <c r="Y1" s="7">
        <v>24</v>
      </c>
      <c r="Z1" s="7">
        <v>25</v>
      </c>
      <c r="AA1" s="7">
        <v>26</v>
      </c>
      <c r="AB1" s="7">
        <v>27</v>
      </c>
      <c r="AC1" s="7">
        <v>28</v>
      </c>
      <c r="AD1" s="7">
        <v>29</v>
      </c>
      <c r="AE1" s="7">
        <v>30</v>
      </c>
      <c r="AF1" s="7">
        <v>31</v>
      </c>
      <c r="AG1" s="7">
        <v>32</v>
      </c>
      <c r="AH1" s="7">
        <v>33</v>
      </c>
      <c r="AI1" s="7">
        <v>34</v>
      </c>
      <c r="AJ1" s="7">
        <v>35</v>
      </c>
      <c r="AK1" s="7">
        <v>36</v>
      </c>
      <c r="AL1" s="7">
        <v>37</v>
      </c>
      <c r="AM1" s="33">
        <v>38</v>
      </c>
    </row>
    <row r="2" spans="1:39" ht="38.25">
      <c r="A2" s="1"/>
      <c r="B2" s="3" t="s">
        <v>153</v>
      </c>
      <c r="C2" s="8" t="s">
        <v>154</v>
      </c>
      <c r="D2" s="8" t="s">
        <v>155</v>
      </c>
      <c r="E2" s="8" t="s">
        <v>156</v>
      </c>
      <c r="F2" s="8" t="s">
        <v>157</v>
      </c>
      <c r="G2" s="8" t="s">
        <v>158</v>
      </c>
      <c r="H2" s="8" t="s">
        <v>159</v>
      </c>
      <c r="I2" s="8" t="s">
        <v>160</v>
      </c>
      <c r="J2" s="8" t="s">
        <v>161</v>
      </c>
      <c r="K2" s="8" t="s">
        <v>162</v>
      </c>
      <c r="L2" s="8" t="s">
        <v>163</v>
      </c>
      <c r="M2" s="8" t="s">
        <v>164</v>
      </c>
      <c r="N2" s="8" t="s">
        <v>165</v>
      </c>
      <c r="O2" s="8" t="s">
        <v>166</v>
      </c>
      <c r="P2" s="8" t="s">
        <v>167</v>
      </c>
      <c r="Q2" s="8" t="s">
        <v>168</v>
      </c>
      <c r="R2" s="8" t="s">
        <v>169</v>
      </c>
      <c r="S2" s="8" t="s">
        <v>170</v>
      </c>
      <c r="T2" s="8" t="s">
        <v>171</v>
      </c>
      <c r="U2" s="8" t="s">
        <v>172</v>
      </c>
      <c r="V2" s="8" t="s">
        <v>173</v>
      </c>
      <c r="W2" s="8" t="s">
        <v>174</v>
      </c>
      <c r="X2" s="8" t="s">
        <v>175</v>
      </c>
      <c r="Y2" s="8" t="s">
        <v>176</v>
      </c>
      <c r="Z2" s="8" t="s">
        <v>177</v>
      </c>
      <c r="AA2" s="8" t="s">
        <v>178</v>
      </c>
      <c r="AB2" s="8" t="s">
        <v>179</v>
      </c>
      <c r="AC2" s="8" t="s">
        <v>180</v>
      </c>
      <c r="AD2" s="8" t="s">
        <v>181</v>
      </c>
      <c r="AE2" s="8" t="s">
        <v>182</v>
      </c>
      <c r="AF2" s="8" t="s">
        <v>183</v>
      </c>
      <c r="AG2" s="8" t="s">
        <v>184</v>
      </c>
      <c r="AH2" s="8" t="s">
        <v>185</v>
      </c>
      <c r="AI2" s="8" t="s">
        <v>186</v>
      </c>
      <c r="AJ2" s="8" t="s">
        <v>187</v>
      </c>
      <c r="AK2" s="8" t="s">
        <v>188</v>
      </c>
      <c r="AL2" s="8" t="s">
        <v>189</v>
      </c>
      <c r="AM2" s="34" t="s">
        <v>190</v>
      </c>
    </row>
    <row r="3" spans="1:39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4" customFormat="1" ht="33.75">
      <c r="A4" s="11" t="s">
        <v>191</v>
      </c>
      <c r="B4" s="12" t="s">
        <v>192</v>
      </c>
      <c r="C4" s="13" t="s">
        <v>192</v>
      </c>
      <c r="D4" s="138" t="s">
        <v>193</v>
      </c>
      <c r="E4" s="13" t="s">
        <v>192</v>
      </c>
      <c r="F4" s="13" t="s">
        <v>194</v>
      </c>
      <c r="G4" s="13" t="s">
        <v>195</v>
      </c>
      <c r="H4" s="13" t="s">
        <v>196</v>
      </c>
      <c r="I4" s="13" t="s">
        <v>197</v>
      </c>
      <c r="J4" s="13" t="s">
        <v>198</v>
      </c>
      <c r="K4" s="138" t="s">
        <v>193</v>
      </c>
      <c r="L4" s="138" t="s">
        <v>308</v>
      </c>
      <c r="M4" s="13" t="s">
        <v>192</v>
      </c>
      <c r="N4" s="13" t="s">
        <v>192</v>
      </c>
      <c r="O4" s="13" t="s">
        <v>199</v>
      </c>
      <c r="P4" s="26" t="s">
        <v>200</v>
      </c>
      <c r="Q4" s="13" t="s">
        <v>196</v>
      </c>
      <c r="R4" s="13" t="s">
        <v>201</v>
      </c>
      <c r="S4" s="13" t="s">
        <v>192</v>
      </c>
      <c r="T4" s="13" t="s">
        <v>202</v>
      </c>
      <c r="U4" s="13" t="s">
        <v>203</v>
      </c>
      <c r="V4" s="13" t="s">
        <v>204</v>
      </c>
      <c r="W4" s="138" t="s">
        <v>193</v>
      </c>
      <c r="X4" s="26" t="s">
        <v>202</v>
      </c>
      <c r="Y4" s="13" t="s">
        <v>195</v>
      </c>
      <c r="Z4" s="13" t="s">
        <v>205</v>
      </c>
      <c r="AA4" s="13" t="s">
        <v>205</v>
      </c>
      <c r="AB4" s="13" t="s">
        <v>197</v>
      </c>
      <c r="AC4" s="13" t="s">
        <v>200</v>
      </c>
      <c r="AD4" s="13" t="s">
        <v>195</v>
      </c>
      <c r="AE4" s="13" t="s">
        <v>205</v>
      </c>
      <c r="AF4" s="13" t="s">
        <v>202</v>
      </c>
      <c r="AG4" s="26" t="s">
        <v>202</v>
      </c>
      <c r="AH4" s="13" t="s">
        <v>195</v>
      </c>
      <c r="AI4" s="13" t="s">
        <v>201</v>
      </c>
      <c r="AJ4" s="26" t="s">
        <v>202</v>
      </c>
      <c r="AK4" s="13" t="s">
        <v>205</v>
      </c>
      <c r="AL4" s="13" t="s">
        <v>196</v>
      </c>
      <c r="AM4" s="26" t="s">
        <v>202</v>
      </c>
    </row>
    <row r="5" spans="1:39" s="4" customFormat="1" ht="22.5">
      <c r="A5" s="11" t="s">
        <v>6</v>
      </c>
      <c r="B5" s="12" t="s">
        <v>206</v>
      </c>
      <c r="C5" s="12" t="s">
        <v>206</v>
      </c>
      <c r="D5" s="12" t="s">
        <v>207</v>
      </c>
      <c r="E5" s="12" t="s">
        <v>208</v>
      </c>
      <c r="F5" s="12" t="s">
        <v>206</v>
      </c>
      <c r="G5" s="12" t="s">
        <v>207</v>
      </c>
      <c r="H5" s="12" t="s">
        <v>207</v>
      </c>
      <c r="I5" s="12" t="s">
        <v>206</v>
      </c>
      <c r="J5" s="141" t="s">
        <v>314</v>
      </c>
      <c r="K5" s="13" t="s">
        <v>209</v>
      </c>
      <c r="L5" s="12" t="s">
        <v>206</v>
      </c>
      <c r="M5" s="13" t="s">
        <v>209</v>
      </c>
      <c r="N5" s="13" t="s">
        <v>202</v>
      </c>
      <c r="O5" s="12" t="s">
        <v>313</v>
      </c>
      <c r="P5" s="13" t="s">
        <v>210</v>
      </c>
      <c r="Q5" s="13" t="s">
        <v>210</v>
      </c>
      <c r="R5" s="12" t="s">
        <v>206</v>
      </c>
      <c r="S5" s="13" t="s">
        <v>210</v>
      </c>
      <c r="T5" s="12" t="s">
        <v>206</v>
      </c>
      <c r="U5" s="13" t="s">
        <v>208</v>
      </c>
      <c r="V5" s="13" t="s">
        <v>207</v>
      </c>
      <c r="W5" s="12" t="s">
        <v>206</v>
      </c>
      <c r="X5" s="26" t="s">
        <v>202</v>
      </c>
      <c r="Y5" s="26" t="s">
        <v>202</v>
      </c>
      <c r="Z5" s="12" t="s">
        <v>206</v>
      </c>
      <c r="AA5" s="26" t="s">
        <v>202</v>
      </c>
      <c r="AB5" s="26" t="s">
        <v>202</v>
      </c>
      <c r="AC5" s="13" t="s">
        <v>210</v>
      </c>
      <c r="AD5" s="13" t="s">
        <v>207</v>
      </c>
      <c r="AE5" s="13" t="s">
        <v>211</v>
      </c>
      <c r="AF5" s="13" t="s">
        <v>207</v>
      </c>
      <c r="AG5" s="26" t="s">
        <v>202</v>
      </c>
      <c r="AH5" s="13" t="s">
        <v>212</v>
      </c>
      <c r="AI5" s="13" t="s">
        <v>211</v>
      </c>
      <c r="AJ5" s="26" t="s">
        <v>202</v>
      </c>
      <c r="AK5" s="26" t="s">
        <v>202</v>
      </c>
      <c r="AL5" s="26" t="s">
        <v>202</v>
      </c>
      <c r="AM5" s="26" t="s">
        <v>202</v>
      </c>
    </row>
    <row r="6" spans="1:39" s="5" customFormat="1" ht="22.5">
      <c r="A6" s="14" t="s">
        <v>213</v>
      </c>
      <c r="B6" s="12" t="s">
        <v>214</v>
      </c>
      <c r="C6" s="12" t="s">
        <v>215</v>
      </c>
      <c r="D6" s="12" t="s">
        <v>215</v>
      </c>
      <c r="E6" s="13" t="s">
        <v>192</v>
      </c>
      <c r="F6" s="12" t="s">
        <v>216</v>
      </c>
      <c r="G6" s="12" t="s">
        <v>226</v>
      </c>
      <c r="H6" s="12" t="s">
        <v>217</v>
      </c>
      <c r="I6" s="13" t="s">
        <v>218</v>
      </c>
      <c r="J6" s="13" t="s">
        <v>192</v>
      </c>
      <c r="K6" s="13" t="s">
        <v>219</v>
      </c>
      <c r="L6" s="26" t="s">
        <v>202</v>
      </c>
      <c r="M6" s="13" t="s">
        <v>192</v>
      </c>
      <c r="N6" s="12" t="s">
        <v>226</v>
      </c>
      <c r="O6" s="13" t="s">
        <v>220</v>
      </c>
      <c r="P6" s="13" t="s">
        <v>196</v>
      </c>
      <c r="Q6" s="13" t="s">
        <v>215</v>
      </c>
      <c r="R6" s="12" t="s">
        <v>195</v>
      </c>
      <c r="S6" s="13" t="s">
        <v>192</v>
      </c>
      <c r="T6" s="13" t="s">
        <v>202</v>
      </c>
      <c r="U6" s="13" t="s">
        <v>219</v>
      </c>
      <c r="V6" s="13" t="s">
        <v>202</v>
      </c>
      <c r="W6" s="13" t="s">
        <v>195</v>
      </c>
      <c r="X6" s="13" t="s">
        <v>202</v>
      </c>
      <c r="Y6" s="13" t="s">
        <v>202</v>
      </c>
      <c r="Z6" s="12" t="s">
        <v>196</v>
      </c>
      <c r="AA6" s="12" t="s">
        <v>214</v>
      </c>
      <c r="AB6" s="13" t="s">
        <v>205</v>
      </c>
      <c r="AC6" s="12" t="s">
        <v>197</v>
      </c>
      <c r="AD6" s="26" t="s">
        <v>202</v>
      </c>
      <c r="AE6" s="12" t="s">
        <v>202</v>
      </c>
      <c r="AF6" s="13" t="s">
        <v>205</v>
      </c>
      <c r="AG6" s="13" t="s">
        <v>202</v>
      </c>
      <c r="AH6" s="12" t="s">
        <v>221</v>
      </c>
      <c r="AI6" s="26" t="s">
        <v>202</v>
      </c>
      <c r="AJ6" s="26" t="s">
        <v>202</v>
      </c>
      <c r="AK6" s="12" t="s">
        <v>202</v>
      </c>
      <c r="AL6" s="13" t="s">
        <v>196</v>
      </c>
      <c r="AM6" s="13" t="s">
        <v>205</v>
      </c>
    </row>
    <row r="7" spans="1:39" s="5" customFormat="1" ht="33.75">
      <c r="A7" s="14" t="s">
        <v>222</v>
      </c>
      <c r="B7" s="12" t="s">
        <v>223</v>
      </c>
      <c r="C7" s="13" t="s">
        <v>192</v>
      </c>
      <c r="D7" s="13" t="s">
        <v>224</v>
      </c>
      <c r="E7" s="13" t="s">
        <v>192</v>
      </c>
      <c r="F7" s="12" t="s">
        <v>225</v>
      </c>
      <c r="G7" s="12" t="s">
        <v>223</v>
      </c>
      <c r="H7" s="13" t="s">
        <v>217</v>
      </c>
      <c r="I7" s="12" t="s">
        <v>197</v>
      </c>
      <c r="J7" s="13" t="s">
        <v>225</v>
      </c>
      <c r="K7" s="13" t="s">
        <v>219</v>
      </c>
      <c r="L7" s="27" t="s">
        <v>202</v>
      </c>
      <c r="M7" s="12" t="s">
        <v>195</v>
      </c>
      <c r="N7" s="13" t="s">
        <v>226</v>
      </c>
      <c r="O7" s="13" t="s">
        <v>220</v>
      </c>
      <c r="P7" s="13" t="s">
        <v>224</v>
      </c>
      <c r="Q7" s="12" t="s">
        <v>215</v>
      </c>
      <c r="R7" s="13" t="s">
        <v>223</v>
      </c>
      <c r="S7" s="13" t="s">
        <v>192</v>
      </c>
      <c r="T7" s="13" t="s">
        <v>202</v>
      </c>
      <c r="U7" s="13" t="s">
        <v>195</v>
      </c>
      <c r="V7" s="13" t="s">
        <v>202</v>
      </c>
      <c r="W7" s="13" t="s">
        <v>201</v>
      </c>
      <c r="X7" s="13" t="s">
        <v>202</v>
      </c>
      <c r="Y7" s="13" t="s">
        <v>202</v>
      </c>
      <c r="Z7" s="12" t="s">
        <v>196</v>
      </c>
      <c r="AA7" s="12" t="s">
        <v>214</v>
      </c>
      <c r="AB7" s="13" t="s">
        <v>205</v>
      </c>
      <c r="AC7" s="12" t="s">
        <v>200</v>
      </c>
      <c r="AD7" s="12" t="s">
        <v>202</v>
      </c>
      <c r="AE7" s="13" t="s">
        <v>205</v>
      </c>
      <c r="AF7" s="13" t="s">
        <v>205</v>
      </c>
      <c r="AG7" s="12" t="s">
        <v>202</v>
      </c>
      <c r="AH7" s="13" t="s">
        <v>201</v>
      </c>
      <c r="AI7" s="26" t="s">
        <v>202</v>
      </c>
      <c r="AJ7" s="12" t="s">
        <v>202</v>
      </c>
      <c r="AK7" s="13" t="s">
        <v>205</v>
      </c>
      <c r="AL7" s="13" t="s">
        <v>196</v>
      </c>
      <c r="AM7" s="13" t="s">
        <v>205</v>
      </c>
    </row>
    <row r="8" spans="1:39" s="5" customFormat="1" ht="22.5">
      <c r="A8" s="14" t="s">
        <v>227</v>
      </c>
      <c r="B8" s="12" t="s">
        <v>223</v>
      </c>
      <c r="C8" s="13" t="s">
        <v>228</v>
      </c>
      <c r="D8" s="13" t="s">
        <v>224</v>
      </c>
      <c r="E8" s="13" t="s">
        <v>196</v>
      </c>
      <c r="F8" s="13" t="s">
        <v>308</v>
      </c>
      <c r="G8" s="12" t="s">
        <v>223</v>
      </c>
      <c r="H8" s="13" t="s">
        <v>217</v>
      </c>
      <c r="I8" s="13" t="s">
        <v>217</v>
      </c>
      <c r="J8" s="13" t="s">
        <v>229</v>
      </c>
      <c r="K8" s="12" t="s">
        <v>223</v>
      </c>
      <c r="L8" s="26" t="s">
        <v>202</v>
      </c>
      <c r="M8" s="26" t="s">
        <v>315</v>
      </c>
      <c r="N8" s="13" t="s">
        <v>196</v>
      </c>
      <c r="O8" s="13" t="s">
        <v>230</v>
      </c>
      <c r="P8" s="13" t="s">
        <v>224</v>
      </c>
      <c r="Q8" s="13" t="s">
        <v>228</v>
      </c>
      <c r="R8" s="13" t="s">
        <v>196</v>
      </c>
      <c r="S8" s="13" t="s">
        <v>225</v>
      </c>
      <c r="T8" s="13" t="s">
        <v>225</v>
      </c>
      <c r="U8" s="13" t="s">
        <v>202</v>
      </c>
      <c r="V8" s="13" t="s">
        <v>223</v>
      </c>
      <c r="W8" s="13" t="s">
        <v>217</v>
      </c>
      <c r="X8" s="13" t="s">
        <v>202</v>
      </c>
      <c r="Y8" s="28" t="s">
        <v>214</v>
      </c>
      <c r="Z8" s="13" t="s">
        <v>202</v>
      </c>
      <c r="AA8" s="26" t="s">
        <v>214</v>
      </c>
      <c r="AB8" s="13" t="s">
        <v>205</v>
      </c>
      <c r="AC8" s="12" t="s">
        <v>229</v>
      </c>
      <c r="AD8" s="26" t="s">
        <v>202</v>
      </c>
      <c r="AE8" s="26" t="s">
        <v>202</v>
      </c>
      <c r="AF8" s="26" t="s">
        <v>202</v>
      </c>
      <c r="AG8" s="26" t="s">
        <v>202</v>
      </c>
      <c r="AH8" s="13" t="s">
        <v>205</v>
      </c>
      <c r="AI8" s="26" t="s">
        <v>202</v>
      </c>
      <c r="AJ8" s="12" t="s">
        <v>202</v>
      </c>
      <c r="AK8" s="13" t="s">
        <v>205</v>
      </c>
      <c r="AL8" s="13" t="s">
        <v>196</v>
      </c>
      <c r="AM8" s="13" t="s">
        <v>205</v>
      </c>
    </row>
    <row r="9" spans="1:39" s="5" customFormat="1" ht="22.5">
      <c r="A9" s="14" t="s">
        <v>10</v>
      </c>
      <c r="B9" s="12" t="s">
        <v>223</v>
      </c>
      <c r="C9" s="13" t="s">
        <v>218</v>
      </c>
      <c r="D9" s="13" t="s">
        <v>224</v>
      </c>
      <c r="E9" s="13" t="s">
        <v>223</v>
      </c>
      <c r="F9" s="13" t="s">
        <v>225</v>
      </c>
      <c r="G9" s="13" t="s">
        <v>223</v>
      </c>
      <c r="H9" s="13" t="s">
        <v>217</v>
      </c>
      <c r="I9" s="13" t="s">
        <v>231</v>
      </c>
      <c r="J9" s="13" t="s">
        <v>229</v>
      </c>
      <c r="K9" s="12" t="s">
        <v>223</v>
      </c>
      <c r="L9" s="26" t="s">
        <v>202</v>
      </c>
      <c r="M9" s="12" t="s">
        <v>230</v>
      </c>
      <c r="N9" s="13" t="s">
        <v>202</v>
      </c>
      <c r="O9" s="28" t="s">
        <v>232</v>
      </c>
      <c r="P9" s="27" t="s">
        <v>202</v>
      </c>
      <c r="Q9" s="13" t="s">
        <v>228</v>
      </c>
      <c r="R9" s="13" t="s">
        <v>223</v>
      </c>
      <c r="S9" s="13" t="s">
        <v>223</v>
      </c>
      <c r="T9" s="13" t="s">
        <v>225</v>
      </c>
      <c r="U9" s="13" t="s">
        <v>202</v>
      </c>
      <c r="V9" s="13" t="s">
        <v>223</v>
      </c>
      <c r="W9" s="12" t="s">
        <v>233</v>
      </c>
      <c r="X9" s="26" t="s">
        <v>202</v>
      </c>
      <c r="Y9" s="28" t="s">
        <v>214</v>
      </c>
      <c r="Z9" s="13" t="s">
        <v>202</v>
      </c>
      <c r="AA9" s="13" t="s">
        <v>214</v>
      </c>
      <c r="AB9" s="26" t="s">
        <v>202</v>
      </c>
      <c r="AC9" s="12" t="s">
        <v>229</v>
      </c>
      <c r="AD9" s="13" t="s">
        <v>202</v>
      </c>
      <c r="AE9" s="13" t="s">
        <v>202</v>
      </c>
      <c r="AF9" s="26" t="s">
        <v>202</v>
      </c>
      <c r="AG9" s="13" t="s">
        <v>229</v>
      </c>
      <c r="AH9" s="12" t="s">
        <v>202</v>
      </c>
      <c r="AI9" s="12" t="s">
        <v>202</v>
      </c>
      <c r="AJ9" s="12" t="s">
        <v>202</v>
      </c>
      <c r="AK9" s="13" t="s">
        <v>234</v>
      </c>
      <c r="AL9" s="13" t="s">
        <v>229</v>
      </c>
      <c r="AM9" s="13" t="s">
        <v>202</v>
      </c>
    </row>
    <row r="10" spans="1:39" s="5" customFormat="1" ht="27">
      <c r="A10" s="14" t="s">
        <v>235</v>
      </c>
      <c r="B10" s="12" t="s">
        <v>236</v>
      </c>
      <c r="C10" s="12" t="s">
        <v>237</v>
      </c>
      <c r="D10" s="13" t="s">
        <v>238</v>
      </c>
      <c r="E10" s="13" t="s">
        <v>239</v>
      </c>
      <c r="F10" s="13" t="s">
        <v>239</v>
      </c>
      <c r="G10" s="13" t="s">
        <v>202</v>
      </c>
      <c r="H10" s="13" t="s">
        <v>202</v>
      </c>
      <c r="I10" s="13" t="s">
        <v>237</v>
      </c>
      <c r="J10" s="13" t="s">
        <v>237</v>
      </c>
      <c r="K10" s="13" t="s">
        <v>239</v>
      </c>
      <c r="L10" s="137" t="s">
        <v>311</v>
      </c>
      <c r="M10" s="26" t="s">
        <v>202</v>
      </c>
      <c r="N10" s="26" t="s">
        <v>202</v>
      </c>
      <c r="O10" s="13" t="s">
        <v>236</v>
      </c>
      <c r="P10" s="12" t="s">
        <v>202</v>
      </c>
      <c r="Q10" s="12" t="s">
        <v>237</v>
      </c>
      <c r="R10" s="13" t="s">
        <v>239</v>
      </c>
      <c r="S10" s="137" t="s">
        <v>311</v>
      </c>
      <c r="T10" s="13" t="s">
        <v>202</v>
      </c>
      <c r="U10" s="13" t="s">
        <v>239</v>
      </c>
      <c r="V10" s="26" t="s">
        <v>202</v>
      </c>
      <c r="W10" s="13" t="s">
        <v>202</v>
      </c>
      <c r="X10" s="26" t="s">
        <v>202</v>
      </c>
      <c r="Y10" s="26" t="s">
        <v>202</v>
      </c>
      <c r="Z10" s="13" t="s">
        <v>238</v>
      </c>
      <c r="AA10" s="13" t="s">
        <v>205</v>
      </c>
      <c r="AB10" s="13" t="s">
        <v>205</v>
      </c>
      <c r="AC10" s="26" t="s">
        <v>202</v>
      </c>
      <c r="AD10" s="12" t="s">
        <v>238</v>
      </c>
      <c r="AE10" s="13" t="s">
        <v>238</v>
      </c>
      <c r="AF10" s="13" t="s">
        <v>205</v>
      </c>
      <c r="AG10" s="13" t="s">
        <v>202</v>
      </c>
      <c r="AH10" s="13" t="s">
        <v>205</v>
      </c>
      <c r="AI10" s="12" t="s">
        <v>202</v>
      </c>
      <c r="AJ10" s="12" t="s">
        <v>202</v>
      </c>
      <c r="AK10" s="13" t="s">
        <v>202</v>
      </c>
      <c r="AL10" s="13" t="s">
        <v>202</v>
      </c>
      <c r="AM10" s="13" t="s">
        <v>205</v>
      </c>
    </row>
    <row r="11" spans="1:39" s="5" customFormat="1" ht="27">
      <c r="A11" s="14" t="s">
        <v>240</v>
      </c>
      <c r="B11" s="13" t="s">
        <v>239</v>
      </c>
      <c r="C11" s="13" t="s">
        <v>241</v>
      </c>
      <c r="D11" s="13" t="s">
        <v>241</v>
      </c>
      <c r="E11" s="13" t="s">
        <v>239</v>
      </c>
      <c r="F11" s="13" t="s">
        <v>241</v>
      </c>
      <c r="G11" s="12" t="s">
        <v>202</v>
      </c>
      <c r="H11" s="12" t="s">
        <v>202</v>
      </c>
      <c r="I11" s="13" t="s">
        <v>237</v>
      </c>
      <c r="J11" s="13" t="s">
        <v>215</v>
      </c>
      <c r="K11" s="13" t="s">
        <v>239</v>
      </c>
      <c r="L11" s="137" t="s">
        <v>311</v>
      </c>
      <c r="M11" s="13" t="s">
        <v>202</v>
      </c>
      <c r="N11" s="13" t="s">
        <v>202</v>
      </c>
      <c r="O11" s="13" t="s">
        <v>241</v>
      </c>
      <c r="P11" s="28" t="s">
        <v>202</v>
      </c>
      <c r="Q11" s="13" t="s">
        <v>237</v>
      </c>
      <c r="R11" s="13" t="s">
        <v>239</v>
      </c>
      <c r="S11" s="137" t="s">
        <v>311</v>
      </c>
      <c r="T11" s="13" t="s">
        <v>202</v>
      </c>
      <c r="U11" s="13" t="s">
        <v>239</v>
      </c>
      <c r="V11" s="26" t="s">
        <v>202</v>
      </c>
      <c r="W11" s="13" t="s">
        <v>202</v>
      </c>
      <c r="X11" s="13" t="s">
        <v>202</v>
      </c>
      <c r="Y11" s="13" t="s">
        <v>202</v>
      </c>
      <c r="Z11" s="13" t="s">
        <v>238</v>
      </c>
      <c r="AA11" s="13" t="s">
        <v>205</v>
      </c>
      <c r="AB11" s="13" t="s">
        <v>205</v>
      </c>
      <c r="AC11" s="12" t="s">
        <v>202</v>
      </c>
      <c r="AD11" s="13" t="s">
        <v>238</v>
      </c>
      <c r="AE11" s="13" t="s">
        <v>238</v>
      </c>
      <c r="AF11" s="26" t="s">
        <v>202</v>
      </c>
      <c r="AG11" s="26" t="s">
        <v>202</v>
      </c>
      <c r="AH11" s="13" t="s">
        <v>205</v>
      </c>
      <c r="AI11" s="13" t="s">
        <v>202</v>
      </c>
      <c r="AJ11" s="26" t="s">
        <v>202</v>
      </c>
      <c r="AK11" s="13" t="s">
        <v>205</v>
      </c>
      <c r="AL11" s="13" t="s">
        <v>202</v>
      </c>
      <c r="AM11" s="13" t="s">
        <v>202</v>
      </c>
    </row>
    <row r="12" spans="1:39" s="5" customFormat="1" ht="27">
      <c r="A12" s="14" t="s">
        <v>13</v>
      </c>
      <c r="B12" s="13" t="s">
        <v>242</v>
      </c>
      <c r="C12" s="13" t="s">
        <v>243</v>
      </c>
      <c r="D12" s="13" t="s">
        <v>244</v>
      </c>
      <c r="E12" s="13" t="s">
        <v>205</v>
      </c>
      <c r="F12" s="12" t="s">
        <v>215</v>
      </c>
      <c r="G12" s="12" t="s">
        <v>226</v>
      </c>
      <c r="H12" s="12" t="s">
        <v>245</v>
      </c>
      <c r="I12" s="13" t="s">
        <v>246</v>
      </c>
      <c r="J12" s="13" t="s">
        <v>247</v>
      </c>
      <c r="K12" s="13" t="s">
        <v>248</v>
      </c>
      <c r="L12" s="13" t="s">
        <v>246</v>
      </c>
      <c r="M12" s="28" t="s">
        <v>202</v>
      </c>
      <c r="N12" s="137" t="s">
        <v>311</v>
      </c>
      <c r="O12" s="13" t="s">
        <v>215</v>
      </c>
      <c r="P12" s="28" t="s">
        <v>202</v>
      </c>
      <c r="Q12" s="13" t="s">
        <v>249</v>
      </c>
      <c r="R12" s="13" t="s">
        <v>219</v>
      </c>
      <c r="S12" s="13" t="s">
        <v>205</v>
      </c>
      <c r="T12" s="12" t="s">
        <v>202</v>
      </c>
      <c r="U12" s="13" t="s">
        <v>242</v>
      </c>
      <c r="V12" s="13" t="s">
        <v>202</v>
      </c>
      <c r="W12" s="13" t="s">
        <v>250</v>
      </c>
      <c r="X12" s="13" t="s">
        <v>202</v>
      </c>
      <c r="Y12" s="13" t="s">
        <v>202</v>
      </c>
      <c r="Z12" s="13" t="s">
        <v>250</v>
      </c>
      <c r="AA12" s="13" t="s">
        <v>205</v>
      </c>
      <c r="AB12" s="13" t="s">
        <v>250</v>
      </c>
      <c r="AC12" s="12" t="s">
        <v>219</v>
      </c>
      <c r="AD12" s="13" t="s">
        <v>202</v>
      </c>
      <c r="AE12" s="13" t="s">
        <v>219</v>
      </c>
      <c r="AF12" s="13" t="s">
        <v>205</v>
      </c>
      <c r="AG12" s="26" t="s">
        <v>202</v>
      </c>
      <c r="AH12" s="12" t="s">
        <v>221</v>
      </c>
      <c r="AI12" s="13" t="s">
        <v>251</v>
      </c>
      <c r="AJ12" s="26" t="s">
        <v>202</v>
      </c>
      <c r="AK12" s="13" t="s">
        <v>205</v>
      </c>
      <c r="AL12" s="13" t="s">
        <v>202</v>
      </c>
      <c r="AM12" s="13" t="s">
        <v>205</v>
      </c>
    </row>
    <row r="13" spans="1:39" ht="27">
      <c r="A13" s="15" t="s">
        <v>14</v>
      </c>
      <c r="B13" s="13" t="s">
        <v>215</v>
      </c>
      <c r="C13" s="13" t="s">
        <v>252</v>
      </c>
      <c r="D13" s="16" t="s">
        <v>219</v>
      </c>
      <c r="E13" s="16" t="s">
        <v>226</v>
      </c>
      <c r="F13" s="16" t="s">
        <v>215</v>
      </c>
      <c r="G13" s="16" t="s">
        <v>226</v>
      </c>
      <c r="H13" s="13" t="s">
        <v>252</v>
      </c>
      <c r="I13" s="13" t="s">
        <v>215</v>
      </c>
      <c r="J13" s="13" t="s">
        <v>247</v>
      </c>
      <c r="K13" s="137" t="s">
        <v>311</v>
      </c>
      <c r="L13" s="13" t="s">
        <v>252</v>
      </c>
      <c r="M13" s="29" t="s">
        <v>202</v>
      </c>
      <c r="N13" s="137" t="s">
        <v>311</v>
      </c>
      <c r="O13" s="137" t="s">
        <v>311</v>
      </c>
      <c r="P13" s="30" t="s">
        <v>202</v>
      </c>
      <c r="Q13" s="137" t="s">
        <v>311</v>
      </c>
      <c r="R13" s="16" t="s">
        <v>253</v>
      </c>
      <c r="S13" s="17" t="s">
        <v>219</v>
      </c>
      <c r="T13" s="17" t="s">
        <v>202</v>
      </c>
      <c r="U13" s="13" t="s">
        <v>242</v>
      </c>
      <c r="V13" s="29" t="s">
        <v>202</v>
      </c>
      <c r="W13" s="16" t="s">
        <v>226</v>
      </c>
      <c r="X13" s="16" t="s">
        <v>202</v>
      </c>
      <c r="Y13" s="30" t="s">
        <v>202</v>
      </c>
      <c r="Z13" s="13" t="s">
        <v>250</v>
      </c>
      <c r="AA13" s="16" t="s">
        <v>202</v>
      </c>
      <c r="AB13" s="13" t="s">
        <v>250</v>
      </c>
      <c r="AC13" s="12" t="s">
        <v>219</v>
      </c>
      <c r="AD13" s="13" t="s">
        <v>202</v>
      </c>
      <c r="AE13" s="13" t="s">
        <v>219</v>
      </c>
      <c r="AF13" s="16" t="s">
        <v>202</v>
      </c>
      <c r="AG13" s="16" t="s">
        <v>202</v>
      </c>
      <c r="AH13" s="12" t="s">
        <v>221</v>
      </c>
      <c r="AI13" s="13" t="s">
        <v>251</v>
      </c>
      <c r="AJ13" s="16" t="s">
        <v>202</v>
      </c>
      <c r="AK13" s="16" t="s">
        <v>202</v>
      </c>
      <c r="AL13" s="16" t="s">
        <v>248</v>
      </c>
      <c r="AM13" s="16" t="s">
        <v>202</v>
      </c>
    </row>
    <row r="14" spans="1:39" ht="22.5">
      <c r="A14" s="15" t="s">
        <v>15</v>
      </c>
      <c r="B14" s="17" t="s">
        <v>206</v>
      </c>
      <c r="C14" s="16" t="s">
        <v>208</v>
      </c>
      <c r="D14" s="16" t="s">
        <v>212</v>
      </c>
      <c r="E14" s="16" t="s">
        <v>210</v>
      </c>
      <c r="F14" s="16" t="s">
        <v>206</v>
      </c>
      <c r="G14" s="16" t="s">
        <v>206</v>
      </c>
      <c r="H14" s="16" t="s">
        <v>206</v>
      </c>
      <c r="I14" s="16" t="s">
        <v>206</v>
      </c>
      <c r="J14" s="16" t="s">
        <v>206</v>
      </c>
      <c r="K14" s="30" t="s">
        <v>313</v>
      </c>
      <c r="L14" s="30" t="s">
        <v>313</v>
      </c>
      <c r="M14" s="30" t="s">
        <v>313</v>
      </c>
      <c r="N14" s="29" t="s">
        <v>202</v>
      </c>
      <c r="O14" s="30" t="s">
        <v>313</v>
      </c>
      <c r="P14" s="30" t="s">
        <v>202</v>
      </c>
      <c r="Q14" s="16" t="s">
        <v>210</v>
      </c>
      <c r="R14" s="16" t="s">
        <v>254</v>
      </c>
      <c r="S14" s="17" t="s">
        <v>313</v>
      </c>
      <c r="T14" s="17" t="s">
        <v>206</v>
      </c>
      <c r="U14" s="29" t="s">
        <v>208</v>
      </c>
      <c r="V14" s="29" t="s">
        <v>206</v>
      </c>
      <c r="W14" s="16" t="s">
        <v>206</v>
      </c>
      <c r="X14" s="16" t="s">
        <v>202</v>
      </c>
      <c r="Y14" s="16" t="s">
        <v>202</v>
      </c>
      <c r="Z14" s="16" t="s">
        <v>202</v>
      </c>
      <c r="AA14" s="16" t="s">
        <v>202</v>
      </c>
      <c r="AB14" s="16" t="s">
        <v>202</v>
      </c>
      <c r="AC14" s="16" t="s">
        <v>210</v>
      </c>
      <c r="AD14" s="16" t="s">
        <v>210</v>
      </c>
      <c r="AE14" s="16" t="s">
        <v>210</v>
      </c>
      <c r="AF14" s="16" t="s">
        <v>210</v>
      </c>
      <c r="AG14" s="16" t="s">
        <v>202</v>
      </c>
      <c r="AH14" s="16" t="s">
        <v>202</v>
      </c>
      <c r="AI14" s="16" t="s">
        <v>202</v>
      </c>
      <c r="AJ14" s="16" t="s">
        <v>202</v>
      </c>
      <c r="AK14" s="16" t="s">
        <v>202</v>
      </c>
      <c r="AL14" s="16" t="s">
        <v>202</v>
      </c>
      <c r="AM14" s="16" t="s">
        <v>202</v>
      </c>
    </row>
    <row r="15" spans="1:39" ht="22.5">
      <c r="A15" s="15" t="s">
        <v>16</v>
      </c>
      <c r="B15" s="17" t="s">
        <v>206</v>
      </c>
      <c r="C15" s="16" t="s">
        <v>255</v>
      </c>
      <c r="D15" s="16" t="s">
        <v>210</v>
      </c>
      <c r="E15" s="16" t="s">
        <v>208</v>
      </c>
      <c r="F15" s="16" t="s">
        <v>210</v>
      </c>
      <c r="G15" s="16" t="s">
        <v>206</v>
      </c>
      <c r="H15" s="16" t="s">
        <v>210</v>
      </c>
      <c r="I15" s="16" t="s">
        <v>210</v>
      </c>
      <c r="J15" s="16" t="s">
        <v>206</v>
      </c>
      <c r="K15" s="16" t="s">
        <v>206</v>
      </c>
      <c r="L15" s="16" t="s">
        <v>210</v>
      </c>
      <c r="M15" s="16" t="s">
        <v>210</v>
      </c>
      <c r="N15" s="16" t="s">
        <v>202</v>
      </c>
      <c r="O15" s="16" t="s">
        <v>210</v>
      </c>
      <c r="P15" s="16" t="s">
        <v>202</v>
      </c>
      <c r="Q15" s="16" t="s">
        <v>206</v>
      </c>
      <c r="R15" s="16" t="s">
        <v>254</v>
      </c>
      <c r="S15" s="16" t="s">
        <v>210</v>
      </c>
      <c r="T15" s="17" t="s">
        <v>206</v>
      </c>
      <c r="U15" s="17" t="s">
        <v>206</v>
      </c>
      <c r="V15" s="17" t="s">
        <v>206</v>
      </c>
      <c r="W15" s="16" t="s">
        <v>208</v>
      </c>
      <c r="X15" s="16" t="s">
        <v>202</v>
      </c>
      <c r="Y15" s="16" t="s">
        <v>202</v>
      </c>
      <c r="Z15" s="16" t="s">
        <v>202</v>
      </c>
      <c r="AA15" s="16" t="s">
        <v>202</v>
      </c>
      <c r="AB15" s="16" t="s">
        <v>202</v>
      </c>
      <c r="AC15" s="16" t="s">
        <v>208</v>
      </c>
      <c r="AD15" s="16" t="s">
        <v>210</v>
      </c>
      <c r="AE15" s="16" t="s">
        <v>210</v>
      </c>
      <c r="AF15" s="16" t="s">
        <v>210</v>
      </c>
      <c r="AG15" s="16" t="s">
        <v>202</v>
      </c>
      <c r="AH15" s="16" t="s">
        <v>202</v>
      </c>
      <c r="AI15" s="16" t="s">
        <v>202</v>
      </c>
      <c r="AJ15" s="16" t="s">
        <v>202</v>
      </c>
      <c r="AK15" s="16" t="s">
        <v>202</v>
      </c>
      <c r="AL15" s="16" t="s">
        <v>202</v>
      </c>
      <c r="AM15" s="16" t="s">
        <v>202</v>
      </c>
    </row>
    <row r="16" spans="1:39" ht="33.75">
      <c r="A16" s="15" t="s">
        <v>17</v>
      </c>
      <c r="B16" s="17" t="s">
        <v>256</v>
      </c>
      <c r="C16" s="13" t="s">
        <v>225</v>
      </c>
      <c r="D16" s="13" t="s">
        <v>225</v>
      </c>
      <c r="E16" s="16" t="s">
        <v>199</v>
      </c>
      <c r="F16" s="13" t="s">
        <v>308</v>
      </c>
      <c r="G16" s="16" t="s">
        <v>233</v>
      </c>
      <c r="H16" s="16" t="s">
        <v>217</v>
      </c>
      <c r="I16" s="16" t="s">
        <v>214</v>
      </c>
      <c r="J16" s="16" t="s">
        <v>214</v>
      </c>
      <c r="K16" s="13" t="s">
        <v>308</v>
      </c>
      <c r="L16" s="16" t="s">
        <v>197</v>
      </c>
      <c r="M16" s="16" t="s">
        <v>202</v>
      </c>
      <c r="N16" s="13" t="s">
        <v>308</v>
      </c>
      <c r="O16" s="16" t="s">
        <v>214</v>
      </c>
      <c r="P16" s="16" t="s">
        <v>202</v>
      </c>
      <c r="Q16" s="16" t="s">
        <v>202</v>
      </c>
      <c r="R16" s="17" t="s">
        <v>256</v>
      </c>
      <c r="S16" s="16" t="s">
        <v>225</v>
      </c>
      <c r="T16" s="16" t="s">
        <v>202</v>
      </c>
      <c r="U16" s="16" t="s">
        <v>202</v>
      </c>
      <c r="V16" s="17" t="s">
        <v>202</v>
      </c>
      <c r="W16" s="16" t="s">
        <v>195</v>
      </c>
      <c r="X16" s="16" t="s">
        <v>202</v>
      </c>
      <c r="Y16" s="16" t="s">
        <v>214</v>
      </c>
      <c r="Z16" s="16" t="s">
        <v>202</v>
      </c>
      <c r="AA16" s="16" t="s">
        <v>214</v>
      </c>
      <c r="AB16" s="16" t="s">
        <v>202</v>
      </c>
      <c r="AC16" s="16" t="s">
        <v>197</v>
      </c>
      <c r="AD16" s="16" t="s">
        <v>202</v>
      </c>
      <c r="AE16" s="16" t="s">
        <v>202</v>
      </c>
      <c r="AF16" s="16" t="s">
        <v>202</v>
      </c>
      <c r="AG16" s="16" t="s">
        <v>202</v>
      </c>
      <c r="AH16" s="16" t="s">
        <v>201</v>
      </c>
      <c r="AI16" s="16" t="s">
        <v>202</v>
      </c>
      <c r="AJ16" s="16" t="s">
        <v>202</v>
      </c>
      <c r="AK16" s="16" t="s">
        <v>202</v>
      </c>
      <c r="AL16" s="16" t="s">
        <v>202</v>
      </c>
      <c r="AM16" s="16" t="s">
        <v>202</v>
      </c>
    </row>
    <row r="17" spans="1:39" ht="33.75">
      <c r="A17" s="15" t="s">
        <v>20</v>
      </c>
      <c r="B17" s="17" t="s">
        <v>256</v>
      </c>
      <c r="C17" s="16" t="s">
        <v>255</v>
      </c>
      <c r="D17" s="17" t="s">
        <v>250</v>
      </c>
      <c r="E17" s="16" t="s">
        <v>257</v>
      </c>
      <c r="F17" s="16" t="s">
        <v>225</v>
      </c>
      <c r="G17" s="16" t="s">
        <v>223</v>
      </c>
      <c r="H17" s="16" t="s">
        <v>194</v>
      </c>
      <c r="I17" s="16" t="s">
        <v>207</v>
      </c>
      <c r="J17" s="17" t="s">
        <v>206</v>
      </c>
      <c r="K17" s="17" t="s">
        <v>223</v>
      </c>
      <c r="L17" s="16" t="s">
        <v>202</v>
      </c>
      <c r="M17" s="16" t="s">
        <v>209</v>
      </c>
      <c r="N17" s="16" t="s">
        <v>202</v>
      </c>
      <c r="O17" s="16" t="s">
        <v>257</v>
      </c>
      <c r="P17" s="16" t="s">
        <v>256</v>
      </c>
      <c r="Q17" s="16" t="s">
        <v>209</v>
      </c>
      <c r="R17" s="16" t="s">
        <v>223</v>
      </c>
      <c r="S17" s="16" t="s">
        <v>210</v>
      </c>
      <c r="T17" s="16" t="s">
        <v>206</v>
      </c>
      <c r="U17" s="16" t="s">
        <v>206</v>
      </c>
      <c r="V17" s="16" t="s">
        <v>223</v>
      </c>
      <c r="W17" s="16" t="s">
        <v>209</v>
      </c>
      <c r="X17" s="16" t="s">
        <v>258</v>
      </c>
      <c r="Y17" s="16" t="s">
        <v>256</v>
      </c>
      <c r="Z17" s="16" t="s">
        <v>255</v>
      </c>
      <c r="AA17" s="16" t="s">
        <v>205</v>
      </c>
      <c r="AB17" s="16" t="s">
        <v>205</v>
      </c>
      <c r="AC17" s="16" t="s">
        <v>229</v>
      </c>
      <c r="AD17" s="16" t="s">
        <v>207</v>
      </c>
      <c r="AE17" s="16" t="s">
        <v>210</v>
      </c>
      <c r="AF17" s="16" t="s">
        <v>210</v>
      </c>
      <c r="AG17" s="16" t="s">
        <v>202</v>
      </c>
      <c r="AH17" s="16" t="s">
        <v>258</v>
      </c>
      <c r="AI17" s="16" t="s">
        <v>202</v>
      </c>
      <c r="AJ17" s="16" t="s">
        <v>207</v>
      </c>
      <c r="AK17" s="16" t="s">
        <v>202</v>
      </c>
      <c r="AL17" s="16" t="s">
        <v>258</v>
      </c>
      <c r="AM17" s="16" t="s">
        <v>202</v>
      </c>
    </row>
    <row r="18" spans="1:39" ht="22.5">
      <c r="A18" s="15" t="s">
        <v>21</v>
      </c>
      <c r="B18" s="13" t="s">
        <v>217</v>
      </c>
      <c r="C18" s="17" t="s">
        <v>228</v>
      </c>
      <c r="D18" s="17" t="s">
        <v>224</v>
      </c>
      <c r="E18" s="13" t="s">
        <v>225</v>
      </c>
      <c r="F18" s="17" t="s">
        <v>225</v>
      </c>
      <c r="G18" s="17" t="s">
        <v>224</v>
      </c>
      <c r="H18" s="16" t="s">
        <v>217</v>
      </c>
      <c r="I18" s="16" t="s">
        <v>214</v>
      </c>
      <c r="J18" s="16" t="s">
        <v>229</v>
      </c>
      <c r="K18" s="17" t="s">
        <v>202</v>
      </c>
      <c r="L18" s="16" t="s">
        <v>202</v>
      </c>
      <c r="M18" s="16" t="s">
        <v>202</v>
      </c>
      <c r="N18" s="29" t="s">
        <v>202</v>
      </c>
      <c r="O18" s="17" t="s">
        <v>214</v>
      </c>
      <c r="P18" s="29" t="s">
        <v>202</v>
      </c>
      <c r="Q18" s="16" t="s">
        <v>229</v>
      </c>
      <c r="R18" s="16" t="s">
        <v>195</v>
      </c>
      <c r="S18" s="16" t="s">
        <v>225</v>
      </c>
      <c r="T18" s="16" t="s">
        <v>225</v>
      </c>
      <c r="U18" s="16" t="s">
        <v>202</v>
      </c>
      <c r="V18" s="16" t="s">
        <v>202</v>
      </c>
      <c r="W18" s="16" t="s">
        <v>202</v>
      </c>
      <c r="X18" s="16" t="s">
        <v>202</v>
      </c>
      <c r="Y18" s="16" t="s">
        <v>214</v>
      </c>
      <c r="Z18" s="16" t="s">
        <v>202</v>
      </c>
      <c r="AA18" s="16" t="s">
        <v>214</v>
      </c>
      <c r="AB18" s="16" t="s">
        <v>202</v>
      </c>
      <c r="AC18" s="16" t="s">
        <v>229</v>
      </c>
      <c r="AD18" s="16" t="s">
        <v>195</v>
      </c>
      <c r="AE18" s="16" t="s">
        <v>195</v>
      </c>
      <c r="AF18" s="16" t="s">
        <v>202</v>
      </c>
      <c r="AG18" s="16" t="s">
        <v>229</v>
      </c>
      <c r="AH18" s="29" t="s">
        <v>202</v>
      </c>
      <c r="AI18" s="16" t="s">
        <v>202</v>
      </c>
      <c r="AJ18" s="16" t="s">
        <v>202</v>
      </c>
      <c r="AK18" s="16" t="s">
        <v>234</v>
      </c>
      <c r="AL18" s="16" t="s">
        <v>224</v>
      </c>
      <c r="AM18" s="16" t="s">
        <v>202</v>
      </c>
    </row>
    <row r="19" spans="1:39">
      <c r="A19" s="15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31"/>
      <c r="M19" s="18"/>
      <c r="N19" s="19"/>
      <c r="O19" s="18"/>
      <c r="P19" s="31"/>
      <c r="Q19" s="19"/>
      <c r="R19" s="18"/>
      <c r="S19" s="18"/>
      <c r="T19" s="18"/>
      <c r="U19" s="16"/>
      <c r="V19" s="16"/>
      <c r="W19" s="16"/>
      <c r="X19" s="16"/>
      <c r="Y19" s="16"/>
      <c r="Z19" s="30"/>
      <c r="AA19" s="16"/>
      <c r="AB19" s="16"/>
      <c r="AC19" s="30"/>
      <c r="AD19" s="16"/>
      <c r="AE19" s="16"/>
      <c r="AF19" s="16"/>
      <c r="AG19" s="16"/>
      <c r="AH19" s="16"/>
      <c r="AI19" s="16"/>
      <c r="AJ19" s="16"/>
      <c r="AK19" s="16"/>
      <c r="AL19" s="16"/>
      <c r="AM19" s="18"/>
    </row>
    <row r="20" spans="1:39">
      <c r="A20" s="15"/>
      <c r="B20" s="10"/>
      <c r="C20" s="19"/>
      <c r="D20" s="18"/>
      <c r="E20" s="18"/>
      <c r="F20" s="18"/>
      <c r="G20" s="18"/>
      <c r="H20" s="18"/>
      <c r="I20" s="18"/>
      <c r="J20" s="18"/>
      <c r="K20" s="18"/>
      <c r="L20" s="31"/>
      <c r="M20" s="18"/>
      <c r="N20" s="18"/>
      <c r="O20" s="18"/>
      <c r="P20" s="10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>
      <c r="A21" s="15"/>
      <c r="B21" s="10"/>
      <c r="C21" s="10"/>
      <c r="D21" s="18"/>
      <c r="E21" s="18"/>
      <c r="F21" s="18"/>
      <c r="G21" s="18"/>
      <c r="H21" s="18"/>
      <c r="I21" s="18"/>
      <c r="J21" s="10"/>
      <c r="K21" s="10"/>
      <c r="L21" s="18"/>
      <c r="M21" s="19"/>
      <c r="N21" s="18"/>
      <c r="O21" s="18"/>
      <c r="P21" s="31"/>
      <c r="Q21" s="18"/>
      <c r="R21" s="10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0"/>
      <c r="AF21" s="18"/>
      <c r="AG21" s="18"/>
      <c r="AH21" s="18"/>
      <c r="AI21" s="18"/>
      <c r="AJ21" s="10"/>
      <c r="AK21" s="18"/>
      <c r="AL21" s="18"/>
      <c r="AM21" s="18"/>
    </row>
    <row r="22" spans="1:39">
      <c r="A22" s="15"/>
      <c r="B22" s="10"/>
      <c r="C22" s="18"/>
      <c r="D22" s="18"/>
      <c r="E22" s="10"/>
      <c r="F22" s="18"/>
      <c r="G22" s="18"/>
      <c r="H22" s="19"/>
      <c r="I22" s="18"/>
      <c r="J22" s="18"/>
      <c r="K22" s="18"/>
      <c r="L22" s="31"/>
      <c r="M22" s="31"/>
      <c r="N22" s="10"/>
      <c r="O22" s="18"/>
      <c r="P22" s="18"/>
      <c r="Q22" s="18"/>
      <c r="R22" s="18"/>
      <c r="S22" s="18"/>
      <c r="T22" s="18"/>
      <c r="U22" s="18"/>
      <c r="V22" s="10"/>
      <c r="W22" s="10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>
      <c r="A23" s="15"/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31"/>
      <c r="M23" s="18"/>
      <c r="N23" s="10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21"/>
      <c r="AI23" s="18"/>
      <c r="AJ23" s="18"/>
      <c r="AK23" s="18"/>
      <c r="AL23" s="18"/>
      <c r="AM23" s="18"/>
    </row>
    <row r="24" spans="1:39">
      <c r="A24" s="15"/>
      <c r="B24" s="1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1"/>
      <c r="O24" s="18"/>
      <c r="P24" s="18"/>
      <c r="Q24" s="18"/>
      <c r="R24" s="18"/>
      <c r="S24" s="21"/>
      <c r="T24" s="18"/>
      <c r="U24" s="18"/>
      <c r="V24" s="21"/>
      <c r="W24" s="31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21"/>
      <c r="AI24" s="18"/>
      <c r="AJ24" s="18"/>
      <c r="AK24" s="18"/>
      <c r="AL24" s="18"/>
      <c r="AM24" s="18"/>
    </row>
    <row r="25" spans="1:39">
      <c r="A25" s="15"/>
      <c r="B25" s="10"/>
      <c r="C25" s="20"/>
      <c r="D25" s="18"/>
      <c r="E25" s="18"/>
      <c r="F25" s="18"/>
      <c r="G25" s="18"/>
      <c r="H25" s="21"/>
      <c r="I25" s="18"/>
      <c r="J25" s="18"/>
      <c r="K25" s="18"/>
      <c r="L25" s="21"/>
      <c r="M25" s="18"/>
      <c r="N25" s="21"/>
      <c r="O25" s="18"/>
      <c r="P25" s="21"/>
      <c r="Q25" s="18"/>
      <c r="R25" s="21"/>
      <c r="S25" s="21"/>
      <c r="T25" s="18"/>
      <c r="U25" s="18"/>
      <c r="V25" s="21"/>
      <c r="W25" s="18"/>
      <c r="X25" s="21"/>
      <c r="Y25" s="18"/>
      <c r="Z25" s="20"/>
      <c r="AA25" s="18"/>
      <c r="AB25" s="21"/>
      <c r="AC25" s="21"/>
      <c r="AD25" s="18"/>
      <c r="AE25" s="18"/>
      <c r="AF25" s="18"/>
      <c r="AG25" s="21"/>
      <c r="AH25" s="18"/>
      <c r="AI25" s="21"/>
      <c r="AJ25" s="21"/>
      <c r="AK25" s="21"/>
      <c r="AL25" s="21"/>
      <c r="AM25" s="21"/>
    </row>
    <row r="26" spans="1:39">
      <c r="A26" s="15"/>
      <c r="B26" s="10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21"/>
      <c r="W26" s="18"/>
      <c r="X26" s="21"/>
      <c r="Y26" s="18"/>
      <c r="Z26" s="21"/>
      <c r="AA26" s="18"/>
      <c r="AB26" s="32"/>
      <c r="AC26" s="18"/>
      <c r="AD26" s="18"/>
      <c r="AE26" s="18"/>
      <c r="AF26" s="21"/>
      <c r="AG26" s="18"/>
      <c r="AH26" s="21"/>
      <c r="AI26" s="21"/>
      <c r="AJ26" s="21"/>
      <c r="AK26" s="18"/>
      <c r="AL26" s="18"/>
      <c r="AM26" s="18"/>
    </row>
    <row r="27" spans="1:39">
      <c r="A27" s="22"/>
      <c r="B27" s="10"/>
      <c r="C27" s="20"/>
      <c r="D27" s="18"/>
      <c r="E27" s="19"/>
      <c r="F27" s="18"/>
      <c r="G27" s="18"/>
      <c r="H27" s="19"/>
      <c r="I27" s="18"/>
      <c r="J27" s="18"/>
      <c r="K27" s="18"/>
      <c r="L27" s="21"/>
      <c r="M27" s="19"/>
      <c r="N27" s="19"/>
      <c r="O27" s="18"/>
      <c r="P27" s="21"/>
      <c r="Q27" s="18"/>
      <c r="R27" s="18"/>
      <c r="S27" s="18"/>
      <c r="T27" s="18"/>
      <c r="U27" s="21"/>
      <c r="V27" s="21"/>
      <c r="W27" s="19"/>
      <c r="X27" s="21"/>
      <c r="Y27" s="18"/>
      <c r="Z27" s="21"/>
      <c r="AA27" s="21"/>
      <c r="AB27" s="21"/>
      <c r="AC27" s="21"/>
      <c r="AD27" s="21"/>
      <c r="AE27" s="21"/>
      <c r="AF27" s="21"/>
      <c r="AG27" s="18"/>
      <c r="AH27" s="21"/>
      <c r="AI27" s="21"/>
      <c r="AJ27" s="21"/>
      <c r="AK27" s="21"/>
      <c r="AL27" s="18"/>
      <c r="AM27" s="18"/>
    </row>
    <row r="28" spans="1:39" s="6" customFormat="1">
      <c r="A28"/>
    </row>
    <row r="29" spans="1:39">
      <c r="B29" s="23"/>
    </row>
    <row r="30" spans="1:39" ht="15">
      <c r="B30" s="24"/>
    </row>
    <row r="32" spans="1:39">
      <c r="A32" s="25">
        <f>COUNTIF($3:$27,"Maureen Broderick")</f>
        <v>33</v>
      </c>
      <c r="B32" s="25" t="s">
        <v>38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 spans="1:39">
      <c r="A33">
        <f>COUNTIF($3:$27,"Ray Heltzel")</f>
        <v>29</v>
      </c>
      <c r="B33" t="s">
        <v>26</v>
      </c>
    </row>
    <row r="34" spans="1:39">
      <c r="A34" s="25">
        <f>COUNTIF($3:$27,"Mick McCown")</f>
        <v>24</v>
      </c>
      <c r="B34" s="25" t="s">
        <v>34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</row>
    <row r="35" spans="1:39">
      <c r="A35">
        <f>COUNTIF($3:$27,"Stuart Sacks")</f>
        <v>18</v>
      </c>
      <c r="B35" t="s">
        <v>25</v>
      </c>
    </row>
    <row r="36" spans="1:39">
      <c r="A36" s="25">
        <f>COUNTIF($3:$27,"Chad Babin")</f>
        <v>16</v>
      </c>
      <c r="B36" s="25" t="s">
        <v>77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>
      <c r="A37">
        <f>COUNTIF($3:$27,"Josh Anthony")</f>
        <v>14</v>
      </c>
      <c r="B37" t="s">
        <v>29</v>
      </c>
    </row>
    <row r="38" spans="1:39">
      <c r="A38" s="25">
        <f>COUNTIF($3:$27,"Vic Lassalle")</f>
        <v>13</v>
      </c>
      <c r="B38" s="25" t="s">
        <v>30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>
      <c r="A39">
        <f>COUNTIF($3:$27,"Sharon Robichaud")</f>
        <v>12</v>
      </c>
      <c r="B39" t="s">
        <v>82</v>
      </c>
    </row>
    <row r="40" spans="1:39">
      <c r="A40" s="25">
        <f>COUNTIF($3:$27,"Mark Gray")</f>
        <v>12</v>
      </c>
      <c r="B40" s="25" t="s">
        <v>51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</row>
    <row r="41" spans="1:39">
      <c r="A41">
        <f>COUNTIF($3:$27,"Dewayne Weldon")</f>
        <v>11</v>
      </c>
      <c r="B41" t="s">
        <v>36</v>
      </c>
    </row>
    <row r="42" spans="1:39">
      <c r="A42" s="25">
        <f>COUNTIF($3:$27,"Bob Vargo")</f>
        <v>10</v>
      </c>
      <c r="B42" s="25" t="s">
        <v>27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</row>
    <row r="43" spans="1:39">
      <c r="A43">
        <f>COUNTIF($3:$27,"Henry Timmes")</f>
        <v>10</v>
      </c>
      <c r="B43" t="s">
        <v>41</v>
      </c>
    </row>
    <row r="44" spans="1:39">
      <c r="A44" s="25">
        <f>COUNTIF($3:$27,"Mike Abbate")</f>
        <v>10</v>
      </c>
      <c r="B44" s="25" t="s">
        <v>76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</row>
    <row r="45" spans="1:39">
      <c r="A45">
        <f>COUNTIF($3:$27,"Terry McLean")</f>
        <v>9</v>
      </c>
      <c r="B45" t="s">
        <v>108</v>
      </c>
    </row>
    <row r="46" spans="1:39">
      <c r="A46" s="25">
        <f>COUNTIF($3:$27,"Stephen Fowler")</f>
        <v>9</v>
      </c>
      <c r="B46" s="25" t="s">
        <v>31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</row>
    <row r="47" spans="1:39">
      <c r="A47">
        <f>COUNTIF($3:$27,"S&amp;M Shcherbakov")</f>
        <v>9</v>
      </c>
      <c r="B47" t="s">
        <v>309</v>
      </c>
    </row>
    <row r="48" spans="1:39">
      <c r="A48" s="25">
        <f>COUNTIF($3:$27,"Julie Willis")</f>
        <v>8</v>
      </c>
      <c r="B48" s="25" t="s">
        <v>42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</row>
    <row r="49" spans="1:39">
      <c r="A49">
        <f>COUNTIF($3:$27,"Cesar Avitia")</f>
        <v>7</v>
      </c>
      <c r="B49" s="139" t="s">
        <v>313</v>
      </c>
    </row>
    <row r="50" spans="1:39">
      <c r="A50" s="25">
        <f>COUNTIF($3:$27,"David Eberst")</f>
        <v>7</v>
      </c>
      <c r="B50" s="25" t="s">
        <v>53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</row>
    <row r="51" spans="1:39">
      <c r="A51">
        <f>COUNTIF($3:$27,"Debbie Cole")</f>
        <v>7</v>
      </c>
      <c r="B51" t="s">
        <v>47</v>
      </c>
    </row>
    <row r="52" spans="1:39">
      <c r="A52" s="25">
        <f>COUNTIF($3:$27,"Rich Werner")</f>
        <v>7</v>
      </c>
      <c r="B52" s="25" t="s">
        <v>302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</row>
    <row r="53" spans="1:39">
      <c r="A53">
        <f>COUNTIF($3:$27,"Rich Werner")</f>
        <v>7</v>
      </c>
      <c r="B53" t="s">
        <v>302</v>
      </c>
    </row>
    <row r="54" spans="1:39">
      <c r="A54" s="25">
        <f>COUNTIF($3:$27,"Danny Sisson")</f>
        <v>6</v>
      </c>
      <c r="B54" s="25" t="s">
        <v>89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</row>
    <row r="55" spans="1:39">
      <c r="A55">
        <f>COUNTIF($3:$27,"Eduardo Rodes")</f>
        <v>6</v>
      </c>
      <c r="B55" t="s">
        <v>85</v>
      </c>
    </row>
    <row r="56" spans="1:39">
      <c r="A56" s="25">
        <f>COUNTIF($3:$27,"Dawn Sandve")</f>
        <v>6</v>
      </c>
      <c r="B56" s="25" t="s">
        <v>146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</row>
    <row r="57" spans="1:39">
      <c r="A57">
        <f>COUNTIF($3:$27,"Debbie Lownsdale")</f>
        <v>5</v>
      </c>
      <c r="B57" t="s">
        <v>50</v>
      </c>
    </row>
    <row r="58" spans="1:39">
      <c r="A58" s="25">
        <f>COUNTIF($3:$27,"D &amp; S Floyd")</f>
        <v>5</v>
      </c>
      <c r="B58" s="25" t="s">
        <v>260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</row>
    <row r="59" spans="1:39">
      <c r="A59">
        <f>COUNTIF($3:$27,"Joel &amp; Jackie Lippe")</f>
        <v>5</v>
      </c>
      <c r="B59" t="s">
        <v>110</v>
      </c>
    </row>
    <row r="60" spans="1:39">
      <c r="A60" s="25">
        <f>COUNTIF($3:$27,"Bill McLean Jr.")</f>
        <v>5</v>
      </c>
      <c r="B60" s="25" t="s">
        <v>83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</row>
    <row r="61" spans="1:39">
      <c r="A61">
        <f>COUNTIF($3:$27,"Richard Schmidt")</f>
        <v>4</v>
      </c>
      <c r="B61" t="s">
        <v>39</v>
      </c>
    </row>
    <row r="62" spans="1:39">
      <c r="A62" s="25">
        <f>COUNTIF($3:$27,"Randy Thomas")</f>
        <v>4</v>
      </c>
      <c r="B62" s="25" t="s">
        <v>91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</row>
    <row r="63" spans="1:39">
      <c r="A63">
        <f>COUNTIF($3:$27,"Barbara Waterman")</f>
        <v>3</v>
      </c>
      <c r="B63" t="s">
        <v>61</v>
      </c>
    </row>
    <row r="64" spans="1:39">
      <c r="A64" s="25">
        <f>COUNTIF($3:$27,"Drew Angus")</f>
        <v>3</v>
      </c>
      <c r="B64" s="25" t="s">
        <v>107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</row>
    <row r="65" spans="1:39">
      <c r="A65">
        <f>COUNTIF($3:$27,"Nancy Gingrich")</f>
        <v>3</v>
      </c>
      <c r="B65" t="s">
        <v>109</v>
      </c>
    </row>
    <row r="66" spans="1:39">
      <c r="A66" s="25">
        <f>COUNTIF($3:$27,"Bill Mitton")</f>
        <v>3</v>
      </c>
      <c r="B66" s="25" t="s">
        <v>55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</row>
    <row r="67" spans="1:39">
      <c r="A67">
        <f>COUNTIF($3:$27,"Duane Walton")</f>
        <v>3</v>
      </c>
      <c r="B67" s="139" t="s">
        <v>44</v>
      </c>
    </row>
    <row r="68" spans="1:39">
      <c r="A68" s="25">
        <f>COUNTIF($3:$27,"Rodney Silva")</f>
        <v>3</v>
      </c>
      <c r="B68" s="25" t="s">
        <v>145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</row>
    <row r="69" spans="1:39">
      <c r="A69">
        <f>COUNTIF($3:$27,"Bob Jensen")</f>
        <v>3</v>
      </c>
      <c r="B69" t="s">
        <v>54</v>
      </c>
    </row>
    <row r="70" spans="1:39">
      <c r="A70" s="25">
        <f>COUNTIF($3:$27,"Al Horton")</f>
        <v>2</v>
      </c>
      <c r="B70" s="25" t="s">
        <v>56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1:39">
      <c r="A71">
        <f>COUNTIF($3:$27,"Bob &amp; Kathy Thornber")</f>
        <v>2</v>
      </c>
      <c r="B71" t="s">
        <v>59</v>
      </c>
    </row>
    <row r="72" spans="1:39">
      <c r="A72" s="25">
        <f>COUNTIF($3:$27,"Brian Draxler")</f>
        <v>2</v>
      </c>
      <c r="B72" s="25" t="s">
        <v>92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</row>
    <row r="73" spans="1:39">
      <c r="A73">
        <f>COUNTIF($3:$27,"Frank Swider")</f>
        <v>2</v>
      </c>
      <c r="B73" t="s">
        <v>49</v>
      </c>
    </row>
    <row r="74" spans="1:39">
      <c r="A74" s="25">
        <f>COUNTIF($3:$27,"Frankie Rivera")</f>
        <v>2</v>
      </c>
      <c r="B74" s="25" t="s">
        <v>87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</row>
    <row r="75" spans="1:39">
      <c r="A75">
        <f>COUNTIF($3:$27,"Geoffrey Kaye")</f>
        <v>2</v>
      </c>
      <c r="B75" t="s">
        <v>114</v>
      </c>
    </row>
    <row r="76" spans="1:39">
      <c r="A76" s="25">
        <f>COUNTIF($3:$27,"Greg Lovell")</f>
        <v>2</v>
      </c>
      <c r="B76" s="25" t="s">
        <v>37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</row>
    <row r="77" spans="1:39">
      <c r="A77">
        <f>COUNTIF($3:$27,"Jessica Pidgeon")</f>
        <v>2</v>
      </c>
      <c r="B77" t="s">
        <v>112</v>
      </c>
    </row>
    <row r="78" spans="1:39">
      <c r="A78" s="25">
        <f>COUNTIF($3:$27,"Joe Downs")</f>
        <v>2</v>
      </c>
      <c r="B78" s="25" t="s">
        <v>80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</row>
    <row r="79" spans="1:39">
      <c r="A79">
        <f>COUNTIF($3:$27,"Pauline Domenge")</f>
        <v>2</v>
      </c>
      <c r="B79" t="s">
        <v>58</v>
      </c>
    </row>
    <row r="80" spans="1:39">
      <c r="A80" s="25">
        <f>COUNTIF($3:$27,"ray zoercher")</f>
        <v>2</v>
      </c>
      <c r="B80" s="25" t="s">
        <v>111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</row>
    <row r="81" spans="1:39">
      <c r="A81">
        <f>COUNTIF($3:$27,"The Joyners")</f>
        <v>2</v>
      </c>
      <c r="B81" t="s">
        <v>60</v>
      </c>
    </row>
    <row r="82" spans="1:39">
      <c r="A82" s="25">
        <f>COUNTIF($3:$27,"Triple J Budgies")</f>
        <v>2</v>
      </c>
      <c r="B82" s="25" t="s">
        <v>261</v>
      </c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</row>
    <row r="83" spans="1:39">
      <c r="A83">
        <f>COUNTIF($3:$27,"Jimmy Strong")</f>
        <v>2</v>
      </c>
      <c r="B83" t="s">
        <v>78</v>
      </c>
    </row>
    <row r="84" spans="1:39">
      <c r="A84" s="25">
        <f>COUNTIF($3:$27,"Steve Higgins")</f>
        <v>2</v>
      </c>
      <c r="B84" s="25" t="s">
        <v>97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</row>
    <row r="85" spans="1:39">
      <c r="A85">
        <f>COUNTIF($3:$27,"Leon Saad")</f>
        <v>2</v>
      </c>
      <c r="B85" t="s">
        <v>32</v>
      </c>
    </row>
    <row r="86" spans="1:39">
      <c r="A86" s="25">
        <f>COUNTIF($3:$27,"Bernice O'Steen")</f>
        <v>1</v>
      </c>
      <c r="B86" s="25" t="s">
        <v>93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</row>
    <row r="87" spans="1:39">
      <c r="A87">
        <f>COUNTIF($3:$27,"Chris Pidgeon")</f>
        <v>1</v>
      </c>
      <c r="B87" t="s">
        <v>122</v>
      </c>
    </row>
    <row r="88" spans="1:39">
      <c r="A88" s="25">
        <f>COUNTIF($3:$27,"Joe Riley")</f>
        <v>1</v>
      </c>
      <c r="B88" s="25" t="s">
        <v>57</v>
      </c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1:39">
      <c r="A89">
        <f>COUNTIF($3:$27,"Joe Smith")</f>
        <v>1</v>
      </c>
      <c r="B89" t="s">
        <v>84</v>
      </c>
    </row>
    <row r="90" spans="1:39">
      <c r="A90" s="25">
        <f>COUNTIF($3:$27,"jOEY kRUEGER")</f>
        <v>1</v>
      </c>
      <c r="B90" s="25" t="s">
        <v>315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>
      <c r="A91">
        <f>COUNTIF($3:$27,"Kathy Abdis")</f>
        <v>1</v>
      </c>
      <c r="B91" t="s">
        <v>101</v>
      </c>
    </row>
    <row r="92" spans="1:39">
      <c r="A92" s="25">
        <f>COUNTIF($3:$27,"Len Bourgeois")</f>
        <v>1</v>
      </c>
      <c r="B92" s="25" t="s">
        <v>86</v>
      </c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</row>
    <row r="93" spans="1:39">
      <c r="A93">
        <f>COUNTIF($3:$27,"Marcia Halbert")</f>
        <v>1</v>
      </c>
      <c r="B93" t="s">
        <v>150</v>
      </c>
    </row>
    <row r="94" spans="1:39">
      <c r="A94" s="25">
        <f>COUNTIF($3:$27,"Nelson Carpentier")</f>
        <v>1</v>
      </c>
      <c r="B94" s="25" t="s">
        <v>45</v>
      </c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</row>
    <row r="95" spans="1:39">
      <c r="A95">
        <f>COUNTIF($3:$27,"Eliena Floyd")</f>
        <v>1</v>
      </c>
      <c r="B95" t="s">
        <v>310</v>
      </c>
    </row>
    <row r="96" spans="1:39">
      <c r="A96" s="25">
        <f>COUNTIF($3:$27,"Tracy Carter")</f>
        <v>1</v>
      </c>
      <c r="B96" s="25" t="s">
        <v>119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</row>
    <row r="97" spans="1:39">
      <c r="A97">
        <f>COUNTIF($3:$27,"Catherine Langham")</f>
        <v>1</v>
      </c>
      <c r="B97" t="s">
        <v>123</v>
      </c>
    </row>
    <row r="98" spans="1:39">
      <c r="A98" s="25">
        <f>COUNTIF($3:$27,"April Bird-Stieglitz")</f>
        <v>0</v>
      </c>
      <c r="B98" s="25" t="s">
        <v>62</v>
      </c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</row>
    <row r="99" spans="1:39">
      <c r="A99">
        <f>COUNTIF($3:$27,"Bill McLean Sr.")</f>
        <v>0</v>
      </c>
      <c r="B99" t="s">
        <v>118</v>
      </c>
    </row>
    <row r="100" spans="1:39">
      <c r="A100" s="25">
        <f>COUNTIF($3:$27,"Bob Brice")</f>
        <v>0</v>
      </c>
      <c r="B100" s="25" t="s">
        <v>262</v>
      </c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</row>
    <row r="101" spans="1:39">
      <c r="A101">
        <f>COUNTIF($3:$27,"Bob McBride")</f>
        <v>0</v>
      </c>
      <c r="B101" t="s">
        <v>95</v>
      </c>
    </row>
    <row r="102" spans="1:39">
      <c r="A102" s="25">
        <f>COUNTIF($3:$27,"Bob Wilson")</f>
        <v>0</v>
      </c>
      <c r="B102" s="25" t="s">
        <v>263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</row>
    <row r="103" spans="1:39">
      <c r="A103">
        <f>COUNTIF($3:$27,"Carlie Ames")</f>
        <v>0</v>
      </c>
      <c r="B103" s="139" t="s">
        <v>44</v>
      </c>
    </row>
    <row r="104" spans="1:39">
      <c r="A104" s="25">
        <f>COUNTIF($3:$27,"CBH Aviary")</f>
        <v>0</v>
      </c>
      <c r="B104" s="25" t="s">
        <v>265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</row>
    <row r="105" spans="1:39">
      <c r="A105">
        <f>COUNTIF($3:$27,"Christina Hallock")</f>
        <v>0</v>
      </c>
      <c r="B105" t="s">
        <v>266</v>
      </c>
    </row>
    <row r="106" spans="1:39">
      <c r="A106" s="25">
        <f>COUNTIF($3:$27,"Chuck Romano")</f>
        <v>0</v>
      </c>
      <c r="B106" s="25" t="s">
        <v>35</v>
      </c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</row>
    <row r="107" spans="1:39">
      <c r="A107">
        <f>COUNTIF($3:$27,"Connie Lovell")</f>
        <v>0</v>
      </c>
      <c r="B107" t="s">
        <v>88</v>
      </c>
    </row>
    <row r="108" spans="1:39">
      <c r="A108" s="25">
        <f>COUNTIF($3:$27,"David Elrod")</f>
        <v>0</v>
      </c>
      <c r="B108" s="25" t="s">
        <v>267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</row>
    <row r="109" spans="1:39">
      <c r="A109">
        <f>COUNTIF($3:$27,"Eliana Floyd")</f>
        <v>0</v>
      </c>
      <c r="B109" t="s">
        <v>120</v>
      </c>
    </row>
    <row r="110" spans="1:39">
      <c r="A110" s="25">
        <f>COUNTIF($3:$27,"Frank DeGaetano")</f>
        <v>0</v>
      </c>
      <c r="B110" s="25" t="s">
        <v>135</v>
      </c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</row>
    <row r="111" spans="1:39">
      <c r="A111">
        <f>COUNTIF($3:$27,"Henry Lopez")</f>
        <v>0</v>
      </c>
      <c r="B111" t="s">
        <v>268</v>
      </c>
    </row>
    <row r="112" spans="1:39">
      <c r="A112" s="25">
        <f>COUNTIF($3:$27,"Herb Doucet")</f>
        <v>0</v>
      </c>
      <c r="B112" s="25" t="s">
        <v>65</v>
      </c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</row>
    <row r="113" spans="1:39">
      <c r="A113">
        <f>COUNTIF($3:$27,"Jackie Werner")</f>
        <v>0</v>
      </c>
      <c r="B113" t="s">
        <v>270</v>
      </c>
    </row>
    <row r="114" spans="1:39">
      <c r="A114" s="25">
        <f>COUNTIF($3:$27,"Jorge Rivero")</f>
        <v>0</v>
      </c>
      <c r="B114" s="25" t="s">
        <v>127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</row>
    <row r="115" spans="1:39">
      <c r="A115">
        <f>COUNTIF($3:$27,"Jose Guzman")</f>
        <v>0</v>
      </c>
      <c r="B115" t="s">
        <v>271</v>
      </c>
    </row>
    <row r="116" spans="1:39">
      <c r="A116" s="25">
        <f>COUNTIF($3:$27,"Ken Simons")</f>
        <v>0</v>
      </c>
      <c r="B116" s="25" t="s">
        <v>272</v>
      </c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</row>
    <row r="117" spans="1:39">
      <c r="A117">
        <f>COUNTIF($3:$27,"Kevin Smith")</f>
        <v>0</v>
      </c>
      <c r="B117" t="s">
        <v>79</v>
      </c>
    </row>
    <row r="118" spans="1:39">
      <c r="A118" s="25">
        <f>COUNTIF($3:$27,"Mary Simons")</f>
        <v>0</v>
      </c>
      <c r="B118" s="25" t="s">
        <v>100</v>
      </c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</row>
    <row r="119" spans="1:39">
      <c r="A119">
        <f>COUNTIF($3:$27,"Mike Romano")</f>
        <v>0</v>
      </c>
      <c r="B119" t="s">
        <v>273</v>
      </c>
    </row>
    <row r="120" spans="1:39">
      <c r="A120" s="25">
        <f>COUNTIF($3:$27,"Pablo Ortiz")</f>
        <v>0</v>
      </c>
      <c r="B120" s="25" t="s">
        <v>72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</row>
    <row r="121" spans="1:39">
      <c r="A121">
        <f>COUNTIF($3:$27,"Robert Hofstetter")</f>
        <v>0</v>
      </c>
      <c r="B121" t="s">
        <v>63</v>
      </c>
    </row>
    <row r="122" spans="1:39">
      <c r="A122" s="25">
        <f>COUNTIF($3:$27,"Robert Marshall")</f>
        <v>0</v>
      </c>
      <c r="B122" s="25" t="s">
        <v>40</v>
      </c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</row>
    <row r="123" spans="1:39">
      <c r="A123">
        <f>COUNTIF($3:$27,"Ronnie Ray")</f>
        <v>0</v>
      </c>
      <c r="B123" t="s">
        <v>134</v>
      </c>
    </row>
    <row r="124" spans="1:39">
      <c r="A124" s="25">
        <f>COUNTIF($3:$27,"Tony League")</f>
        <v>0</v>
      </c>
      <c r="B124" s="25" t="s">
        <v>98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</row>
  </sheetData>
  <sortState xmlns:xlrd2="http://schemas.microsoft.com/office/spreadsheetml/2017/richdata2" ref="A60:AM64">
    <sortCondition descending="1" ref="A60:A64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4"/>
  <sheetViews>
    <sheetView tabSelected="1" zoomScale="120" zoomScaleNormal="120" workbookViewId="0">
      <pane xSplit="1" ySplit="2" topLeftCell="B81" activePane="bottomRight" state="frozen"/>
      <selection pane="topRight"/>
      <selection pane="bottomLeft"/>
      <selection pane="bottomRight" activeCell="B115" sqref="B115"/>
    </sheetView>
  </sheetViews>
  <sheetFormatPr defaultColWidth="9" defaultRowHeight="12.75"/>
  <cols>
    <col min="1" max="1" width="19.28515625" customWidth="1"/>
  </cols>
  <sheetData>
    <row r="1" spans="1:39" ht="15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A1" s="2">
        <v>26</v>
      </c>
      <c r="AB1" s="2">
        <v>27</v>
      </c>
      <c r="AC1" s="2">
        <v>28</v>
      </c>
      <c r="AD1" s="2">
        <v>29</v>
      </c>
      <c r="AE1" s="2">
        <v>30</v>
      </c>
      <c r="AF1" s="2">
        <v>31</v>
      </c>
      <c r="AG1" s="2">
        <v>32</v>
      </c>
      <c r="AH1" s="2">
        <v>33</v>
      </c>
      <c r="AI1" s="2">
        <v>34</v>
      </c>
      <c r="AJ1" s="2">
        <v>35</v>
      </c>
      <c r="AK1" s="2">
        <v>36</v>
      </c>
      <c r="AL1" s="2">
        <v>37</v>
      </c>
      <c r="AM1" s="2">
        <v>38</v>
      </c>
    </row>
    <row r="2" spans="1:39" ht="25.5">
      <c r="A2" s="1"/>
      <c r="B2" s="3" t="s">
        <v>153</v>
      </c>
      <c r="C2" s="3" t="s">
        <v>154</v>
      </c>
      <c r="D2" s="3" t="s">
        <v>155</v>
      </c>
      <c r="E2" s="3" t="s">
        <v>156</v>
      </c>
      <c r="F2" s="3" t="s">
        <v>157</v>
      </c>
      <c r="G2" s="3" t="s">
        <v>158</v>
      </c>
      <c r="H2" s="3" t="s">
        <v>277</v>
      </c>
      <c r="I2" s="3" t="s">
        <v>278</v>
      </c>
      <c r="J2" s="3" t="s">
        <v>279</v>
      </c>
      <c r="K2" s="3" t="s">
        <v>280</v>
      </c>
      <c r="L2" s="3" t="s">
        <v>281</v>
      </c>
      <c r="M2" s="3" t="s">
        <v>164</v>
      </c>
      <c r="N2" s="3" t="s">
        <v>165</v>
      </c>
      <c r="O2" s="3" t="s">
        <v>166</v>
      </c>
      <c r="P2" s="3" t="s">
        <v>167</v>
      </c>
      <c r="Q2" s="3" t="s">
        <v>282</v>
      </c>
      <c r="R2" s="3" t="s">
        <v>169</v>
      </c>
      <c r="S2" s="3" t="s">
        <v>283</v>
      </c>
      <c r="T2" s="3" t="s">
        <v>171</v>
      </c>
      <c r="U2" s="3" t="s">
        <v>172</v>
      </c>
      <c r="V2" s="3" t="s">
        <v>173</v>
      </c>
      <c r="W2" s="3" t="s">
        <v>174</v>
      </c>
      <c r="X2" s="3" t="s">
        <v>175</v>
      </c>
      <c r="Y2" s="3" t="s">
        <v>176</v>
      </c>
      <c r="Z2" s="3" t="s">
        <v>177</v>
      </c>
      <c r="AA2" s="3" t="s">
        <v>178</v>
      </c>
      <c r="AB2" s="3" t="s">
        <v>179</v>
      </c>
      <c r="AC2" s="3" t="s">
        <v>180</v>
      </c>
      <c r="AD2" s="3" t="s">
        <v>181</v>
      </c>
      <c r="AE2" s="3" t="s">
        <v>182</v>
      </c>
      <c r="AF2" s="3" t="s">
        <v>183</v>
      </c>
      <c r="AG2" s="3" t="s">
        <v>184</v>
      </c>
      <c r="AH2" s="3" t="s">
        <v>284</v>
      </c>
      <c r="AI2" s="3" t="s">
        <v>186</v>
      </c>
      <c r="AJ2" s="3" t="s">
        <v>285</v>
      </c>
      <c r="AK2" s="3" t="s">
        <v>188</v>
      </c>
      <c r="AL2" s="3" t="s">
        <v>286</v>
      </c>
      <c r="AM2" s="3" t="s">
        <v>190</v>
      </c>
    </row>
    <row r="3" spans="1:39">
      <c r="B3">
        <f>COUNTIF('CC Standings '!B$3:B$27,'CC Color Winners'!A3)</f>
        <v>0</v>
      </c>
      <c r="C3">
        <f>COUNTIF('CC Standings '!C$3:C$27,'CC Color Winners'!A3)</f>
        <v>0</v>
      </c>
      <c r="D3">
        <f>COUNTIF('CC Standings '!D$3:D$27,'CC Color Winners'!A3)</f>
        <v>0</v>
      </c>
      <c r="E3">
        <f>COUNTIF('CC Standings '!E$3:E$27,'CC Color Winners'!A3)</f>
        <v>0</v>
      </c>
      <c r="F3">
        <f>COUNTIF('CC Standings '!F$3:F$27,'CC Color Winners'!A3)</f>
        <v>0</v>
      </c>
      <c r="G3">
        <f>COUNTIF('CC Standings '!G$3:G$27,'CC Color Winners'!A3)</f>
        <v>0</v>
      </c>
      <c r="H3">
        <f>COUNTIF('CC Standings '!H$3:H$27,'CC Color Winners'!A3)</f>
        <v>0</v>
      </c>
      <c r="I3">
        <f>COUNTIF('CC Standings '!I$3:I$27,'CC Color Winners'!A3)</f>
        <v>0</v>
      </c>
      <c r="J3">
        <f>COUNTIF('CC Standings '!J$3:J$27,'CC Color Winners'!A3)</f>
        <v>0</v>
      </c>
      <c r="K3">
        <f>COUNTIF('CC Standings '!K$3:K$27,'CC Color Winners'!A3)</f>
        <v>0</v>
      </c>
      <c r="L3">
        <f>COUNTIF('CC Standings '!L$3:L$27,'CC Color Winners'!A3)</f>
        <v>0</v>
      </c>
      <c r="M3">
        <f>COUNTIF('CC Standings '!M$3:M$27,'CC Color Winners'!A3)</f>
        <v>0</v>
      </c>
      <c r="N3">
        <f>COUNTIF('CC Standings '!N$3:N$27,'CC Color Winners'!A3)</f>
        <v>0</v>
      </c>
      <c r="O3">
        <f>COUNTIF('CC Standings '!O$3:O$27,'CC Color Winners'!A3)</f>
        <v>0</v>
      </c>
      <c r="P3">
        <f>COUNTIF('CC Standings '!P$3:P$27,'CC Color Winners'!A3)</f>
        <v>0</v>
      </c>
      <c r="Q3">
        <f>COUNTIF('CC Standings '!Q$3:Q$27,'CC Color Winners'!A3)</f>
        <v>0</v>
      </c>
      <c r="R3">
        <f>COUNTIF('CC Standings '!R$3:R$27,'CC Color Winners'!A3)</f>
        <v>0</v>
      </c>
      <c r="S3">
        <f>COUNTIF('CC Standings '!S$3:S$27,'CC Color Winners'!A3)</f>
        <v>0</v>
      </c>
      <c r="T3">
        <f>COUNTIF('CC Standings '!T$3:T$27,'CC Color Winners'!A3)</f>
        <v>0</v>
      </c>
      <c r="U3">
        <f>COUNTIF('CC Standings '!U$3:U$27,'CC Color Winners'!A3)</f>
        <v>0</v>
      </c>
      <c r="V3">
        <f>COUNTIF('CC Standings '!V$3:V$27,'CC Color Winners'!A3)</f>
        <v>0</v>
      </c>
      <c r="W3">
        <f>COUNTIF('CC Standings '!W$3:W$27,'CC Color Winners'!A3)</f>
        <v>0</v>
      </c>
      <c r="X3">
        <f>COUNTIF('CC Standings '!X$3:X$27,'CC Color Winners'!A3)</f>
        <v>0</v>
      </c>
      <c r="Y3">
        <f>COUNTIF('CC Standings '!Y$3:Y$27,'CC Color Winners'!A3)</f>
        <v>0</v>
      </c>
      <c r="Z3">
        <f>COUNTIF('CC Standings '!Z$3:Z$27,'CC Color Winners'!A3)</f>
        <v>0</v>
      </c>
      <c r="AA3">
        <f>COUNTIF('CC Standings '!AA$3:AA$27,'CC Color Winners'!A3)</f>
        <v>0</v>
      </c>
      <c r="AB3">
        <f>COUNTIF('CC Standings '!AB$3:AB$27,'CC Color Winners'!A3)</f>
        <v>0</v>
      </c>
      <c r="AC3">
        <f>COUNTIF('CC Standings '!AC$3:AC$27,'CC Color Winners'!A3)</f>
        <v>0</v>
      </c>
      <c r="AD3">
        <f>COUNTIF('CC Standings '!AD$3:AD$27,'CC Color Winners'!A3)</f>
        <v>0</v>
      </c>
      <c r="AE3">
        <f>COUNTIF('CC Standings '!AE$3:AE$27,'CC Color Winners'!A3)</f>
        <v>0</v>
      </c>
      <c r="AF3">
        <f>COUNTIF('CC Standings '!AF$3:AF$27,'CC Color Winners'!A3)</f>
        <v>0</v>
      </c>
      <c r="AG3">
        <f>COUNTIF('CC Standings '!AG$3:AG$27,'CC Color Winners'!A3)</f>
        <v>0</v>
      </c>
      <c r="AH3">
        <f>COUNTIF('CC Standings '!AH$3:AH$27,'CC Color Winners'!A3)</f>
        <v>0</v>
      </c>
      <c r="AI3">
        <f>COUNTIF('CC Standings '!AI$3:AI$27,'CC Color Winners'!A3)</f>
        <v>0</v>
      </c>
      <c r="AJ3">
        <f>COUNTIF('CC Standings '!AJ$3:AJ$27,'CC Color Winners'!A3)</f>
        <v>0</v>
      </c>
      <c r="AK3">
        <f>COUNTIF('CC Standings '!AK$3:AK$27,'CC Color Winners'!A3)</f>
        <v>0</v>
      </c>
      <c r="AL3">
        <f>COUNTIF('CC Standings '!AL$3:AL$27,'CC Color Winners'!A3)</f>
        <v>0</v>
      </c>
      <c r="AM3">
        <f>COUNTIF('CC Standings '!AM$3:AM$27,'CC Color Winners'!A3)</f>
        <v>0</v>
      </c>
    </row>
    <row r="4" spans="1:39">
      <c r="A4" t="s">
        <v>287</v>
      </c>
      <c r="B4">
        <f>COUNTIF('CC Standings '!B$3:B$27,'CC Color Winners'!A4)</f>
        <v>0</v>
      </c>
      <c r="C4">
        <f>COUNTIF('CC Standings '!C$3:C$27,'CC Color Winners'!A4)</f>
        <v>0</v>
      </c>
      <c r="D4">
        <f>COUNTIF('CC Standings '!D$3:D$27,'CC Color Winners'!A4)</f>
        <v>0</v>
      </c>
      <c r="E4">
        <f>COUNTIF('CC Standings '!E$3:E$27,'CC Color Winners'!A4)</f>
        <v>0</v>
      </c>
      <c r="F4">
        <f>COUNTIF('CC Standings '!F$3:F$27,'CC Color Winners'!A4)</f>
        <v>0</v>
      </c>
      <c r="G4">
        <f>COUNTIF('CC Standings '!G$3:G$27,'CC Color Winners'!A4)</f>
        <v>0</v>
      </c>
      <c r="H4">
        <f>COUNTIF('CC Standings '!H$3:H$27,'CC Color Winners'!A4)</f>
        <v>0</v>
      </c>
      <c r="I4">
        <f>COUNTIF('CC Standings '!I$3:I$27,'CC Color Winners'!A4)</f>
        <v>0</v>
      </c>
      <c r="J4">
        <f>COUNTIF('CC Standings '!J$3:J$27,'CC Color Winners'!A4)</f>
        <v>0</v>
      </c>
      <c r="K4">
        <f>COUNTIF('CC Standings '!K$3:K$27,'CC Color Winners'!A4)</f>
        <v>0</v>
      </c>
      <c r="L4">
        <f>COUNTIF('CC Standings '!L$3:L$27,'CC Color Winners'!A4)</f>
        <v>0</v>
      </c>
      <c r="M4">
        <f>COUNTIF('CC Standings '!M$3:M$27,'CC Color Winners'!A4)</f>
        <v>0</v>
      </c>
      <c r="N4">
        <f>COUNTIF('CC Standings '!N$3:N$27,'CC Color Winners'!A4)</f>
        <v>0</v>
      </c>
      <c r="O4">
        <f>COUNTIF('CC Standings '!O$3:O$27,'CC Color Winners'!A4)</f>
        <v>0</v>
      </c>
      <c r="P4">
        <f>COUNTIF('CC Standings '!P$3:P$27,'CC Color Winners'!A4)</f>
        <v>0</v>
      </c>
      <c r="Q4">
        <f>COUNTIF('CC Standings '!Q$3:Q$27,'CC Color Winners'!A4)</f>
        <v>0</v>
      </c>
      <c r="R4">
        <f>COUNTIF('CC Standings '!R$3:R$27,'CC Color Winners'!A4)</f>
        <v>0</v>
      </c>
      <c r="S4">
        <f>COUNTIF('CC Standings '!S$3:S$27,'CC Color Winners'!A4)</f>
        <v>0</v>
      </c>
      <c r="T4">
        <f>COUNTIF('CC Standings '!T$3:T$27,'CC Color Winners'!A4)</f>
        <v>0</v>
      </c>
      <c r="U4">
        <f>COUNTIF('CC Standings '!U$3:U$27,'CC Color Winners'!A4)</f>
        <v>0</v>
      </c>
      <c r="V4">
        <f>COUNTIF('CC Standings '!V$3:V$27,'CC Color Winners'!A4)</f>
        <v>0</v>
      </c>
      <c r="W4">
        <f>COUNTIF('CC Standings '!W$3:W$27,'CC Color Winners'!A4)</f>
        <v>0</v>
      </c>
      <c r="X4">
        <f>COUNTIF('CC Standings '!X$3:X$27,'CC Color Winners'!A4)</f>
        <v>0</v>
      </c>
      <c r="Y4">
        <f>COUNTIF('CC Standings '!Y$3:Y$27,'CC Color Winners'!A4)</f>
        <v>0</v>
      </c>
      <c r="Z4">
        <f>COUNTIF('CC Standings '!Z$3:Z$27,'CC Color Winners'!A4)</f>
        <v>0</v>
      </c>
      <c r="AA4">
        <f>COUNTIF('CC Standings '!AA$3:AA$27,'CC Color Winners'!A4)</f>
        <v>0</v>
      </c>
      <c r="AB4">
        <f>COUNTIF('CC Standings '!AB$3:AB$27,'CC Color Winners'!A4)</f>
        <v>0</v>
      </c>
      <c r="AC4">
        <f>COUNTIF('CC Standings '!AC$3:AC$27,'CC Color Winners'!A4)</f>
        <v>0</v>
      </c>
      <c r="AD4">
        <f>COUNTIF('CC Standings '!AD$3:AD$27,'CC Color Winners'!A4)</f>
        <v>0</v>
      </c>
      <c r="AE4">
        <f>COUNTIF('CC Standings '!AE$3:AE$27,'CC Color Winners'!A4)</f>
        <v>0</v>
      </c>
      <c r="AF4">
        <f>COUNTIF('CC Standings '!AF$3:AF$27,'CC Color Winners'!A4)</f>
        <v>0</v>
      </c>
      <c r="AG4">
        <f>COUNTIF('CC Standings '!AG$3:AG$27,'CC Color Winners'!A4)</f>
        <v>0</v>
      </c>
      <c r="AH4">
        <f>COUNTIF('CC Standings '!AH$3:AH$27,'CC Color Winners'!A4)</f>
        <v>0</v>
      </c>
      <c r="AI4">
        <f>COUNTIF('CC Standings '!AI$3:AI$27,'CC Color Winners'!A4)</f>
        <v>0</v>
      </c>
      <c r="AJ4">
        <f>COUNTIF('CC Standings '!AJ$3:AJ$27,'CC Color Winners'!A4)</f>
        <v>0</v>
      </c>
      <c r="AK4">
        <f>COUNTIF('CC Standings '!AK$3:AK$27,'CC Color Winners'!A4)</f>
        <v>0</v>
      </c>
      <c r="AL4">
        <f>COUNTIF('CC Standings '!AL$3:AL$27,'CC Color Winners'!A4)</f>
        <v>0</v>
      </c>
      <c r="AM4">
        <f>COUNTIF('CC Standings '!AM$3:AM$27,'CC Color Winners'!A4)</f>
        <v>0</v>
      </c>
    </row>
    <row r="5" spans="1:39">
      <c r="A5" t="s">
        <v>288</v>
      </c>
      <c r="B5">
        <f>COUNTIF('CC Standings '!B$3:B$27,'CC Color Winners'!A5)</f>
        <v>0</v>
      </c>
      <c r="C5">
        <f>COUNTIF('CC Standings '!C$3:C$27,'CC Color Winners'!A5)</f>
        <v>0</v>
      </c>
      <c r="D5">
        <f>COUNTIF('CC Standings '!D$3:D$27,'CC Color Winners'!A5)</f>
        <v>0</v>
      </c>
      <c r="E5">
        <f>COUNTIF('CC Standings '!E$3:E$27,'CC Color Winners'!A5)</f>
        <v>0</v>
      </c>
      <c r="F5">
        <f>COUNTIF('CC Standings '!F$3:F$27,'CC Color Winners'!A5)</f>
        <v>0</v>
      </c>
      <c r="G5">
        <f>COUNTIF('CC Standings '!G$3:G$27,'CC Color Winners'!A5)</f>
        <v>0</v>
      </c>
      <c r="H5">
        <f>COUNTIF('CC Standings '!H$3:H$27,'CC Color Winners'!A5)</f>
        <v>0</v>
      </c>
      <c r="I5">
        <f>COUNTIF('CC Standings '!I$3:I$27,'CC Color Winners'!A5)</f>
        <v>0</v>
      </c>
      <c r="J5">
        <f>COUNTIF('CC Standings '!J$3:J$27,'CC Color Winners'!A5)</f>
        <v>0</v>
      </c>
      <c r="K5">
        <f>COUNTIF('CC Standings '!K$3:K$27,'CC Color Winners'!A5)</f>
        <v>0</v>
      </c>
      <c r="L5">
        <f>COUNTIF('CC Standings '!L$3:L$27,'CC Color Winners'!A5)</f>
        <v>0</v>
      </c>
      <c r="M5">
        <f>COUNTIF('CC Standings '!M$3:M$27,'CC Color Winners'!A5)</f>
        <v>0</v>
      </c>
      <c r="N5">
        <f>COUNTIF('CC Standings '!N$3:N$27,'CC Color Winners'!A5)</f>
        <v>0</v>
      </c>
      <c r="O5">
        <f>COUNTIF('CC Standings '!O$3:O$27,'CC Color Winners'!A5)</f>
        <v>0</v>
      </c>
      <c r="P5">
        <f>COUNTIF('CC Standings '!P$3:P$27,'CC Color Winners'!A5)</f>
        <v>0</v>
      </c>
      <c r="Q5">
        <f>COUNTIF('CC Standings '!Q$3:Q$27,'CC Color Winners'!A5)</f>
        <v>0</v>
      </c>
      <c r="R5">
        <f>COUNTIF('CC Standings '!R$3:R$27,'CC Color Winners'!A5)</f>
        <v>0</v>
      </c>
      <c r="S5">
        <f>COUNTIF('CC Standings '!S$3:S$27,'CC Color Winners'!A5)</f>
        <v>0</v>
      </c>
      <c r="T5">
        <f>COUNTIF('CC Standings '!T$3:T$27,'CC Color Winners'!A5)</f>
        <v>0</v>
      </c>
      <c r="U5">
        <f>COUNTIF('CC Standings '!U$3:U$27,'CC Color Winners'!A5)</f>
        <v>0</v>
      </c>
      <c r="V5">
        <f>COUNTIF('CC Standings '!V$3:V$27,'CC Color Winners'!A5)</f>
        <v>0</v>
      </c>
      <c r="W5">
        <f>COUNTIF('CC Standings '!W$3:W$27,'CC Color Winners'!A5)</f>
        <v>0</v>
      </c>
      <c r="X5">
        <f>COUNTIF('CC Standings '!X$3:X$27,'CC Color Winners'!A5)</f>
        <v>0</v>
      </c>
      <c r="Y5">
        <f>COUNTIF('CC Standings '!Y$3:Y$27,'CC Color Winners'!A5)</f>
        <v>0</v>
      </c>
      <c r="Z5">
        <f>COUNTIF('CC Standings '!Z$3:Z$27,'CC Color Winners'!A5)</f>
        <v>0</v>
      </c>
      <c r="AA5">
        <f>COUNTIF('CC Standings '!AA$3:AA$27,'CC Color Winners'!A5)</f>
        <v>0</v>
      </c>
      <c r="AB5">
        <f>COUNTIF('CC Standings '!AB$3:AB$27,'CC Color Winners'!A5)</f>
        <v>0</v>
      </c>
      <c r="AC5">
        <f>COUNTIF('CC Standings '!AC$3:AC$27,'CC Color Winners'!A5)</f>
        <v>0</v>
      </c>
      <c r="AD5">
        <f>COUNTIF('CC Standings '!AD$3:AD$27,'CC Color Winners'!A5)</f>
        <v>0</v>
      </c>
      <c r="AE5">
        <f>COUNTIF('CC Standings '!AE$3:AE$27,'CC Color Winners'!A5)</f>
        <v>0</v>
      </c>
      <c r="AF5">
        <f>COUNTIF('CC Standings '!AF$3:AF$27,'CC Color Winners'!A5)</f>
        <v>0</v>
      </c>
      <c r="AG5">
        <f>COUNTIF('CC Standings '!AG$3:AG$27,'CC Color Winners'!A5)</f>
        <v>0</v>
      </c>
      <c r="AH5">
        <f>COUNTIF('CC Standings '!AH$3:AH$27,'CC Color Winners'!A5)</f>
        <v>0</v>
      </c>
      <c r="AI5">
        <f>COUNTIF('CC Standings '!AI$3:AI$27,'CC Color Winners'!A5)</f>
        <v>0</v>
      </c>
      <c r="AJ5">
        <f>COUNTIF('CC Standings '!AJ$3:AJ$27,'CC Color Winners'!A5)</f>
        <v>0</v>
      </c>
      <c r="AK5">
        <f>COUNTIF('CC Standings '!AK$3:AK$27,'CC Color Winners'!A5)</f>
        <v>0</v>
      </c>
      <c r="AL5">
        <f>COUNTIF('CC Standings '!AL$3:AL$27,'CC Color Winners'!A5)</f>
        <v>0</v>
      </c>
      <c r="AM5">
        <f>COUNTIF('CC Standings '!AM$3:AM$27,'CC Color Winners'!A5)</f>
        <v>0</v>
      </c>
    </row>
    <row r="6" spans="1:39">
      <c r="A6" t="s">
        <v>62</v>
      </c>
      <c r="B6">
        <f>COUNTIF('CC Standings '!B$3:B$27,'CC Color Winners'!A6)</f>
        <v>0</v>
      </c>
      <c r="C6">
        <f>COUNTIF('CC Standings '!C$3:C$27,'CC Color Winners'!A6)</f>
        <v>0</v>
      </c>
      <c r="D6">
        <f>COUNTIF('CC Standings '!D$3:D$27,'CC Color Winners'!A6)</f>
        <v>0</v>
      </c>
      <c r="E6">
        <f>COUNTIF('CC Standings '!E$3:E$27,'CC Color Winners'!A6)</f>
        <v>0</v>
      </c>
      <c r="F6">
        <f>COUNTIF('CC Standings '!F$3:F$27,'CC Color Winners'!A6)</f>
        <v>0</v>
      </c>
      <c r="G6">
        <f>COUNTIF('CC Standings '!G$3:G$27,'CC Color Winners'!A6)</f>
        <v>0</v>
      </c>
      <c r="H6">
        <f>COUNTIF('CC Standings '!H$3:H$27,'CC Color Winners'!A6)</f>
        <v>0</v>
      </c>
      <c r="I6">
        <f>COUNTIF('CC Standings '!I$3:I$27,'CC Color Winners'!A6)</f>
        <v>0</v>
      </c>
      <c r="J6">
        <f>COUNTIF('CC Standings '!J$3:J$27,'CC Color Winners'!A6)</f>
        <v>0</v>
      </c>
      <c r="K6">
        <f>COUNTIF('CC Standings '!K$3:K$27,'CC Color Winners'!A6)</f>
        <v>0</v>
      </c>
      <c r="L6">
        <f>COUNTIF('CC Standings '!L$3:L$27,'CC Color Winners'!A6)</f>
        <v>0</v>
      </c>
      <c r="M6">
        <f>COUNTIF('CC Standings '!M$3:M$27,'CC Color Winners'!A6)</f>
        <v>0</v>
      </c>
      <c r="N6">
        <f>COUNTIF('CC Standings '!N$3:N$27,'CC Color Winners'!A6)</f>
        <v>0</v>
      </c>
      <c r="O6">
        <f>COUNTIF('CC Standings '!O$3:O$27,'CC Color Winners'!A6)</f>
        <v>0</v>
      </c>
      <c r="P6">
        <f>COUNTIF('CC Standings '!P$3:P$27,'CC Color Winners'!A6)</f>
        <v>0</v>
      </c>
      <c r="Q6">
        <f>COUNTIF('CC Standings '!Q$3:Q$27,'CC Color Winners'!A6)</f>
        <v>0</v>
      </c>
      <c r="R6">
        <f>COUNTIF('CC Standings '!R$3:R$27,'CC Color Winners'!A6)</f>
        <v>0</v>
      </c>
      <c r="S6">
        <f>COUNTIF('CC Standings '!S$3:S$27,'CC Color Winners'!A6)</f>
        <v>0</v>
      </c>
      <c r="T6">
        <f>COUNTIF('CC Standings '!T$3:T$27,'CC Color Winners'!A6)</f>
        <v>0</v>
      </c>
      <c r="U6">
        <f>COUNTIF('CC Standings '!U$3:U$27,'CC Color Winners'!A6)</f>
        <v>0</v>
      </c>
      <c r="V6">
        <f>COUNTIF('CC Standings '!V$3:V$27,'CC Color Winners'!A6)</f>
        <v>0</v>
      </c>
      <c r="W6">
        <f>COUNTIF('CC Standings '!W$3:W$27,'CC Color Winners'!A6)</f>
        <v>0</v>
      </c>
      <c r="X6">
        <f>COUNTIF('CC Standings '!X$3:X$27,'CC Color Winners'!A6)</f>
        <v>0</v>
      </c>
      <c r="Y6">
        <f>COUNTIF('CC Standings '!Y$3:Y$27,'CC Color Winners'!A6)</f>
        <v>0</v>
      </c>
      <c r="Z6">
        <f>COUNTIF('CC Standings '!Z$3:Z$27,'CC Color Winners'!A6)</f>
        <v>0</v>
      </c>
      <c r="AA6">
        <f>COUNTIF('CC Standings '!AA$3:AA$27,'CC Color Winners'!A6)</f>
        <v>0</v>
      </c>
      <c r="AB6">
        <f>COUNTIF('CC Standings '!AB$3:AB$27,'CC Color Winners'!A6)</f>
        <v>0</v>
      </c>
      <c r="AC6">
        <f>COUNTIF('CC Standings '!AC$3:AC$27,'CC Color Winners'!A6)</f>
        <v>0</v>
      </c>
      <c r="AD6">
        <f>COUNTIF('CC Standings '!AD$3:AD$27,'CC Color Winners'!A6)</f>
        <v>0</v>
      </c>
      <c r="AE6">
        <f>COUNTIF('CC Standings '!AE$3:AE$27,'CC Color Winners'!A6)</f>
        <v>0</v>
      </c>
      <c r="AF6">
        <f>COUNTIF('CC Standings '!AF$3:AF$27,'CC Color Winners'!A6)</f>
        <v>0</v>
      </c>
      <c r="AG6">
        <f>COUNTIF('CC Standings '!AG$3:AG$27,'CC Color Winners'!A6)</f>
        <v>0</v>
      </c>
      <c r="AH6">
        <f>COUNTIF('CC Standings '!AH$3:AH$27,'CC Color Winners'!A6)</f>
        <v>0</v>
      </c>
      <c r="AI6">
        <f>COUNTIF('CC Standings '!AI$3:AI$27,'CC Color Winners'!A6)</f>
        <v>0</v>
      </c>
      <c r="AJ6">
        <f>COUNTIF('CC Standings '!AJ$3:AJ$27,'CC Color Winners'!A6)</f>
        <v>0</v>
      </c>
      <c r="AK6">
        <f>COUNTIF('CC Standings '!AK$3:AK$27,'CC Color Winners'!A6)</f>
        <v>0</v>
      </c>
      <c r="AL6">
        <f>COUNTIF('CC Standings '!AL$3:AL$27,'CC Color Winners'!A6)</f>
        <v>0</v>
      </c>
      <c r="AM6">
        <f>COUNTIF('CC Standings '!AM$3:AM$27,'CC Color Winners'!A6)</f>
        <v>0</v>
      </c>
    </row>
    <row r="7" spans="1:39">
      <c r="A7" t="s">
        <v>61</v>
      </c>
      <c r="B7">
        <f>COUNTIF('CC Standings '!B$3:B$27,'CC Color Winners'!A7)</f>
        <v>0</v>
      </c>
      <c r="C7">
        <f>COUNTIF('CC Standings '!C$3:C$27,'CC Color Winners'!A7)</f>
        <v>0</v>
      </c>
      <c r="D7">
        <f>COUNTIF('CC Standings '!D$3:D$27,'CC Color Winners'!A7)</f>
        <v>0</v>
      </c>
      <c r="E7">
        <f>COUNTIF('CC Standings '!E$3:E$27,'CC Color Winners'!A7)</f>
        <v>0</v>
      </c>
      <c r="F7">
        <f>COUNTIF('CC Standings '!F$3:F$27,'CC Color Winners'!A7)</f>
        <v>0</v>
      </c>
      <c r="G7">
        <f>COUNTIF('CC Standings '!G$3:G$27,'CC Color Winners'!A7)</f>
        <v>0</v>
      </c>
      <c r="H7">
        <f>COUNTIF('CC Standings '!H$3:H$27,'CC Color Winners'!A7)</f>
        <v>0</v>
      </c>
      <c r="I7">
        <f>COUNTIF('CC Standings '!I$3:I$27,'CC Color Winners'!A7)</f>
        <v>0</v>
      </c>
      <c r="J7">
        <f>COUNTIF('CC Standings '!J$3:J$27,'CC Color Winners'!A7)</f>
        <v>0</v>
      </c>
      <c r="K7">
        <f>COUNTIF('CC Standings '!K$3:K$27,'CC Color Winners'!A7)</f>
        <v>0</v>
      </c>
      <c r="L7">
        <f>COUNTIF('CC Standings '!L$3:L$27,'CC Color Winners'!A7)</f>
        <v>0</v>
      </c>
      <c r="M7">
        <f>COUNTIF('CC Standings '!M$3:M$27,'CC Color Winners'!A7)</f>
        <v>0</v>
      </c>
      <c r="N7">
        <f>COUNTIF('CC Standings '!N$3:N$27,'CC Color Winners'!A7)</f>
        <v>0</v>
      </c>
      <c r="O7">
        <f>COUNTIF('CC Standings '!O$3:O$27,'CC Color Winners'!A7)</f>
        <v>0</v>
      </c>
      <c r="P7">
        <f>COUNTIF('CC Standings '!P$3:P$27,'CC Color Winners'!A7)</f>
        <v>0</v>
      </c>
      <c r="Q7">
        <f>COUNTIF('CC Standings '!Q$3:Q$27,'CC Color Winners'!A7)</f>
        <v>0</v>
      </c>
      <c r="R7">
        <f>COUNTIF('CC Standings '!R$3:R$27,'CC Color Winners'!A7)</f>
        <v>0</v>
      </c>
      <c r="S7">
        <f>COUNTIF('CC Standings '!S$3:S$27,'CC Color Winners'!A7)</f>
        <v>0</v>
      </c>
      <c r="T7">
        <f>COUNTIF('CC Standings '!T$3:T$27,'CC Color Winners'!A7)</f>
        <v>0</v>
      </c>
      <c r="U7">
        <f>COUNTIF('CC Standings '!U$3:U$27,'CC Color Winners'!A7)</f>
        <v>0</v>
      </c>
      <c r="V7">
        <f>COUNTIF('CC Standings '!V$3:V$27,'CC Color Winners'!A7)</f>
        <v>0</v>
      </c>
      <c r="W7">
        <f>COUNTIF('CC Standings '!W$3:W$27,'CC Color Winners'!A7)</f>
        <v>0</v>
      </c>
      <c r="X7">
        <f>COUNTIF('CC Standings '!X$3:X$27,'CC Color Winners'!A7)</f>
        <v>0</v>
      </c>
      <c r="Y7">
        <f>COUNTIF('CC Standings '!Y$3:Y$27,'CC Color Winners'!A7)</f>
        <v>0</v>
      </c>
      <c r="Z7">
        <f>COUNTIF('CC Standings '!Z$3:Z$27,'CC Color Winners'!A7)</f>
        <v>0</v>
      </c>
      <c r="AA7">
        <f>COUNTIF('CC Standings '!AA$3:AA$27,'CC Color Winners'!A7)</f>
        <v>0</v>
      </c>
      <c r="AB7">
        <f>COUNTIF('CC Standings '!AB$3:AB$27,'CC Color Winners'!A7)</f>
        <v>0</v>
      </c>
      <c r="AC7">
        <f>COUNTIF('CC Standings '!AC$3:AC$27,'CC Color Winners'!A7)</f>
        <v>0</v>
      </c>
      <c r="AD7">
        <f>COUNTIF('CC Standings '!AD$3:AD$27,'CC Color Winners'!A7)</f>
        <v>0</v>
      </c>
      <c r="AE7">
        <f>COUNTIF('CC Standings '!AE$3:AE$27,'CC Color Winners'!A7)</f>
        <v>0</v>
      </c>
      <c r="AF7">
        <f>COUNTIF('CC Standings '!AF$3:AF$27,'CC Color Winners'!A7)</f>
        <v>0</v>
      </c>
      <c r="AG7">
        <f>COUNTIF('CC Standings '!AG$3:AG$27,'CC Color Winners'!A7)</f>
        <v>0</v>
      </c>
      <c r="AH7">
        <f>COUNTIF('CC Standings '!AH$3:AH$27,'CC Color Winners'!A7)</f>
        <v>3</v>
      </c>
      <c r="AI7">
        <f>COUNTIF('CC Standings '!AI$3:AI$27,'CC Color Winners'!A7)</f>
        <v>0</v>
      </c>
      <c r="AJ7">
        <f>COUNTIF('CC Standings '!AJ$3:AJ$27,'CC Color Winners'!A7)</f>
        <v>0</v>
      </c>
      <c r="AK7">
        <f>COUNTIF('CC Standings '!AK$3:AK$27,'CC Color Winners'!A7)</f>
        <v>0</v>
      </c>
      <c r="AL7">
        <f>COUNTIF('CC Standings '!AL$3:AL$27,'CC Color Winners'!A7)</f>
        <v>0</v>
      </c>
      <c r="AM7">
        <f>COUNTIF('CC Standings '!AM$3:AM$27,'CC Color Winners'!A7)</f>
        <v>0</v>
      </c>
    </row>
    <row r="8" spans="1:39">
      <c r="A8" t="s">
        <v>93</v>
      </c>
      <c r="B8">
        <f>COUNTIF('CC Standings '!B$3:B$27,'CC Color Winners'!A8)</f>
        <v>0</v>
      </c>
      <c r="C8">
        <f>COUNTIF('CC Standings '!C$3:C$27,'CC Color Winners'!A8)</f>
        <v>0</v>
      </c>
      <c r="D8">
        <f>COUNTIF('CC Standings '!D$3:D$27,'CC Color Winners'!A8)</f>
        <v>0</v>
      </c>
      <c r="E8">
        <f>COUNTIF('CC Standings '!E$3:E$27,'CC Color Winners'!A8)</f>
        <v>0</v>
      </c>
      <c r="F8">
        <f>COUNTIF('CC Standings '!F$3:F$27,'CC Color Winners'!A8)</f>
        <v>0</v>
      </c>
      <c r="G8">
        <f>COUNTIF('CC Standings '!G$3:G$27,'CC Color Winners'!A8)</f>
        <v>0</v>
      </c>
      <c r="H8">
        <f>COUNTIF('CC Standings '!H$3:H$27,'CC Color Winners'!A8)</f>
        <v>0</v>
      </c>
      <c r="I8">
        <f>COUNTIF('CC Standings '!I$3:I$27,'CC Color Winners'!A8)</f>
        <v>0</v>
      </c>
      <c r="J8">
        <f>COUNTIF('CC Standings '!J$3:J$27,'CC Color Winners'!A8)</f>
        <v>0</v>
      </c>
      <c r="K8">
        <f>COUNTIF('CC Standings '!K$3:K$27,'CC Color Winners'!A8)</f>
        <v>0</v>
      </c>
      <c r="L8">
        <f>COUNTIF('CC Standings '!L$3:L$27,'CC Color Winners'!A8)</f>
        <v>0</v>
      </c>
      <c r="M8">
        <f>COUNTIF('CC Standings '!M$3:M$27,'CC Color Winners'!A8)</f>
        <v>0</v>
      </c>
      <c r="N8">
        <f>COUNTIF('CC Standings '!N$3:N$27,'CC Color Winners'!A8)</f>
        <v>0</v>
      </c>
      <c r="O8">
        <f>COUNTIF('CC Standings '!O$3:O$27,'CC Color Winners'!A8)</f>
        <v>1</v>
      </c>
      <c r="P8">
        <f>COUNTIF('CC Standings '!P$3:P$27,'CC Color Winners'!A8)</f>
        <v>0</v>
      </c>
      <c r="Q8">
        <f>COUNTIF('CC Standings '!Q$3:Q$27,'CC Color Winners'!A8)</f>
        <v>0</v>
      </c>
      <c r="R8">
        <f>COUNTIF('CC Standings '!R$3:R$27,'CC Color Winners'!A8)</f>
        <v>0</v>
      </c>
      <c r="S8">
        <f>COUNTIF('CC Standings '!S$3:S$27,'CC Color Winners'!A8)</f>
        <v>0</v>
      </c>
      <c r="T8">
        <f>COUNTIF('CC Standings '!T$3:T$27,'CC Color Winners'!A8)</f>
        <v>0</v>
      </c>
      <c r="U8">
        <f>COUNTIF('CC Standings '!U$3:U$27,'CC Color Winners'!A8)</f>
        <v>0</v>
      </c>
      <c r="V8">
        <f>COUNTIF('CC Standings '!V$3:V$27,'CC Color Winners'!A8)</f>
        <v>0</v>
      </c>
      <c r="W8">
        <f>COUNTIF('CC Standings '!W$3:W$27,'CC Color Winners'!A8)</f>
        <v>0</v>
      </c>
      <c r="X8">
        <f>COUNTIF('CC Standings '!X$3:X$27,'CC Color Winners'!A8)</f>
        <v>0</v>
      </c>
      <c r="Y8">
        <f>COUNTIF('CC Standings '!Y$3:Y$27,'CC Color Winners'!A8)</f>
        <v>0</v>
      </c>
      <c r="Z8">
        <f>COUNTIF('CC Standings '!Z$3:Z$27,'CC Color Winners'!A8)</f>
        <v>0</v>
      </c>
      <c r="AA8">
        <f>COUNTIF('CC Standings '!AA$3:AA$27,'CC Color Winners'!A8)</f>
        <v>0</v>
      </c>
      <c r="AB8">
        <f>COUNTIF('CC Standings '!AB$3:AB$27,'CC Color Winners'!A8)</f>
        <v>0</v>
      </c>
      <c r="AC8">
        <f>COUNTIF('CC Standings '!AC$3:AC$27,'CC Color Winners'!A8)</f>
        <v>0</v>
      </c>
      <c r="AD8">
        <f>COUNTIF('CC Standings '!AD$3:AD$27,'CC Color Winners'!A8)</f>
        <v>0</v>
      </c>
      <c r="AE8">
        <f>COUNTIF('CC Standings '!AE$3:AE$27,'CC Color Winners'!A8)</f>
        <v>0</v>
      </c>
      <c r="AF8">
        <f>COUNTIF('CC Standings '!AF$3:AF$27,'CC Color Winners'!A8)</f>
        <v>0</v>
      </c>
      <c r="AG8">
        <f>COUNTIF('CC Standings '!AG$3:AG$27,'CC Color Winners'!A8)</f>
        <v>0</v>
      </c>
      <c r="AH8">
        <f>COUNTIF('CC Standings '!AH$3:AH$27,'CC Color Winners'!A8)</f>
        <v>0</v>
      </c>
      <c r="AI8">
        <f>COUNTIF('CC Standings '!AI$3:AI$27,'CC Color Winners'!A8)</f>
        <v>0</v>
      </c>
      <c r="AJ8">
        <f>COUNTIF('CC Standings '!AJ$3:AJ$27,'CC Color Winners'!A8)</f>
        <v>0</v>
      </c>
      <c r="AK8">
        <f>COUNTIF('CC Standings '!AK$3:AK$27,'CC Color Winners'!A8)</f>
        <v>0</v>
      </c>
      <c r="AL8">
        <f>COUNTIF('CC Standings '!AL$3:AL$27,'CC Color Winners'!A8)</f>
        <v>0</v>
      </c>
      <c r="AM8">
        <f>COUNTIF('CC Standings '!AM$3:AM$27,'CC Color Winners'!A8)</f>
        <v>0</v>
      </c>
    </row>
    <row r="9" spans="1:39">
      <c r="A9" t="s">
        <v>83</v>
      </c>
      <c r="B9">
        <f>COUNTIF('CC Standings '!B$3:B$27,'CC Color Winners'!A9)</f>
        <v>0</v>
      </c>
      <c r="C9">
        <f>COUNTIF('CC Standings '!C$3:C$27,'CC Color Winners'!A9)</f>
        <v>0</v>
      </c>
      <c r="D9">
        <f>COUNTIF('CC Standings '!D$3:D$27,'CC Color Winners'!A9)</f>
        <v>0</v>
      </c>
      <c r="E9">
        <f>COUNTIF('CC Standings '!E$3:E$27,'CC Color Winners'!A9)</f>
        <v>0</v>
      </c>
      <c r="F9">
        <f>COUNTIF('CC Standings '!F$3:F$27,'CC Color Winners'!A9)</f>
        <v>2</v>
      </c>
      <c r="G9">
        <f>COUNTIF('CC Standings '!G$3:G$27,'CC Color Winners'!A9)</f>
        <v>0</v>
      </c>
      <c r="H9">
        <f>COUNTIF('CC Standings '!H$3:H$27,'CC Color Winners'!A9)</f>
        <v>0</v>
      </c>
      <c r="I9">
        <f>COUNTIF('CC Standings '!I$3:I$27,'CC Color Winners'!A9)</f>
        <v>0</v>
      </c>
      <c r="J9">
        <f>COUNTIF('CC Standings '!J$3:J$27,'CC Color Winners'!A9)</f>
        <v>0</v>
      </c>
      <c r="K9">
        <f>COUNTIF('CC Standings '!K$3:K$27,'CC Color Winners'!A9)</f>
        <v>1</v>
      </c>
      <c r="L9">
        <f>COUNTIF('CC Standings '!L$3:L$27,'CC Color Winners'!A9)</f>
        <v>1</v>
      </c>
      <c r="M9">
        <f>COUNTIF('CC Standings '!M$3:M$27,'CC Color Winners'!A9)</f>
        <v>0</v>
      </c>
      <c r="N9">
        <f>COUNTIF('CC Standings '!N$3:N$27,'CC Color Winners'!A9)</f>
        <v>1</v>
      </c>
      <c r="O9">
        <f>COUNTIF('CC Standings '!O$3:O$27,'CC Color Winners'!A9)</f>
        <v>0</v>
      </c>
      <c r="P9">
        <f>COUNTIF('CC Standings '!P$3:P$27,'CC Color Winners'!A9)</f>
        <v>0</v>
      </c>
      <c r="Q9">
        <f>COUNTIF('CC Standings '!Q$3:Q$27,'CC Color Winners'!A9)</f>
        <v>0</v>
      </c>
      <c r="R9">
        <f>COUNTIF('CC Standings '!R$3:R$27,'CC Color Winners'!A9)</f>
        <v>0</v>
      </c>
      <c r="S9">
        <f>COUNTIF('CC Standings '!S$3:S$27,'CC Color Winners'!A9)</f>
        <v>0</v>
      </c>
      <c r="T9">
        <f>COUNTIF('CC Standings '!T$3:T$27,'CC Color Winners'!A9)</f>
        <v>0</v>
      </c>
      <c r="U9">
        <f>COUNTIF('CC Standings '!U$3:U$27,'CC Color Winners'!A9)</f>
        <v>0</v>
      </c>
      <c r="V9">
        <f>COUNTIF('CC Standings '!V$3:V$27,'CC Color Winners'!A9)</f>
        <v>0</v>
      </c>
      <c r="W9">
        <f>COUNTIF('CC Standings '!W$3:W$27,'CC Color Winners'!A9)</f>
        <v>0</v>
      </c>
      <c r="X9">
        <f>COUNTIF('CC Standings '!X$3:X$27,'CC Color Winners'!A9)</f>
        <v>0</v>
      </c>
      <c r="Y9">
        <f>COUNTIF('CC Standings '!Y$3:Y$27,'CC Color Winners'!A9)</f>
        <v>0</v>
      </c>
      <c r="Z9">
        <f>COUNTIF('CC Standings '!Z$3:Z$27,'CC Color Winners'!A9)</f>
        <v>0</v>
      </c>
      <c r="AA9">
        <f>COUNTIF('CC Standings '!AA$3:AA$27,'CC Color Winners'!A9)</f>
        <v>0</v>
      </c>
      <c r="AB9">
        <f>COUNTIF('CC Standings '!AB$3:AB$27,'CC Color Winners'!A9)</f>
        <v>0</v>
      </c>
      <c r="AC9">
        <f>COUNTIF('CC Standings '!AC$3:AC$27,'CC Color Winners'!A9)</f>
        <v>0</v>
      </c>
      <c r="AD9">
        <f>COUNTIF('CC Standings '!AD$3:AD$27,'CC Color Winners'!A9)</f>
        <v>0</v>
      </c>
      <c r="AE9">
        <f>COUNTIF('CC Standings '!AE$3:AE$27,'CC Color Winners'!A9)</f>
        <v>0</v>
      </c>
      <c r="AF9">
        <f>COUNTIF('CC Standings '!AF$3:AF$27,'CC Color Winners'!A9)</f>
        <v>0</v>
      </c>
      <c r="AG9">
        <f>COUNTIF('CC Standings '!AG$3:AG$27,'CC Color Winners'!A9)</f>
        <v>0</v>
      </c>
      <c r="AH9">
        <f>COUNTIF('CC Standings '!AH$3:AH$27,'CC Color Winners'!A9)</f>
        <v>0</v>
      </c>
      <c r="AI9">
        <f>COUNTIF('CC Standings '!AI$3:AI$27,'CC Color Winners'!A9)</f>
        <v>0</v>
      </c>
      <c r="AJ9">
        <f>COUNTIF('CC Standings '!AJ$3:AJ$27,'CC Color Winners'!A9)</f>
        <v>0</v>
      </c>
      <c r="AK9">
        <f>COUNTIF('CC Standings '!AK$3:AK$27,'CC Color Winners'!A9)</f>
        <v>0</v>
      </c>
      <c r="AL9">
        <f>COUNTIF('CC Standings '!AL$3:AL$27,'CC Color Winners'!A9)</f>
        <v>0</v>
      </c>
      <c r="AM9">
        <f>COUNTIF('CC Standings '!AM$3:AM$27,'CC Color Winners'!A9)</f>
        <v>0</v>
      </c>
    </row>
    <row r="10" spans="1:39">
      <c r="A10" t="s">
        <v>118</v>
      </c>
      <c r="B10">
        <f>COUNTIF('CC Standings '!B$3:B$27,'CC Color Winners'!A10)</f>
        <v>0</v>
      </c>
      <c r="C10">
        <f>COUNTIF('CC Standings '!C$3:C$27,'CC Color Winners'!A10)</f>
        <v>0</v>
      </c>
      <c r="D10">
        <f>COUNTIF('CC Standings '!D$3:D$27,'CC Color Winners'!A10)</f>
        <v>0</v>
      </c>
      <c r="E10">
        <f>COUNTIF('CC Standings '!E$3:E$27,'CC Color Winners'!A10)</f>
        <v>0</v>
      </c>
      <c r="F10">
        <f>COUNTIF('CC Standings '!F$3:F$27,'CC Color Winners'!A10)</f>
        <v>0</v>
      </c>
      <c r="G10">
        <f>COUNTIF('CC Standings '!G$3:G$27,'CC Color Winners'!A10)</f>
        <v>0</v>
      </c>
      <c r="H10">
        <f>COUNTIF('CC Standings '!H$3:H$27,'CC Color Winners'!A10)</f>
        <v>0</v>
      </c>
      <c r="I10">
        <f>COUNTIF('CC Standings '!I$3:I$27,'CC Color Winners'!A10)</f>
        <v>0</v>
      </c>
      <c r="J10">
        <f>COUNTIF('CC Standings '!J$3:J$27,'CC Color Winners'!A10)</f>
        <v>0</v>
      </c>
      <c r="K10">
        <f>COUNTIF('CC Standings '!K$3:K$27,'CC Color Winners'!A10)</f>
        <v>0</v>
      </c>
      <c r="L10">
        <f>COUNTIF('CC Standings '!L$3:L$27,'CC Color Winners'!A10)</f>
        <v>0</v>
      </c>
      <c r="M10">
        <f>COUNTIF('CC Standings '!M$3:M$27,'CC Color Winners'!A10)</f>
        <v>0</v>
      </c>
      <c r="N10">
        <f>COUNTIF('CC Standings '!N$3:N$27,'CC Color Winners'!A10)</f>
        <v>0</v>
      </c>
      <c r="O10">
        <f>COUNTIF('CC Standings '!O$3:O$27,'CC Color Winners'!A10)</f>
        <v>0</v>
      </c>
      <c r="P10">
        <f>COUNTIF('CC Standings '!P$3:P$27,'CC Color Winners'!A10)</f>
        <v>0</v>
      </c>
      <c r="Q10">
        <f>COUNTIF('CC Standings '!Q$3:Q$27,'CC Color Winners'!A10)</f>
        <v>0</v>
      </c>
      <c r="R10">
        <f>COUNTIF('CC Standings '!R$3:R$27,'CC Color Winners'!A10)</f>
        <v>0</v>
      </c>
      <c r="S10">
        <f>COUNTIF('CC Standings '!S$3:S$27,'CC Color Winners'!A10)</f>
        <v>0</v>
      </c>
      <c r="T10">
        <f>COUNTIF('CC Standings '!T$3:T$27,'CC Color Winners'!A10)</f>
        <v>0</v>
      </c>
      <c r="U10">
        <f>COUNTIF('CC Standings '!U$3:U$27,'CC Color Winners'!A10)</f>
        <v>0</v>
      </c>
      <c r="V10">
        <f>COUNTIF('CC Standings '!V$3:V$27,'CC Color Winners'!A10)</f>
        <v>0</v>
      </c>
      <c r="W10">
        <f>COUNTIF('CC Standings '!W$3:W$27,'CC Color Winners'!A10)</f>
        <v>0</v>
      </c>
      <c r="X10">
        <f>COUNTIF('CC Standings '!X$3:X$27,'CC Color Winners'!A10)</f>
        <v>0</v>
      </c>
      <c r="Y10">
        <f>COUNTIF('CC Standings '!Y$3:Y$27,'CC Color Winners'!A10)</f>
        <v>0</v>
      </c>
      <c r="Z10">
        <f>COUNTIF('CC Standings '!Z$3:Z$27,'CC Color Winners'!A10)</f>
        <v>0</v>
      </c>
      <c r="AA10">
        <f>COUNTIF('CC Standings '!AA$3:AA$27,'CC Color Winners'!A10)</f>
        <v>0</v>
      </c>
      <c r="AB10">
        <f>COUNTIF('CC Standings '!AB$3:AB$27,'CC Color Winners'!A10)</f>
        <v>0</v>
      </c>
      <c r="AC10">
        <f>COUNTIF('CC Standings '!AC$3:AC$27,'CC Color Winners'!A10)</f>
        <v>0</v>
      </c>
      <c r="AD10">
        <f>COUNTIF('CC Standings '!AD$3:AD$27,'CC Color Winners'!A10)</f>
        <v>0</v>
      </c>
      <c r="AE10">
        <f>COUNTIF('CC Standings '!AE$3:AE$27,'CC Color Winners'!A10)</f>
        <v>0</v>
      </c>
      <c r="AF10">
        <f>COUNTIF('CC Standings '!AF$3:AF$27,'CC Color Winners'!A10)</f>
        <v>0</v>
      </c>
      <c r="AG10">
        <f>COUNTIF('CC Standings '!AG$3:AG$27,'CC Color Winners'!A10)</f>
        <v>0</v>
      </c>
      <c r="AH10">
        <f>COUNTIF('CC Standings '!AH$3:AH$27,'CC Color Winners'!A10)</f>
        <v>0</v>
      </c>
      <c r="AI10">
        <f>COUNTIF('CC Standings '!AI$3:AI$27,'CC Color Winners'!A10)</f>
        <v>0</v>
      </c>
      <c r="AJ10">
        <f>COUNTIF('CC Standings '!AJ$3:AJ$27,'CC Color Winners'!A10)</f>
        <v>0</v>
      </c>
      <c r="AK10">
        <f>COUNTIF('CC Standings '!AK$3:AK$27,'CC Color Winners'!A10)</f>
        <v>0</v>
      </c>
      <c r="AL10">
        <f>COUNTIF('CC Standings '!AL$3:AL$27,'CC Color Winners'!A10)</f>
        <v>0</v>
      </c>
      <c r="AM10">
        <f>COUNTIF('CC Standings '!AM$3:AM$27,'CC Color Winners'!A10)</f>
        <v>0</v>
      </c>
    </row>
    <row r="11" spans="1:39">
      <c r="A11" t="s">
        <v>55</v>
      </c>
      <c r="B11">
        <f>COUNTIF('CC Standings '!B$3:B$27,'CC Color Winners'!A11)</f>
        <v>0</v>
      </c>
      <c r="C11">
        <f>COUNTIF('CC Standings '!C$3:C$27,'CC Color Winners'!A11)</f>
        <v>2</v>
      </c>
      <c r="D11">
        <f>COUNTIF('CC Standings '!D$3:D$27,'CC Color Winners'!A11)</f>
        <v>0</v>
      </c>
      <c r="E11">
        <f>COUNTIF('CC Standings '!E$3:E$27,'CC Color Winners'!A11)</f>
        <v>0</v>
      </c>
      <c r="F11">
        <f>COUNTIF('CC Standings '!F$3:F$27,'CC Color Winners'!A11)</f>
        <v>0</v>
      </c>
      <c r="G11">
        <f>COUNTIF('CC Standings '!G$3:G$27,'CC Color Winners'!A11)</f>
        <v>0</v>
      </c>
      <c r="H11">
        <f>COUNTIF('CC Standings '!H$3:H$27,'CC Color Winners'!A11)</f>
        <v>0</v>
      </c>
      <c r="I11">
        <f>COUNTIF('CC Standings '!I$3:I$27,'CC Color Winners'!A11)</f>
        <v>0</v>
      </c>
      <c r="J11">
        <f>COUNTIF('CC Standings '!J$3:J$27,'CC Color Winners'!A11)</f>
        <v>0</v>
      </c>
      <c r="K11">
        <f>COUNTIF('CC Standings '!K$3:K$27,'CC Color Winners'!A11)</f>
        <v>0</v>
      </c>
      <c r="L11">
        <f>COUNTIF('CC Standings '!L$3:L$27,'CC Color Winners'!A11)</f>
        <v>0</v>
      </c>
      <c r="M11">
        <f>COUNTIF('CC Standings '!M$3:M$27,'CC Color Winners'!A11)</f>
        <v>0</v>
      </c>
      <c r="N11">
        <f>COUNTIF('CC Standings '!N$3:N$27,'CC Color Winners'!A11)</f>
        <v>0</v>
      </c>
      <c r="O11">
        <f>COUNTIF('CC Standings '!O$3:O$27,'CC Color Winners'!A11)</f>
        <v>0</v>
      </c>
      <c r="P11">
        <f>COUNTIF('CC Standings '!P$3:P$27,'CC Color Winners'!A11)</f>
        <v>0</v>
      </c>
      <c r="Q11">
        <f>COUNTIF('CC Standings '!Q$3:Q$27,'CC Color Winners'!A11)</f>
        <v>0</v>
      </c>
      <c r="R11">
        <f>COUNTIF('CC Standings '!R$3:R$27,'CC Color Winners'!A11)</f>
        <v>0</v>
      </c>
      <c r="S11">
        <f>COUNTIF('CC Standings '!S$3:S$27,'CC Color Winners'!A11)</f>
        <v>0</v>
      </c>
      <c r="T11">
        <f>COUNTIF('CC Standings '!T$3:T$27,'CC Color Winners'!A11)</f>
        <v>0</v>
      </c>
      <c r="U11">
        <f>COUNTIF('CC Standings '!U$3:U$27,'CC Color Winners'!A11)</f>
        <v>0</v>
      </c>
      <c r="V11">
        <f>COUNTIF('CC Standings '!V$3:V$27,'CC Color Winners'!A11)</f>
        <v>0</v>
      </c>
      <c r="W11">
        <f>COUNTIF('CC Standings '!W$3:W$27,'CC Color Winners'!A11)</f>
        <v>0</v>
      </c>
      <c r="X11">
        <f>COUNTIF('CC Standings '!X$3:X$27,'CC Color Winners'!A11)</f>
        <v>0</v>
      </c>
      <c r="Y11">
        <f>COUNTIF('CC Standings '!Y$3:Y$27,'CC Color Winners'!A11)</f>
        <v>0</v>
      </c>
      <c r="Z11">
        <f>COUNTIF('CC Standings '!Z$3:Z$27,'CC Color Winners'!A11)</f>
        <v>1</v>
      </c>
      <c r="AA11">
        <f>COUNTIF('CC Standings '!AA$3:AA$27,'CC Color Winners'!A11)</f>
        <v>0</v>
      </c>
      <c r="AB11">
        <f>COUNTIF('CC Standings '!AB$3:AB$27,'CC Color Winners'!A11)</f>
        <v>0</v>
      </c>
      <c r="AC11">
        <f>COUNTIF('CC Standings '!AC$3:AC$27,'CC Color Winners'!A11)</f>
        <v>0</v>
      </c>
      <c r="AD11">
        <f>COUNTIF('CC Standings '!AD$3:AD$27,'CC Color Winners'!A11)</f>
        <v>0</v>
      </c>
      <c r="AE11">
        <f>COUNTIF('CC Standings '!AE$3:AE$27,'CC Color Winners'!A11)</f>
        <v>0</v>
      </c>
      <c r="AF11">
        <f>COUNTIF('CC Standings '!AF$3:AF$27,'CC Color Winners'!A11)</f>
        <v>0</v>
      </c>
      <c r="AG11">
        <f>COUNTIF('CC Standings '!AG$3:AG$27,'CC Color Winners'!A11)</f>
        <v>0</v>
      </c>
      <c r="AH11">
        <f>COUNTIF('CC Standings '!AH$3:AH$27,'CC Color Winners'!A11)</f>
        <v>0</v>
      </c>
      <c r="AI11">
        <f>COUNTIF('CC Standings '!AI$3:AI$27,'CC Color Winners'!A11)</f>
        <v>0</v>
      </c>
      <c r="AJ11">
        <f>COUNTIF('CC Standings '!AJ$3:AJ$27,'CC Color Winners'!A11)</f>
        <v>0</v>
      </c>
      <c r="AK11">
        <f>COUNTIF('CC Standings '!AK$3:AK$27,'CC Color Winners'!A11)</f>
        <v>0</v>
      </c>
      <c r="AL11">
        <f>COUNTIF('CC Standings '!AL$3:AL$27,'CC Color Winners'!A11)</f>
        <v>0</v>
      </c>
      <c r="AM11">
        <f>COUNTIF('CC Standings '!AM$3:AM$27,'CC Color Winners'!A11)</f>
        <v>0</v>
      </c>
    </row>
    <row r="12" spans="1:39">
      <c r="A12" t="s">
        <v>59</v>
      </c>
      <c r="B12">
        <f>COUNTIF('CC Standings '!B$3:B$27,'CC Color Winners'!A12)</f>
        <v>0</v>
      </c>
      <c r="C12">
        <f>COUNTIF('CC Standings '!C$3:C$27,'CC Color Winners'!A12)</f>
        <v>0</v>
      </c>
      <c r="D12">
        <f>COUNTIF('CC Standings '!D$3:D$27,'CC Color Winners'!A12)</f>
        <v>0</v>
      </c>
      <c r="E12">
        <f>COUNTIF('CC Standings '!E$3:E$27,'CC Color Winners'!A12)</f>
        <v>0</v>
      </c>
      <c r="F12">
        <f>COUNTIF('CC Standings '!F$3:F$27,'CC Color Winners'!A12)</f>
        <v>0</v>
      </c>
      <c r="G12">
        <f>COUNTIF('CC Standings '!G$3:G$27,'CC Color Winners'!A12)</f>
        <v>0</v>
      </c>
      <c r="H12">
        <f>COUNTIF('CC Standings '!H$3:H$27,'CC Color Winners'!A12)</f>
        <v>0</v>
      </c>
      <c r="I12">
        <f>COUNTIF('CC Standings '!I$3:I$27,'CC Color Winners'!A12)</f>
        <v>1</v>
      </c>
      <c r="J12">
        <f>COUNTIF('CC Standings '!J$3:J$27,'CC Color Winners'!A12)</f>
        <v>0</v>
      </c>
      <c r="K12">
        <f>COUNTIF('CC Standings '!K$3:K$27,'CC Color Winners'!A12)</f>
        <v>0</v>
      </c>
      <c r="L12">
        <f>COUNTIF('CC Standings '!L$3:L$27,'CC Color Winners'!A12)</f>
        <v>1</v>
      </c>
      <c r="M12">
        <f>COUNTIF('CC Standings '!M$3:M$27,'CC Color Winners'!A12)</f>
        <v>0</v>
      </c>
      <c r="N12">
        <f>COUNTIF('CC Standings '!N$3:N$27,'CC Color Winners'!A12)</f>
        <v>0</v>
      </c>
      <c r="O12">
        <f>COUNTIF('CC Standings '!O$3:O$27,'CC Color Winners'!A12)</f>
        <v>0</v>
      </c>
      <c r="P12">
        <f>COUNTIF('CC Standings '!P$3:P$27,'CC Color Winners'!A12)</f>
        <v>0</v>
      </c>
      <c r="Q12">
        <f>COUNTIF('CC Standings '!Q$3:Q$27,'CC Color Winners'!A12)</f>
        <v>0</v>
      </c>
      <c r="R12">
        <f>COUNTIF('CC Standings '!R$3:R$27,'CC Color Winners'!A12)</f>
        <v>0</v>
      </c>
      <c r="S12">
        <f>COUNTIF('CC Standings '!S$3:S$27,'CC Color Winners'!A12)</f>
        <v>0</v>
      </c>
      <c r="T12">
        <f>COUNTIF('CC Standings '!T$3:T$27,'CC Color Winners'!A12)</f>
        <v>0</v>
      </c>
      <c r="U12">
        <f>COUNTIF('CC Standings '!U$3:U$27,'CC Color Winners'!A12)</f>
        <v>0</v>
      </c>
      <c r="V12">
        <f>COUNTIF('CC Standings '!V$3:V$27,'CC Color Winners'!A12)</f>
        <v>0</v>
      </c>
      <c r="W12">
        <f>COUNTIF('CC Standings '!W$3:W$27,'CC Color Winners'!A12)</f>
        <v>0</v>
      </c>
      <c r="X12">
        <f>COUNTIF('CC Standings '!X$3:X$27,'CC Color Winners'!A12)</f>
        <v>0</v>
      </c>
      <c r="Y12">
        <f>COUNTIF('CC Standings '!Y$3:Y$27,'CC Color Winners'!A12)</f>
        <v>0</v>
      </c>
      <c r="Z12">
        <f>COUNTIF('CC Standings '!Z$3:Z$27,'CC Color Winners'!A12)</f>
        <v>0</v>
      </c>
      <c r="AA12">
        <f>COUNTIF('CC Standings '!AA$3:AA$27,'CC Color Winners'!A12)</f>
        <v>0</v>
      </c>
      <c r="AB12">
        <f>COUNTIF('CC Standings '!AB$3:AB$27,'CC Color Winners'!A12)</f>
        <v>0</v>
      </c>
      <c r="AC12">
        <f>COUNTIF('CC Standings '!AC$3:AC$27,'CC Color Winners'!A12)</f>
        <v>0</v>
      </c>
      <c r="AD12">
        <f>COUNTIF('CC Standings '!AD$3:AD$27,'CC Color Winners'!A12)</f>
        <v>0</v>
      </c>
      <c r="AE12">
        <f>COUNTIF('CC Standings '!AE$3:AE$27,'CC Color Winners'!A12)</f>
        <v>0</v>
      </c>
      <c r="AF12">
        <f>COUNTIF('CC Standings '!AF$3:AF$27,'CC Color Winners'!A12)</f>
        <v>0</v>
      </c>
      <c r="AG12">
        <f>COUNTIF('CC Standings '!AG$3:AG$27,'CC Color Winners'!A12)</f>
        <v>0</v>
      </c>
      <c r="AH12">
        <f>COUNTIF('CC Standings '!AH$3:AH$27,'CC Color Winners'!A12)</f>
        <v>0</v>
      </c>
      <c r="AI12">
        <f>COUNTIF('CC Standings '!AI$3:AI$27,'CC Color Winners'!A12)</f>
        <v>0</v>
      </c>
      <c r="AJ12">
        <f>COUNTIF('CC Standings '!AJ$3:AJ$27,'CC Color Winners'!A12)</f>
        <v>0</v>
      </c>
      <c r="AK12">
        <f>COUNTIF('CC Standings '!AK$3:AK$27,'CC Color Winners'!A12)</f>
        <v>0</v>
      </c>
      <c r="AL12">
        <f>COUNTIF('CC Standings '!AL$3:AL$27,'CC Color Winners'!A12)</f>
        <v>0</v>
      </c>
      <c r="AM12">
        <f>COUNTIF('CC Standings '!AM$3:AM$27,'CC Color Winners'!A12)</f>
        <v>0</v>
      </c>
    </row>
    <row r="13" spans="1:39">
      <c r="A13" t="s">
        <v>262</v>
      </c>
      <c r="B13">
        <f>COUNTIF('CC Standings '!B$3:B$27,'CC Color Winners'!A13)</f>
        <v>0</v>
      </c>
      <c r="C13">
        <f>COUNTIF('CC Standings '!C$3:C$27,'CC Color Winners'!A13)</f>
        <v>0</v>
      </c>
      <c r="D13">
        <f>COUNTIF('CC Standings '!D$3:D$27,'CC Color Winners'!A13)</f>
        <v>0</v>
      </c>
      <c r="E13">
        <f>COUNTIF('CC Standings '!E$3:E$27,'CC Color Winners'!A13)</f>
        <v>0</v>
      </c>
      <c r="F13">
        <f>COUNTIF('CC Standings '!F$3:F$27,'CC Color Winners'!A13)</f>
        <v>0</v>
      </c>
      <c r="G13">
        <f>COUNTIF('CC Standings '!G$3:G$27,'CC Color Winners'!A13)</f>
        <v>0</v>
      </c>
      <c r="H13">
        <f>COUNTIF('CC Standings '!H$3:H$27,'CC Color Winners'!A13)</f>
        <v>0</v>
      </c>
      <c r="I13">
        <f>COUNTIF('CC Standings '!I$3:I$27,'CC Color Winners'!A13)</f>
        <v>0</v>
      </c>
      <c r="J13">
        <f>COUNTIF('CC Standings '!J$3:J$27,'CC Color Winners'!A13)</f>
        <v>0</v>
      </c>
      <c r="K13">
        <f>COUNTIF('CC Standings '!K$3:K$27,'CC Color Winners'!A13)</f>
        <v>0</v>
      </c>
      <c r="L13">
        <f>COUNTIF('CC Standings '!L$3:L$27,'CC Color Winners'!A13)</f>
        <v>0</v>
      </c>
      <c r="M13">
        <f>COUNTIF('CC Standings '!M$3:M$27,'CC Color Winners'!A13)</f>
        <v>0</v>
      </c>
      <c r="N13">
        <f>COUNTIF('CC Standings '!N$3:N$27,'CC Color Winners'!A13)</f>
        <v>0</v>
      </c>
      <c r="O13">
        <f>COUNTIF('CC Standings '!O$3:O$27,'CC Color Winners'!A13)</f>
        <v>0</v>
      </c>
      <c r="P13">
        <f>COUNTIF('CC Standings '!P$3:P$27,'CC Color Winners'!A13)</f>
        <v>0</v>
      </c>
      <c r="Q13">
        <f>COUNTIF('CC Standings '!Q$3:Q$27,'CC Color Winners'!A13)</f>
        <v>0</v>
      </c>
      <c r="R13">
        <f>COUNTIF('CC Standings '!R$3:R$27,'CC Color Winners'!A13)</f>
        <v>0</v>
      </c>
      <c r="S13">
        <f>COUNTIF('CC Standings '!S$3:S$27,'CC Color Winners'!A13)</f>
        <v>0</v>
      </c>
      <c r="T13">
        <f>COUNTIF('CC Standings '!T$3:T$27,'CC Color Winners'!A13)</f>
        <v>0</v>
      </c>
      <c r="U13">
        <f>COUNTIF('CC Standings '!U$3:U$27,'CC Color Winners'!A13)</f>
        <v>0</v>
      </c>
      <c r="V13">
        <f>COUNTIF('CC Standings '!V$3:V$27,'CC Color Winners'!A13)</f>
        <v>0</v>
      </c>
      <c r="W13">
        <f>COUNTIF('CC Standings '!W$3:W$27,'CC Color Winners'!A13)</f>
        <v>0</v>
      </c>
      <c r="X13">
        <f>COUNTIF('CC Standings '!X$3:X$27,'CC Color Winners'!A13)</f>
        <v>0</v>
      </c>
      <c r="Y13">
        <f>COUNTIF('CC Standings '!Y$3:Y$27,'CC Color Winners'!A13)</f>
        <v>0</v>
      </c>
      <c r="Z13">
        <f>COUNTIF('CC Standings '!Z$3:Z$27,'CC Color Winners'!A13)</f>
        <v>0</v>
      </c>
      <c r="AA13">
        <f>COUNTIF('CC Standings '!AA$3:AA$27,'CC Color Winners'!A13)</f>
        <v>0</v>
      </c>
      <c r="AB13">
        <f>COUNTIF('CC Standings '!AB$3:AB$27,'CC Color Winners'!A13)</f>
        <v>0</v>
      </c>
      <c r="AC13">
        <f>COUNTIF('CC Standings '!AC$3:AC$27,'CC Color Winners'!A13)</f>
        <v>0</v>
      </c>
      <c r="AD13">
        <f>COUNTIF('CC Standings '!AD$3:AD$27,'CC Color Winners'!A13)</f>
        <v>0</v>
      </c>
      <c r="AE13">
        <f>COUNTIF('CC Standings '!AE$3:AE$27,'CC Color Winners'!A13)</f>
        <v>0</v>
      </c>
      <c r="AF13">
        <f>COUNTIF('CC Standings '!AF$3:AF$27,'CC Color Winners'!A13)</f>
        <v>0</v>
      </c>
      <c r="AG13">
        <f>COUNTIF('CC Standings '!AG$3:AG$27,'CC Color Winners'!A13)</f>
        <v>0</v>
      </c>
      <c r="AH13">
        <f>COUNTIF('CC Standings '!AH$3:AH$27,'CC Color Winners'!A13)</f>
        <v>0</v>
      </c>
      <c r="AI13">
        <f>COUNTIF('CC Standings '!AI$3:AI$27,'CC Color Winners'!A13)</f>
        <v>0</v>
      </c>
      <c r="AJ13">
        <f>COUNTIF('CC Standings '!AJ$3:AJ$27,'CC Color Winners'!A13)</f>
        <v>0</v>
      </c>
      <c r="AK13">
        <f>COUNTIF('CC Standings '!AK$3:AK$27,'CC Color Winners'!A13)</f>
        <v>0</v>
      </c>
      <c r="AL13">
        <f>COUNTIF('CC Standings '!AL$3:AL$27,'CC Color Winners'!A13)</f>
        <v>0</v>
      </c>
      <c r="AM13">
        <f>COUNTIF('CC Standings '!AM$3:AM$27,'CC Color Winners'!A13)</f>
        <v>0</v>
      </c>
    </row>
    <row r="14" spans="1:39">
      <c r="A14" t="s">
        <v>54</v>
      </c>
      <c r="B14">
        <f>COUNTIF('CC Standings '!B$3:B$27,'CC Color Winners'!A14)</f>
        <v>0</v>
      </c>
      <c r="C14">
        <f>COUNTIF('CC Standings '!C$3:C$27,'CC Color Winners'!A14)</f>
        <v>0</v>
      </c>
      <c r="D14">
        <f>COUNTIF('CC Standings '!D$3:D$27,'CC Color Winners'!A14)</f>
        <v>0</v>
      </c>
      <c r="E14">
        <f>COUNTIF('CC Standings '!E$3:E$27,'CC Color Winners'!A14)</f>
        <v>0</v>
      </c>
      <c r="F14">
        <f>COUNTIF('CC Standings '!F$3:F$27,'CC Color Winners'!A14)</f>
        <v>0</v>
      </c>
      <c r="G14">
        <f>COUNTIF('CC Standings '!G$3:G$27,'CC Color Winners'!A14)</f>
        <v>0</v>
      </c>
      <c r="H14">
        <f>COUNTIF('CC Standings '!H$3:H$27,'CC Color Winners'!A14)</f>
        <v>0</v>
      </c>
      <c r="I14">
        <f>COUNTIF('CC Standings '!I$3:I$27,'CC Color Winners'!A14)</f>
        <v>0</v>
      </c>
      <c r="J14">
        <f>COUNTIF('CC Standings '!J$3:J$27,'CC Color Winners'!A14)</f>
        <v>0</v>
      </c>
      <c r="K14">
        <f>COUNTIF('CC Standings '!K$3:K$27,'CC Color Winners'!A14)</f>
        <v>0</v>
      </c>
      <c r="L14">
        <f>COUNTIF('CC Standings '!L$3:L$27,'CC Color Winners'!A14)</f>
        <v>0</v>
      </c>
      <c r="M14">
        <f>COUNTIF('CC Standings '!M$3:M$27,'CC Color Winners'!A14)</f>
        <v>0</v>
      </c>
      <c r="N14">
        <f>COUNTIF('CC Standings '!N$3:N$27,'CC Color Winners'!A14)</f>
        <v>0</v>
      </c>
      <c r="O14">
        <f>COUNTIF('CC Standings '!O$3:O$27,'CC Color Winners'!A14)</f>
        <v>0</v>
      </c>
      <c r="P14">
        <f>COUNTIF('CC Standings '!P$3:P$27,'CC Color Winners'!A14)</f>
        <v>1</v>
      </c>
      <c r="Q14">
        <f>COUNTIF('CC Standings '!Q$3:Q$27,'CC Color Winners'!A14)</f>
        <v>0</v>
      </c>
      <c r="R14">
        <f>COUNTIF('CC Standings '!R$3:R$27,'CC Color Winners'!A14)</f>
        <v>0</v>
      </c>
      <c r="S14">
        <f>COUNTIF('CC Standings '!S$3:S$27,'CC Color Winners'!A14)</f>
        <v>0</v>
      </c>
      <c r="T14">
        <f>COUNTIF('CC Standings '!T$3:T$27,'CC Color Winners'!A14)</f>
        <v>0</v>
      </c>
      <c r="U14">
        <f>COUNTIF('CC Standings '!U$3:U$27,'CC Color Winners'!A14)</f>
        <v>0</v>
      </c>
      <c r="V14">
        <f>COUNTIF('CC Standings '!V$3:V$27,'CC Color Winners'!A14)</f>
        <v>0</v>
      </c>
      <c r="W14">
        <f>COUNTIF('CC Standings '!W$3:W$27,'CC Color Winners'!A14)</f>
        <v>0</v>
      </c>
      <c r="X14">
        <f>COUNTIF('CC Standings '!X$3:X$27,'CC Color Winners'!A14)</f>
        <v>0</v>
      </c>
      <c r="Y14">
        <f>COUNTIF('CC Standings '!Y$3:Y$27,'CC Color Winners'!A14)</f>
        <v>0</v>
      </c>
      <c r="Z14">
        <f>COUNTIF('CC Standings '!Z$3:Z$27,'CC Color Winners'!A14)</f>
        <v>0</v>
      </c>
      <c r="AA14">
        <f>COUNTIF('CC Standings '!AA$3:AA$27,'CC Color Winners'!A14)</f>
        <v>0</v>
      </c>
      <c r="AB14">
        <f>COUNTIF('CC Standings '!AB$3:AB$27,'CC Color Winners'!A14)</f>
        <v>0</v>
      </c>
      <c r="AC14">
        <f>COUNTIF('CC Standings '!AC$3:AC$27,'CC Color Winners'!A14)</f>
        <v>2</v>
      </c>
      <c r="AD14">
        <f>COUNTIF('CC Standings '!AD$3:AD$27,'CC Color Winners'!A14)</f>
        <v>0</v>
      </c>
      <c r="AE14">
        <f>COUNTIF('CC Standings '!AE$3:AE$27,'CC Color Winners'!A14)</f>
        <v>0</v>
      </c>
      <c r="AF14">
        <f>COUNTIF('CC Standings '!AF$3:AF$27,'CC Color Winners'!A14)</f>
        <v>0</v>
      </c>
      <c r="AG14">
        <f>COUNTIF('CC Standings '!AG$3:AG$27,'CC Color Winners'!A14)</f>
        <v>0</v>
      </c>
      <c r="AH14">
        <f>COUNTIF('CC Standings '!AH$3:AH$27,'CC Color Winners'!A14)</f>
        <v>0</v>
      </c>
      <c r="AI14">
        <f>COUNTIF('CC Standings '!AI$3:AI$27,'CC Color Winners'!A14)</f>
        <v>0</v>
      </c>
      <c r="AJ14">
        <f>COUNTIF('CC Standings '!AJ$3:AJ$27,'CC Color Winners'!A14)</f>
        <v>0</v>
      </c>
      <c r="AK14">
        <f>COUNTIF('CC Standings '!AK$3:AK$27,'CC Color Winners'!A14)</f>
        <v>0</v>
      </c>
      <c r="AL14">
        <f>COUNTIF('CC Standings '!AL$3:AL$27,'CC Color Winners'!A14)</f>
        <v>0</v>
      </c>
      <c r="AM14">
        <f>COUNTIF('CC Standings '!AM$3:AM$27,'CC Color Winners'!A14)</f>
        <v>0</v>
      </c>
    </row>
    <row r="15" spans="1:39">
      <c r="A15" t="s">
        <v>95</v>
      </c>
      <c r="B15">
        <f>COUNTIF('CC Standings '!B$3:B$27,'CC Color Winners'!A15)</f>
        <v>0</v>
      </c>
      <c r="C15">
        <f>COUNTIF('CC Standings '!C$3:C$27,'CC Color Winners'!A15)</f>
        <v>0</v>
      </c>
      <c r="D15">
        <f>COUNTIF('CC Standings '!D$3:D$27,'CC Color Winners'!A15)</f>
        <v>0</v>
      </c>
      <c r="E15">
        <f>COUNTIF('CC Standings '!E$3:E$27,'CC Color Winners'!A15)</f>
        <v>0</v>
      </c>
      <c r="F15">
        <f>COUNTIF('CC Standings '!F$3:F$27,'CC Color Winners'!A15)</f>
        <v>0</v>
      </c>
      <c r="G15">
        <f>COUNTIF('CC Standings '!G$3:G$27,'CC Color Winners'!A15)</f>
        <v>0</v>
      </c>
      <c r="H15">
        <f>COUNTIF('CC Standings '!H$3:H$27,'CC Color Winners'!A15)</f>
        <v>0</v>
      </c>
      <c r="I15">
        <f>COUNTIF('CC Standings '!I$3:I$27,'CC Color Winners'!A15)</f>
        <v>0</v>
      </c>
      <c r="J15">
        <f>COUNTIF('CC Standings '!J$3:J$27,'CC Color Winners'!A15)</f>
        <v>0</v>
      </c>
      <c r="K15">
        <f>COUNTIF('CC Standings '!K$3:K$27,'CC Color Winners'!A15)</f>
        <v>0</v>
      </c>
      <c r="L15">
        <f>COUNTIF('CC Standings '!L$3:L$27,'CC Color Winners'!A15)</f>
        <v>0</v>
      </c>
      <c r="M15">
        <f>COUNTIF('CC Standings '!M$3:M$27,'CC Color Winners'!A15)</f>
        <v>0</v>
      </c>
      <c r="N15">
        <f>COUNTIF('CC Standings '!N$3:N$27,'CC Color Winners'!A15)</f>
        <v>0</v>
      </c>
      <c r="O15">
        <f>COUNTIF('CC Standings '!O$3:O$27,'CC Color Winners'!A15)</f>
        <v>0</v>
      </c>
      <c r="P15">
        <f>COUNTIF('CC Standings '!P$3:P$27,'CC Color Winners'!A15)</f>
        <v>0</v>
      </c>
      <c r="Q15">
        <f>COUNTIF('CC Standings '!Q$3:Q$27,'CC Color Winners'!A15)</f>
        <v>0</v>
      </c>
      <c r="R15">
        <f>COUNTIF('CC Standings '!R$3:R$27,'CC Color Winners'!A15)</f>
        <v>0</v>
      </c>
      <c r="S15">
        <f>COUNTIF('CC Standings '!S$3:S$27,'CC Color Winners'!A15)</f>
        <v>0</v>
      </c>
      <c r="T15">
        <f>COUNTIF('CC Standings '!T$3:T$27,'CC Color Winners'!A15)</f>
        <v>0</v>
      </c>
      <c r="U15">
        <f>COUNTIF('CC Standings '!U$3:U$27,'CC Color Winners'!A15)</f>
        <v>0</v>
      </c>
      <c r="V15">
        <f>COUNTIF('CC Standings '!V$3:V$27,'CC Color Winners'!A15)</f>
        <v>0</v>
      </c>
      <c r="W15">
        <f>COUNTIF('CC Standings '!W$3:W$27,'CC Color Winners'!A15)</f>
        <v>0</v>
      </c>
      <c r="X15">
        <f>COUNTIF('CC Standings '!X$3:X$27,'CC Color Winners'!A15)</f>
        <v>0</v>
      </c>
      <c r="Y15">
        <f>COUNTIF('CC Standings '!Y$3:Y$27,'CC Color Winners'!A15)</f>
        <v>0</v>
      </c>
      <c r="Z15">
        <f>COUNTIF('CC Standings '!Z$3:Z$27,'CC Color Winners'!A15)</f>
        <v>0</v>
      </c>
      <c r="AA15">
        <f>COUNTIF('CC Standings '!AA$3:AA$27,'CC Color Winners'!A15)</f>
        <v>0</v>
      </c>
      <c r="AB15">
        <f>COUNTIF('CC Standings '!AB$3:AB$27,'CC Color Winners'!A15)</f>
        <v>0</v>
      </c>
      <c r="AC15">
        <f>COUNTIF('CC Standings '!AC$3:AC$27,'CC Color Winners'!A15)</f>
        <v>0</v>
      </c>
      <c r="AD15">
        <f>COUNTIF('CC Standings '!AD$3:AD$27,'CC Color Winners'!A15)</f>
        <v>0</v>
      </c>
      <c r="AE15">
        <f>COUNTIF('CC Standings '!AE$3:AE$27,'CC Color Winners'!A15)</f>
        <v>0</v>
      </c>
      <c r="AF15">
        <f>COUNTIF('CC Standings '!AF$3:AF$27,'CC Color Winners'!A15)</f>
        <v>0</v>
      </c>
      <c r="AG15">
        <f>COUNTIF('CC Standings '!AG$3:AG$27,'CC Color Winners'!A15)</f>
        <v>0</v>
      </c>
      <c r="AH15">
        <f>COUNTIF('CC Standings '!AH$3:AH$27,'CC Color Winners'!A15)</f>
        <v>0</v>
      </c>
      <c r="AI15">
        <f>COUNTIF('CC Standings '!AI$3:AI$27,'CC Color Winners'!A15)</f>
        <v>0</v>
      </c>
      <c r="AJ15">
        <f>COUNTIF('CC Standings '!AJ$3:AJ$27,'CC Color Winners'!A15)</f>
        <v>0</v>
      </c>
      <c r="AK15">
        <f>COUNTIF('CC Standings '!AK$3:AK$27,'CC Color Winners'!A15)</f>
        <v>0</v>
      </c>
      <c r="AL15">
        <f>COUNTIF('CC Standings '!AL$3:AL$27,'CC Color Winners'!A15)</f>
        <v>0</v>
      </c>
      <c r="AM15">
        <f>COUNTIF('CC Standings '!AM$3:AM$27,'CC Color Winners'!A15)</f>
        <v>0</v>
      </c>
    </row>
    <row r="16" spans="1:39">
      <c r="A16" t="s">
        <v>27</v>
      </c>
      <c r="B16">
        <f>COUNTIF('CC Standings '!B$3:B$27,'CC Color Winners'!A16)</f>
        <v>0</v>
      </c>
      <c r="C16">
        <f>COUNTIF('CC Standings '!C$3:C$27,'CC Color Winners'!A16)</f>
        <v>0</v>
      </c>
      <c r="D16">
        <f>COUNTIF('CC Standings '!D$3:D$27,'CC Color Winners'!A16)</f>
        <v>1</v>
      </c>
      <c r="E16">
        <f>COUNTIF('CC Standings '!E$3:E$27,'CC Color Winners'!A16)</f>
        <v>0</v>
      </c>
      <c r="F16">
        <f>COUNTIF('CC Standings '!F$3:F$27,'CC Color Winners'!A16)</f>
        <v>0</v>
      </c>
      <c r="G16">
        <f>COUNTIF('CC Standings '!G$3:G$27,'CC Color Winners'!A16)</f>
        <v>0</v>
      </c>
      <c r="H16">
        <f>COUNTIF('CC Standings '!H$3:H$27,'CC Color Winners'!A16)</f>
        <v>0</v>
      </c>
      <c r="I16">
        <f>COUNTIF('CC Standings '!I$3:I$27,'CC Color Winners'!A16)</f>
        <v>0</v>
      </c>
      <c r="J16">
        <f>COUNTIF('CC Standings '!J$3:J$27,'CC Color Winners'!A16)</f>
        <v>0</v>
      </c>
      <c r="K16">
        <f>COUNTIF('CC Standings '!K$3:K$27,'CC Color Winners'!A16)</f>
        <v>2</v>
      </c>
      <c r="L16">
        <f>COUNTIF('CC Standings '!L$3:L$27,'CC Color Winners'!A16)</f>
        <v>0</v>
      </c>
      <c r="M16">
        <f>COUNTIF('CC Standings '!M$3:M$27,'CC Color Winners'!A16)</f>
        <v>0</v>
      </c>
      <c r="N16">
        <f>COUNTIF('CC Standings '!N$3:N$27,'CC Color Winners'!A16)</f>
        <v>0</v>
      </c>
      <c r="O16">
        <f>COUNTIF('CC Standings '!O$3:O$27,'CC Color Winners'!A16)</f>
        <v>0</v>
      </c>
      <c r="P16">
        <f>COUNTIF('CC Standings '!P$3:P$27,'CC Color Winners'!A16)</f>
        <v>0</v>
      </c>
      <c r="Q16">
        <f>COUNTIF('CC Standings '!Q$3:Q$27,'CC Color Winners'!A16)</f>
        <v>0</v>
      </c>
      <c r="R16">
        <f>COUNTIF('CC Standings '!R$3:R$27,'CC Color Winners'!A16)</f>
        <v>1</v>
      </c>
      <c r="S16">
        <f>COUNTIF('CC Standings '!S$3:S$27,'CC Color Winners'!A16)</f>
        <v>1</v>
      </c>
      <c r="T16">
        <f>COUNTIF('CC Standings '!T$3:T$27,'CC Color Winners'!A16)</f>
        <v>0</v>
      </c>
      <c r="U16">
        <f>COUNTIF('CC Standings '!U$3:U$27,'CC Color Winners'!A16)</f>
        <v>1</v>
      </c>
      <c r="V16">
        <f>COUNTIF('CC Standings '!V$3:V$27,'CC Color Winners'!A16)</f>
        <v>0</v>
      </c>
      <c r="W16">
        <f>COUNTIF('CC Standings '!W$3:W$27,'CC Color Winners'!A16)</f>
        <v>0</v>
      </c>
      <c r="X16">
        <f>COUNTIF('CC Standings '!X$3:X$27,'CC Color Winners'!A16)</f>
        <v>0</v>
      </c>
      <c r="Y16">
        <f>COUNTIF('CC Standings '!Y$3:Y$27,'CC Color Winners'!A16)</f>
        <v>0</v>
      </c>
      <c r="Z16">
        <f>COUNTIF('CC Standings '!Z$3:Z$27,'CC Color Winners'!A16)</f>
        <v>0</v>
      </c>
      <c r="AA16">
        <f>COUNTIF('CC Standings '!AA$3:AA$27,'CC Color Winners'!A16)</f>
        <v>0</v>
      </c>
      <c r="AB16">
        <f>COUNTIF('CC Standings '!AB$3:AB$27,'CC Color Winners'!A16)</f>
        <v>0</v>
      </c>
      <c r="AC16">
        <f>COUNTIF('CC Standings '!AC$3:AC$27,'CC Color Winners'!A16)</f>
        <v>2</v>
      </c>
      <c r="AD16">
        <f>COUNTIF('CC Standings '!AD$3:AD$27,'CC Color Winners'!A16)</f>
        <v>0</v>
      </c>
      <c r="AE16">
        <f>COUNTIF('CC Standings '!AE$3:AE$27,'CC Color Winners'!A16)</f>
        <v>2</v>
      </c>
      <c r="AF16">
        <f>COUNTIF('CC Standings '!AF$3:AF$27,'CC Color Winners'!A16)</f>
        <v>0</v>
      </c>
      <c r="AG16">
        <f>COUNTIF('CC Standings '!AG$3:AG$27,'CC Color Winners'!A16)</f>
        <v>0</v>
      </c>
      <c r="AH16">
        <f>COUNTIF('CC Standings '!AH$3:AH$27,'CC Color Winners'!A16)</f>
        <v>0</v>
      </c>
      <c r="AI16">
        <f>COUNTIF('CC Standings '!AI$3:AI$27,'CC Color Winners'!A16)</f>
        <v>0</v>
      </c>
      <c r="AJ16">
        <f>COUNTIF('CC Standings '!AJ$3:AJ$27,'CC Color Winners'!A16)</f>
        <v>0</v>
      </c>
      <c r="AK16">
        <f>COUNTIF('CC Standings '!AK$3:AK$27,'CC Color Winners'!A16)</f>
        <v>0</v>
      </c>
      <c r="AL16">
        <f>COUNTIF('CC Standings '!AL$3:AL$27,'CC Color Winners'!A16)</f>
        <v>0</v>
      </c>
      <c r="AM16">
        <f>COUNTIF('CC Standings '!AM$3:AM$27,'CC Color Winners'!A16)</f>
        <v>0</v>
      </c>
    </row>
    <row r="17" spans="1:39">
      <c r="A17" t="s">
        <v>92</v>
      </c>
      <c r="B17">
        <f>COUNTIF('CC Standings '!B$3:B$27,'CC Color Winners'!A17)</f>
        <v>0</v>
      </c>
      <c r="C17">
        <f>COUNTIF('CC Standings '!C$3:C$27,'CC Color Winners'!A17)</f>
        <v>0</v>
      </c>
      <c r="D17">
        <f>COUNTIF('CC Standings '!D$3:D$27,'CC Color Winners'!A17)</f>
        <v>0</v>
      </c>
      <c r="E17">
        <f>COUNTIF('CC Standings '!E$3:E$27,'CC Color Winners'!A17)</f>
        <v>0</v>
      </c>
      <c r="F17">
        <f>COUNTIF('CC Standings '!F$3:F$27,'CC Color Winners'!A17)</f>
        <v>0</v>
      </c>
      <c r="G17">
        <f>COUNTIF('CC Standings '!G$3:G$27,'CC Color Winners'!A17)</f>
        <v>0</v>
      </c>
      <c r="H17">
        <f>COUNTIF('CC Standings '!H$3:H$27,'CC Color Winners'!A17)</f>
        <v>0</v>
      </c>
      <c r="I17">
        <f>COUNTIF('CC Standings '!I$3:I$27,'CC Color Winners'!A17)</f>
        <v>0</v>
      </c>
      <c r="J17">
        <f>COUNTIF('CC Standings '!J$3:J$27,'CC Color Winners'!A17)</f>
        <v>0</v>
      </c>
      <c r="K17">
        <f>COUNTIF('CC Standings '!K$3:K$27,'CC Color Winners'!A17)</f>
        <v>1</v>
      </c>
      <c r="L17">
        <f>COUNTIF('CC Standings '!L$3:L$27,'CC Color Winners'!A17)</f>
        <v>0</v>
      </c>
      <c r="M17">
        <f>COUNTIF('CC Standings '!M$3:M$27,'CC Color Winners'!A17)</f>
        <v>0</v>
      </c>
      <c r="N17">
        <f>COUNTIF('CC Standings '!N$3:N$27,'CC Color Winners'!A17)</f>
        <v>0</v>
      </c>
      <c r="O17">
        <f>COUNTIF('CC Standings '!O$3:O$27,'CC Color Winners'!A17)</f>
        <v>0</v>
      </c>
      <c r="P17">
        <f>COUNTIF('CC Standings '!P$3:P$27,'CC Color Winners'!A17)</f>
        <v>0</v>
      </c>
      <c r="Q17">
        <f>COUNTIF('CC Standings '!Q$3:Q$27,'CC Color Winners'!A17)</f>
        <v>0</v>
      </c>
      <c r="R17">
        <f>COUNTIF('CC Standings '!R$3:R$27,'CC Color Winners'!A17)</f>
        <v>0</v>
      </c>
      <c r="S17">
        <f>COUNTIF('CC Standings '!S$3:S$27,'CC Color Winners'!A17)</f>
        <v>0</v>
      </c>
      <c r="T17">
        <f>COUNTIF('CC Standings '!T$3:T$27,'CC Color Winners'!A17)</f>
        <v>0</v>
      </c>
      <c r="U17">
        <f>COUNTIF('CC Standings '!U$3:U$27,'CC Color Winners'!A17)</f>
        <v>0</v>
      </c>
      <c r="V17">
        <f>COUNTIF('CC Standings '!V$3:V$27,'CC Color Winners'!A17)</f>
        <v>0</v>
      </c>
      <c r="W17">
        <f>COUNTIF('CC Standings '!W$3:W$27,'CC Color Winners'!A17)</f>
        <v>0</v>
      </c>
      <c r="X17">
        <f>COUNTIF('CC Standings '!X$3:X$27,'CC Color Winners'!A17)</f>
        <v>0</v>
      </c>
      <c r="Y17">
        <f>COUNTIF('CC Standings '!Y$3:Y$27,'CC Color Winners'!A17)</f>
        <v>0</v>
      </c>
      <c r="Z17">
        <f>COUNTIF('CC Standings '!Z$3:Z$27,'CC Color Winners'!A17)</f>
        <v>0</v>
      </c>
      <c r="AA17">
        <f>COUNTIF('CC Standings '!AA$3:AA$27,'CC Color Winners'!A17)</f>
        <v>0</v>
      </c>
      <c r="AB17">
        <f>COUNTIF('CC Standings '!AB$3:AB$27,'CC Color Winners'!A17)</f>
        <v>0</v>
      </c>
      <c r="AC17">
        <f>COUNTIF('CC Standings '!AC$3:AC$27,'CC Color Winners'!A17)</f>
        <v>0</v>
      </c>
      <c r="AD17">
        <f>COUNTIF('CC Standings '!AD$3:AD$27,'CC Color Winners'!A17)</f>
        <v>0</v>
      </c>
      <c r="AE17">
        <f>COUNTIF('CC Standings '!AE$3:AE$27,'CC Color Winners'!A17)</f>
        <v>0</v>
      </c>
      <c r="AF17">
        <f>COUNTIF('CC Standings '!AF$3:AF$27,'CC Color Winners'!A17)</f>
        <v>0</v>
      </c>
      <c r="AG17">
        <f>COUNTIF('CC Standings '!AG$3:AG$27,'CC Color Winners'!A17)</f>
        <v>0</v>
      </c>
      <c r="AH17">
        <f>COUNTIF('CC Standings '!AH$3:AH$27,'CC Color Winners'!A17)</f>
        <v>0</v>
      </c>
      <c r="AI17">
        <f>COUNTIF('CC Standings '!AI$3:AI$27,'CC Color Winners'!A17)</f>
        <v>0</v>
      </c>
      <c r="AJ17">
        <f>COUNTIF('CC Standings '!AJ$3:AJ$27,'CC Color Winners'!A17)</f>
        <v>0</v>
      </c>
      <c r="AK17">
        <f>COUNTIF('CC Standings '!AK$3:AK$27,'CC Color Winners'!A17)</f>
        <v>0</v>
      </c>
      <c r="AL17">
        <f>COUNTIF('CC Standings '!AL$3:AL$27,'CC Color Winners'!A17)</f>
        <v>1</v>
      </c>
      <c r="AM17">
        <f>COUNTIF('CC Standings '!AM$3:AM$27,'CC Color Winners'!A17)</f>
        <v>0</v>
      </c>
    </row>
    <row r="18" spans="1:39">
      <c r="A18" t="s">
        <v>264</v>
      </c>
      <c r="B18">
        <f>COUNTIF('CC Standings '!B$3:B$27,'CC Color Winners'!A18)</f>
        <v>0</v>
      </c>
      <c r="C18">
        <f>COUNTIF('CC Standings '!C$3:C$27,'CC Color Winners'!A18)</f>
        <v>0</v>
      </c>
      <c r="D18">
        <f>COUNTIF('CC Standings '!D$3:D$27,'CC Color Winners'!A18)</f>
        <v>0</v>
      </c>
      <c r="E18">
        <f>COUNTIF('CC Standings '!E$3:E$27,'CC Color Winners'!A18)</f>
        <v>0</v>
      </c>
      <c r="F18">
        <f>COUNTIF('CC Standings '!F$3:F$27,'CC Color Winners'!A18)</f>
        <v>0</v>
      </c>
      <c r="G18">
        <f>COUNTIF('CC Standings '!G$3:G$27,'CC Color Winners'!A18)</f>
        <v>0</v>
      </c>
      <c r="H18">
        <f>COUNTIF('CC Standings '!H$3:H$27,'CC Color Winners'!A18)</f>
        <v>0</v>
      </c>
      <c r="I18">
        <f>COUNTIF('CC Standings '!I$3:I$27,'CC Color Winners'!A18)</f>
        <v>0</v>
      </c>
      <c r="J18">
        <f>COUNTIF('CC Standings '!J$3:J$27,'CC Color Winners'!A18)</f>
        <v>0</v>
      </c>
      <c r="K18">
        <f>COUNTIF('CC Standings '!K$3:K$27,'CC Color Winners'!A18)</f>
        <v>0</v>
      </c>
      <c r="L18">
        <f>COUNTIF('CC Standings '!L$3:L$27,'CC Color Winners'!A18)</f>
        <v>0</v>
      </c>
      <c r="M18">
        <f>COUNTIF('CC Standings '!M$3:M$27,'CC Color Winners'!A18)</f>
        <v>0</v>
      </c>
      <c r="N18">
        <f>COUNTIF('CC Standings '!N$3:N$27,'CC Color Winners'!A18)</f>
        <v>0</v>
      </c>
      <c r="O18">
        <f>COUNTIF('CC Standings '!O$3:O$27,'CC Color Winners'!A18)</f>
        <v>0</v>
      </c>
      <c r="P18">
        <f>COUNTIF('CC Standings '!P$3:P$27,'CC Color Winners'!A18)</f>
        <v>0</v>
      </c>
      <c r="Q18">
        <f>COUNTIF('CC Standings '!Q$3:Q$27,'CC Color Winners'!A18)</f>
        <v>0</v>
      </c>
      <c r="R18">
        <f>COUNTIF('CC Standings '!R$3:R$27,'CC Color Winners'!A18)</f>
        <v>0</v>
      </c>
      <c r="S18">
        <f>COUNTIF('CC Standings '!S$3:S$27,'CC Color Winners'!A18)</f>
        <v>0</v>
      </c>
      <c r="T18">
        <f>COUNTIF('CC Standings '!T$3:T$27,'CC Color Winners'!A18)</f>
        <v>0</v>
      </c>
      <c r="U18">
        <f>COUNTIF('CC Standings '!U$3:U$27,'CC Color Winners'!A18)</f>
        <v>0</v>
      </c>
      <c r="V18">
        <f>COUNTIF('CC Standings '!V$3:V$27,'CC Color Winners'!A18)</f>
        <v>0</v>
      </c>
      <c r="W18">
        <f>COUNTIF('CC Standings '!W$3:W$27,'CC Color Winners'!A18)</f>
        <v>0</v>
      </c>
      <c r="X18">
        <f>COUNTIF('CC Standings '!X$3:X$27,'CC Color Winners'!A18)</f>
        <v>0</v>
      </c>
      <c r="Y18">
        <f>COUNTIF('CC Standings '!Y$3:Y$27,'CC Color Winners'!A18)</f>
        <v>0</v>
      </c>
      <c r="Z18">
        <f>COUNTIF('CC Standings '!Z$3:Z$27,'CC Color Winners'!A18)</f>
        <v>0</v>
      </c>
      <c r="AA18">
        <f>COUNTIF('CC Standings '!AA$3:AA$27,'CC Color Winners'!A18)</f>
        <v>0</v>
      </c>
      <c r="AB18">
        <f>COUNTIF('CC Standings '!AB$3:AB$27,'CC Color Winners'!A18)</f>
        <v>0</v>
      </c>
      <c r="AC18">
        <f>COUNTIF('CC Standings '!AC$3:AC$27,'CC Color Winners'!A18)</f>
        <v>0</v>
      </c>
      <c r="AD18">
        <f>COUNTIF('CC Standings '!AD$3:AD$27,'CC Color Winners'!A18)</f>
        <v>0</v>
      </c>
      <c r="AE18">
        <f>COUNTIF('CC Standings '!AE$3:AE$27,'CC Color Winners'!A18)</f>
        <v>0</v>
      </c>
      <c r="AF18">
        <f>COUNTIF('CC Standings '!AF$3:AF$27,'CC Color Winners'!A18)</f>
        <v>0</v>
      </c>
      <c r="AG18">
        <f>COUNTIF('CC Standings '!AG$3:AG$27,'CC Color Winners'!A18)</f>
        <v>0</v>
      </c>
      <c r="AH18">
        <f>COUNTIF('CC Standings '!AH$3:AH$27,'CC Color Winners'!A18)</f>
        <v>0</v>
      </c>
      <c r="AI18">
        <f>COUNTIF('CC Standings '!AI$3:AI$27,'CC Color Winners'!A18)</f>
        <v>0</v>
      </c>
      <c r="AJ18">
        <f>COUNTIF('CC Standings '!AJ$3:AJ$27,'CC Color Winners'!A18)</f>
        <v>0</v>
      </c>
      <c r="AK18">
        <f>COUNTIF('CC Standings '!AK$3:AK$27,'CC Color Winners'!A18)</f>
        <v>0</v>
      </c>
      <c r="AL18">
        <f>COUNTIF('CC Standings '!AL$3:AL$27,'CC Color Winners'!A18)</f>
        <v>0</v>
      </c>
      <c r="AM18">
        <f>COUNTIF('CC Standings '!AM$3:AM$27,'CC Color Winners'!A18)</f>
        <v>0</v>
      </c>
    </row>
    <row r="19" spans="1:39">
      <c r="A19" t="s">
        <v>123</v>
      </c>
      <c r="B19">
        <f>COUNTIF('CC Standings '!B$3:B$27,'CC Color Winners'!A19)</f>
        <v>0</v>
      </c>
      <c r="C19">
        <f>COUNTIF('CC Standings '!C$3:C$27,'CC Color Winners'!A19)</f>
        <v>0</v>
      </c>
      <c r="D19">
        <f>COUNTIF('CC Standings '!D$3:D$27,'CC Color Winners'!A19)</f>
        <v>0</v>
      </c>
      <c r="E19">
        <f>COUNTIF('CC Standings '!E$3:E$27,'CC Color Winners'!A19)</f>
        <v>0</v>
      </c>
      <c r="F19">
        <f>COUNTIF('CC Standings '!F$3:F$27,'CC Color Winners'!A19)</f>
        <v>0</v>
      </c>
      <c r="G19">
        <f>COUNTIF('CC Standings '!G$3:G$27,'CC Color Winners'!A19)</f>
        <v>0</v>
      </c>
      <c r="H19">
        <f>COUNTIF('CC Standings '!H$3:H$27,'CC Color Winners'!A19)</f>
        <v>0</v>
      </c>
      <c r="I19">
        <f>COUNTIF('CC Standings '!I$3:I$27,'CC Color Winners'!A19)</f>
        <v>0</v>
      </c>
      <c r="J19">
        <f>COUNTIF('CC Standings '!J$3:J$27,'CC Color Winners'!A19)</f>
        <v>1</v>
      </c>
      <c r="K19">
        <f>COUNTIF('CC Standings '!K$3:K$27,'CC Color Winners'!A19)</f>
        <v>0</v>
      </c>
      <c r="L19">
        <f>COUNTIF('CC Standings '!L$3:L$27,'CC Color Winners'!A19)</f>
        <v>0</v>
      </c>
      <c r="M19">
        <f>COUNTIF('CC Standings '!M$3:M$27,'CC Color Winners'!A19)</f>
        <v>0</v>
      </c>
      <c r="N19">
        <f>COUNTIF('CC Standings '!N$3:N$27,'CC Color Winners'!A19)</f>
        <v>0</v>
      </c>
      <c r="O19">
        <f>COUNTIF('CC Standings '!O$3:O$27,'CC Color Winners'!A19)</f>
        <v>0</v>
      </c>
      <c r="P19">
        <f>COUNTIF('CC Standings '!P$3:P$27,'CC Color Winners'!A19)</f>
        <v>0</v>
      </c>
      <c r="Q19">
        <f>COUNTIF('CC Standings '!Q$3:Q$27,'CC Color Winners'!A19)</f>
        <v>0</v>
      </c>
      <c r="R19">
        <f>COUNTIF('CC Standings '!R$3:R$27,'CC Color Winners'!A19)</f>
        <v>0</v>
      </c>
      <c r="S19">
        <f>COUNTIF('CC Standings '!S$3:S$27,'CC Color Winners'!A19)</f>
        <v>0</v>
      </c>
      <c r="T19">
        <f>COUNTIF('CC Standings '!T$3:T$27,'CC Color Winners'!A19)</f>
        <v>0</v>
      </c>
      <c r="U19">
        <f>COUNTIF('CC Standings '!U$3:U$27,'CC Color Winners'!A19)</f>
        <v>0</v>
      </c>
      <c r="V19">
        <f>COUNTIF('CC Standings '!V$3:V$27,'CC Color Winners'!A19)</f>
        <v>0</v>
      </c>
      <c r="W19">
        <f>COUNTIF('CC Standings '!W$3:W$27,'CC Color Winners'!A19)</f>
        <v>0</v>
      </c>
      <c r="X19">
        <f>COUNTIF('CC Standings '!X$3:X$27,'CC Color Winners'!A19)</f>
        <v>0</v>
      </c>
      <c r="Y19">
        <f>COUNTIF('CC Standings '!Y$3:Y$27,'CC Color Winners'!A19)</f>
        <v>0</v>
      </c>
      <c r="Z19">
        <f>COUNTIF('CC Standings '!Z$3:Z$27,'CC Color Winners'!A19)</f>
        <v>0</v>
      </c>
      <c r="AA19">
        <f>COUNTIF('CC Standings '!AA$3:AA$27,'CC Color Winners'!A19)</f>
        <v>0</v>
      </c>
      <c r="AB19">
        <f>COUNTIF('CC Standings '!AB$3:AB$27,'CC Color Winners'!A19)</f>
        <v>0</v>
      </c>
      <c r="AC19">
        <f>COUNTIF('CC Standings '!AC$3:AC$27,'CC Color Winners'!A19)</f>
        <v>0</v>
      </c>
      <c r="AD19">
        <f>COUNTIF('CC Standings '!AD$3:AD$27,'CC Color Winners'!A19)</f>
        <v>0</v>
      </c>
      <c r="AE19">
        <f>COUNTIF('CC Standings '!AE$3:AE$27,'CC Color Winners'!A19)</f>
        <v>0</v>
      </c>
      <c r="AF19">
        <f>COUNTIF('CC Standings '!AF$3:AF$27,'CC Color Winners'!A19)</f>
        <v>0</v>
      </c>
      <c r="AG19">
        <f>COUNTIF('CC Standings '!AG$3:AG$27,'CC Color Winners'!A19)</f>
        <v>0</v>
      </c>
      <c r="AH19">
        <f>COUNTIF('CC Standings '!AH$3:AH$27,'CC Color Winners'!A19)</f>
        <v>0</v>
      </c>
      <c r="AI19">
        <f>COUNTIF('CC Standings '!AI$3:AI$27,'CC Color Winners'!A19)</f>
        <v>0</v>
      </c>
      <c r="AJ19">
        <f>COUNTIF('CC Standings '!AJ$3:AJ$27,'CC Color Winners'!A19)</f>
        <v>0</v>
      </c>
      <c r="AK19">
        <f>COUNTIF('CC Standings '!AK$3:AK$27,'CC Color Winners'!A19)</f>
        <v>0</v>
      </c>
      <c r="AL19">
        <f>COUNTIF('CC Standings '!AL$3:AL$27,'CC Color Winners'!A19)</f>
        <v>0</v>
      </c>
      <c r="AM19">
        <f>COUNTIF('CC Standings '!AM$3:AM$27,'CC Color Winners'!A19)</f>
        <v>0</v>
      </c>
    </row>
    <row r="20" spans="1:39">
      <c r="A20" t="s">
        <v>265</v>
      </c>
      <c r="B20">
        <f>COUNTIF('CC Standings '!B$3:B$27,'CC Color Winners'!A20)</f>
        <v>0</v>
      </c>
      <c r="C20">
        <f>COUNTIF('CC Standings '!C$3:C$27,'CC Color Winners'!A20)</f>
        <v>0</v>
      </c>
      <c r="D20">
        <f>COUNTIF('CC Standings '!D$3:D$27,'CC Color Winners'!A20)</f>
        <v>0</v>
      </c>
      <c r="E20">
        <f>COUNTIF('CC Standings '!E$3:E$27,'CC Color Winners'!A20)</f>
        <v>0</v>
      </c>
      <c r="F20">
        <f>COUNTIF('CC Standings '!F$3:F$27,'CC Color Winners'!A20)</f>
        <v>0</v>
      </c>
      <c r="G20">
        <f>COUNTIF('CC Standings '!G$3:G$27,'CC Color Winners'!A20)</f>
        <v>0</v>
      </c>
      <c r="H20">
        <f>COUNTIF('CC Standings '!H$3:H$27,'CC Color Winners'!A20)</f>
        <v>0</v>
      </c>
      <c r="I20">
        <f>COUNTIF('CC Standings '!I$3:I$27,'CC Color Winners'!A20)</f>
        <v>0</v>
      </c>
      <c r="J20">
        <f>COUNTIF('CC Standings '!J$3:J$27,'CC Color Winners'!A20)</f>
        <v>0</v>
      </c>
      <c r="K20">
        <f>COUNTIF('CC Standings '!K$3:K$27,'CC Color Winners'!A20)</f>
        <v>0</v>
      </c>
      <c r="L20">
        <f>COUNTIF('CC Standings '!L$3:L$27,'CC Color Winners'!A20)</f>
        <v>0</v>
      </c>
      <c r="M20">
        <f>COUNTIF('CC Standings '!M$3:M$27,'CC Color Winners'!A20)</f>
        <v>0</v>
      </c>
      <c r="N20">
        <f>COUNTIF('CC Standings '!N$3:N$27,'CC Color Winners'!A20)</f>
        <v>0</v>
      </c>
      <c r="O20">
        <f>COUNTIF('CC Standings '!O$3:O$27,'CC Color Winners'!A20)</f>
        <v>0</v>
      </c>
      <c r="P20">
        <f>COUNTIF('CC Standings '!P$3:P$27,'CC Color Winners'!A20)</f>
        <v>0</v>
      </c>
      <c r="Q20">
        <f>COUNTIF('CC Standings '!Q$3:Q$27,'CC Color Winners'!A20)</f>
        <v>0</v>
      </c>
      <c r="R20">
        <f>COUNTIF('CC Standings '!R$3:R$27,'CC Color Winners'!A20)</f>
        <v>0</v>
      </c>
      <c r="S20">
        <f>COUNTIF('CC Standings '!S$3:S$27,'CC Color Winners'!A20)</f>
        <v>0</v>
      </c>
      <c r="T20">
        <f>COUNTIF('CC Standings '!T$3:T$27,'CC Color Winners'!A20)</f>
        <v>0</v>
      </c>
      <c r="U20">
        <f>COUNTIF('CC Standings '!U$3:U$27,'CC Color Winners'!A20)</f>
        <v>0</v>
      </c>
      <c r="V20">
        <f>COUNTIF('CC Standings '!V$3:V$27,'CC Color Winners'!A20)</f>
        <v>0</v>
      </c>
      <c r="W20">
        <f>COUNTIF('CC Standings '!W$3:W$27,'CC Color Winners'!A20)</f>
        <v>0</v>
      </c>
      <c r="X20">
        <f>COUNTIF('CC Standings '!X$3:X$27,'CC Color Winners'!A20)</f>
        <v>0</v>
      </c>
      <c r="Y20">
        <f>COUNTIF('CC Standings '!Y$3:Y$27,'CC Color Winners'!A20)</f>
        <v>0</v>
      </c>
      <c r="Z20">
        <f>COUNTIF('CC Standings '!Z$3:Z$27,'CC Color Winners'!A20)</f>
        <v>0</v>
      </c>
      <c r="AA20">
        <f>COUNTIF('CC Standings '!AA$3:AA$27,'CC Color Winners'!A20)</f>
        <v>0</v>
      </c>
      <c r="AB20">
        <f>COUNTIF('CC Standings '!AB$3:AB$27,'CC Color Winners'!A20)</f>
        <v>0</v>
      </c>
      <c r="AC20">
        <f>COUNTIF('CC Standings '!AC$3:AC$27,'CC Color Winners'!A20)</f>
        <v>0</v>
      </c>
      <c r="AD20">
        <f>COUNTIF('CC Standings '!AD$3:AD$27,'CC Color Winners'!A20)</f>
        <v>0</v>
      </c>
      <c r="AE20">
        <f>COUNTIF('CC Standings '!AE$3:AE$27,'CC Color Winners'!A20)</f>
        <v>0</v>
      </c>
      <c r="AF20">
        <f>COUNTIF('CC Standings '!AF$3:AF$27,'CC Color Winners'!A20)</f>
        <v>0</v>
      </c>
      <c r="AG20">
        <f>COUNTIF('CC Standings '!AG$3:AG$27,'CC Color Winners'!A20)</f>
        <v>0</v>
      </c>
      <c r="AH20">
        <f>COUNTIF('CC Standings '!AH$3:AH$27,'CC Color Winners'!A20)</f>
        <v>0</v>
      </c>
      <c r="AI20">
        <f>COUNTIF('CC Standings '!AI$3:AI$27,'CC Color Winners'!A20)</f>
        <v>0</v>
      </c>
      <c r="AJ20">
        <f>COUNTIF('CC Standings '!AJ$3:AJ$27,'CC Color Winners'!A20)</f>
        <v>0</v>
      </c>
      <c r="AK20">
        <f>COUNTIF('CC Standings '!AK$3:AK$27,'CC Color Winners'!A20)</f>
        <v>0</v>
      </c>
      <c r="AL20">
        <f>COUNTIF('CC Standings '!AL$3:AL$27,'CC Color Winners'!A20)</f>
        <v>0</v>
      </c>
      <c r="AM20">
        <f>COUNTIF('CC Standings '!AM$3:AM$27,'CC Color Winners'!A20)</f>
        <v>0</v>
      </c>
    </row>
    <row r="21" spans="1:39">
      <c r="A21" t="s">
        <v>259</v>
      </c>
      <c r="B21">
        <f>COUNTIF('CC Standings '!B$3:B$27,'CC Color Winners'!A21)</f>
        <v>0</v>
      </c>
      <c r="C21">
        <f>COUNTIF('CC Standings '!C$3:C$27,'CC Color Winners'!A21)</f>
        <v>0</v>
      </c>
      <c r="D21">
        <f>COUNTIF('CC Standings '!D$3:D$27,'CC Color Winners'!A21)</f>
        <v>0</v>
      </c>
      <c r="E21">
        <f>COUNTIF('CC Standings '!E$3:E$27,'CC Color Winners'!A21)</f>
        <v>0</v>
      </c>
      <c r="F21">
        <f>COUNTIF('CC Standings '!F$3:F$27,'CC Color Winners'!A21)</f>
        <v>0</v>
      </c>
      <c r="G21">
        <f>COUNTIF('CC Standings '!G$3:G$27,'CC Color Winners'!A21)</f>
        <v>0</v>
      </c>
      <c r="H21">
        <f>COUNTIF('CC Standings '!H$3:H$27,'CC Color Winners'!A21)</f>
        <v>0</v>
      </c>
      <c r="I21">
        <f>COUNTIF('CC Standings '!I$3:I$27,'CC Color Winners'!A21)</f>
        <v>0</v>
      </c>
      <c r="J21">
        <f>COUNTIF('CC Standings '!J$3:J$27,'CC Color Winners'!A21)</f>
        <v>0</v>
      </c>
      <c r="K21">
        <f>COUNTIF('CC Standings '!K$3:K$27,'CC Color Winners'!A21)</f>
        <v>0</v>
      </c>
      <c r="L21">
        <f>COUNTIF('CC Standings '!L$3:L$27,'CC Color Winners'!A21)</f>
        <v>0</v>
      </c>
      <c r="M21">
        <f>COUNTIF('CC Standings '!M$3:M$27,'CC Color Winners'!A21)</f>
        <v>0</v>
      </c>
      <c r="N21">
        <f>COUNTIF('CC Standings '!N$3:N$27,'CC Color Winners'!A21)</f>
        <v>0</v>
      </c>
      <c r="O21">
        <f>COUNTIF('CC Standings '!O$3:O$27,'CC Color Winners'!A21)</f>
        <v>0</v>
      </c>
      <c r="P21">
        <f>COUNTIF('CC Standings '!P$3:P$27,'CC Color Winners'!A21)</f>
        <v>0</v>
      </c>
      <c r="Q21">
        <f>COUNTIF('CC Standings '!Q$3:Q$27,'CC Color Winners'!A21)</f>
        <v>0</v>
      </c>
      <c r="R21">
        <f>COUNTIF('CC Standings '!R$3:R$27,'CC Color Winners'!A21)</f>
        <v>0</v>
      </c>
      <c r="S21">
        <f>COUNTIF('CC Standings '!S$3:S$27,'CC Color Winners'!A21)</f>
        <v>0</v>
      </c>
      <c r="T21">
        <f>COUNTIF('CC Standings '!T$3:T$27,'CC Color Winners'!A21)</f>
        <v>0</v>
      </c>
      <c r="U21">
        <f>COUNTIF('CC Standings '!U$3:U$27,'CC Color Winners'!A21)</f>
        <v>0</v>
      </c>
      <c r="V21">
        <f>COUNTIF('CC Standings '!V$3:V$27,'CC Color Winners'!A21)</f>
        <v>0</v>
      </c>
      <c r="W21">
        <f>COUNTIF('CC Standings '!W$3:W$27,'CC Color Winners'!A21)</f>
        <v>0</v>
      </c>
      <c r="X21">
        <f>COUNTIF('CC Standings '!X$3:X$27,'CC Color Winners'!A21)</f>
        <v>0</v>
      </c>
      <c r="Y21">
        <f>COUNTIF('CC Standings '!Y$3:Y$27,'CC Color Winners'!A21)</f>
        <v>0</v>
      </c>
      <c r="Z21">
        <f>COUNTIF('CC Standings '!Z$3:Z$27,'CC Color Winners'!A21)</f>
        <v>0</v>
      </c>
      <c r="AA21">
        <f>COUNTIF('CC Standings '!AA$3:AA$27,'CC Color Winners'!A21)</f>
        <v>0</v>
      </c>
      <c r="AB21">
        <f>COUNTIF('CC Standings '!AB$3:AB$27,'CC Color Winners'!A21)</f>
        <v>0</v>
      </c>
      <c r="AC21">
        <f>COUNTIF('CC Standings '!AC$3:AC$27,'CC Color Winners'!A21)</f>
        <v>0</v>
      </c>
      <c r="AD21">
        <f>COUNTIF('CC Standings '!AD$3:AD$27,'CC Color Winners'!A21)</f>
        <v>0</v>
      </c>
      <c r="AE21">
        <f>COUNTIF('CC Standings '!AE$3:AE$27,'CC Color Winners'!A21)</f>
        <v>0</v>
      </c>
      <c r="AF21">
        <f>COUNTIF('CC Standings '!AF$3:AF$27,'CC Color Winners'!A21)</f>
        <v>0</v>
      </c>
      <c r="AG21">
        <f>COUNTIF('CC Standings '!AG$3:AG$27,'CC Color Winners'!A21)</f>
        <v>0</v>
      </c>
      <c r="AH21">
        <f>COUNTIF('CC Standings '!AH$3:AH$27,'CC Color Winners'!A21)</f>
        <v>0</v>
      </c>
      <c r="AI21">
        <f>COUNTIF('CC Standings '!AI$3:AI$27,'CC Color Winners'!A21)</f>
        <v>0</v>
      </c>
      <c r="AJ21">
        <f>COUNTIF('CC Standings '!AJ$3:AJ$27,'CC Color Winners'!A21)</f>
        <v>0</v>
      </c>
      <c r="AK21">
        <f>COUNTIF('CC Standings '!AK$3:AK$27,'CC Color Winners'!A21)</f>
        <v>0</v>
      </c>
      <c r="AL21">
        <f>COUNTIF('CC Standings '!AL$3:AL$27,'CC Color Winners'!A21)</f>
        <v>0</v>
      </c>
      <c r="AM21">
        <f>COUNTIF('CC Standings '!AM$3:AM$27,'CC Color Winners'!A21)</f>
        <v>0</v>
      </c>
    </row>
    <row r="22" spans="1:39">
      <c r="A22" t="s">
        <v>77</v>
      </c>
      <c r="B22">
        <f>COUNTIF('CC Standings '!B$3:B$27,'CC Color Winners'!A22)</f>
        <v>1</v>
      </c>
      <c r="C22">
        <f>COUNTIF('CC Standings '!C$3:C$27,'CC Color Winners'!A22)</f>
        <v>0</v>
      </c>
      <c r="D22">
        <f>COUNTIF('CC Standings '!D$3:D$27,'CC Color Winners'!A22)</f>
        <v>0</v>
      </c>
      <c r="E22">
        <f>COUNTIF('CC Standings '!E$3:E$27,'CC Color Winners'!A22)</f>
        <v>0</v>
      </c>
      <c r="F22">
        <f>COUNTIF('CC Standings '!F$3:F$27,'CC Color Winners'!A22)</f>
        <v>0</v>
      </c>
      <c r="G22">
        <f>COUNTIF('CC Standings '!G$3:G$27,'CC Color Winners'!A22)</f>
        <v>0</v>
      </c>
      <c r="H22">
        <f>COUNTIF('CC Standings '!H$3:H$27,'CC Color Winners'!A22)</f>
        <v>0</v>
      </c>
      <c r="I22">
        <f>COUNTIF('CC Standings '!I$3:I$27,'CC Color Winners'!A22)</f>
        <v>2</v>
      </c>
      <c r="J22">
        <f>COUNTIF('CC Standings '!J$3:J$27,'CC Color Winners'!A22)</f>
        <v>1</v>
      </c>
      <c r="K22">
        <f>COUNTIF('CC Standings '!K$3:K$27,'CC Color Winners'!A22)</f>
        <v>0</v>
      </c>
      <c r="L22">
        <f>COUNTIF('CC Standings '!L$3:L$27,'CC Color Winners'!A22)</f>
        <v>0</v>
      </c>
      <c r="M22">
        <f>COUNTIF('CC Standings '!M$3:M$27,'CC Color Winners'!A22)</f>
        <v>0</v>
      </c>
      <c r="N22">
        <f>COUNTIF('CC Standings '!N$3:N$27,'CC Color Winners'!A22)</f>
        <v>0</v>
      </c>
      <c r="O22">
        <f>COUNTIF('CC Standings '!O$3:O$27,'CC Color Winners'!A22)</f>
        <v>2</v>
      </c>
      <c r="P22">
        <f>COUNTIF('CC Standings '!P$3:P$27,'CC Color Winners'!A22)</f>
        <v>0</v>
      </c>
      <c r="Q22">
        <f>COUNTIF('CC Standings '!Q$3:Q$27,'CC Color Winners'!A22)</f>
        <v>0</v>
      </c>
      <c r="R22">
        <f>COUNTIF('CC Standings '!R$3:R$27,'CC Color Winners'!A22)</f>
        <v>0</v>
      </c>
      <c r="S22">
        <f>COUNTIF('CC Standings '!S$3:S$27,'CC Color Winners'!A22)</f>
        <v>0</v>
      </c>
      <c r="T22">
        <f>COUNTIF('CC Standings '!T$3:T$27,'CC Color Winners'!A22)</f>
        <v>0</v>
      </c>
      <c r="U22">
        <f>COUNTIF('CC Standings '!U$3:U$27,'CC Color Winners'!A22)</f>
        <v>0</v>
      </c>
      <c r="V22">
        <f>COUNTIF('CC Standings '!V$3:V$27,'CC Color Winners'!A22)</f>
        <v>0</v>
      </c>
      <c r="W22">
        <f>COUNTIF('CC Standings '!W$3:W$27,'CC Color Winners'!A22)</f>
        <v>0</v>
      </c>
      <c r="X22">
        <f>COUNTIF('CC Standings '!X$3:X$27,'CC Color Winners'!A22)</f>
        <v>0</v>
      </c>
      <c r="Y22">
        <f>COUNTIF('CC Standings '!Y$3:Y$27,'CC Color Winners'!A22)</f>
        <v>4</v>
      </c>
      <c r="Z22">
        <f>COUNTIF('CC Standings '!Z$3:Z$27,'CC Color Winners'!A22)</f>
        <v>0</v>
      </c>
      <c r="AA22">
        <f>COUNTIF('CC Standings '!AA$3:AA$27,'CC Color Winners'!A22)</f>
        <v>6</v>
      </c>
      <c r="AB22">
        <f>COUNTIF('CC Standings '!AB$3:AB$27,'CC Color Winners'!A22)</f>
        <v>0</v>
      </c>
      <c r="AC22">
        <f>COUNTIF('CC Standings '!AC$3:AC$27,'CC Color Winners'!A22)</f>
        <v>0</v>
      </c>
      <c r="AD22">
        <f>COUNTIF('CC Standings '!AD$3:AD$27,'CC Color Winners'!A22)</f>
        <v>0</v>
      </c>
      <c r="AE22">
        <f>COUNTIF('CC Standings '!AE$3:AE$27,'CC Color Winners'!A22)</f>
        <v>0</v>
      </c>
      <c r="AF22">
        <f>COUNTIF('CC Standings '!AF$3:AF$27,'CC Color Winners'!A22)</f>
        <v>0</v>
      </c>
      <c r="AG22">
        <f>COUNTIF('CC Standings '!AG$3:AG$27,'CC Color Winners'!A22)</f>
        <v>0</v>
      </c>
      <c r="AH22">
        <f>COUNTIF('CC Standings '!AH$3:AH$27,'CC Color Winners'!A22)</f>
        <v>0</v>
      </c>
      <c r="AI22">
        <f>COUNTIF('CC Standings '!AI$3:AI$27,'CC Color Winners'!A22)</f>
        <v>0</v>
      </c>
      <c r="AJ22">
        <f>COUNTIF('CC Standings '!AJ$3:AJ$27,'CC Color Winners'!A22)</f>
        <v>0</v>
      </c>
      <c r="AK22">
        <f>COUNTIF('CC Standings '!AK$3:AK$27,'CC Color Winners'!A22)</f>
        <v>0</v>
      </c>
      <c r="AL22">
        <f>COUNTIF('CC Standings '!AL$3:AL$27,'CC Color Winners'!A22)</f>
        <v>0</v>
      </c>
      <c r="AM22">
        <f>COUNTIF('CC Standings '!AM$3:AM$27,'CC Color Winners'!A22)</f>
        <v>0</v>
      </c>
    </row>
    <row r="23" spans="1:39">
      <c r="A23" t="s">
        <v>266</v>
      </c>
      <c r="B23">
        <f>COUNTIF('CC Standings '!B$3:B$27,'CC Color Winners'!A23)</f>
        <v>0</v>
      </c>
      <c r="C23">
        <f>COUNTIF('CC Standings '!C$3:C$27,'CC Color Winners'!A23)</f>
        <v>0</v>
      </c>
      <c r="D23">
        <f>COUNTIF('CC Standings '!D$3:D$27,'CC Color Winners'!A23)</f>
        <v>0</v>
      </c>
      <c r="E23">
        <f>COUNTIF('CC Standings '!E$3:E$27,'CC Color Winners'!A23)</f>
        <v>0</v>
      </c>
      <c r="F23">
        <f>COUNTIF('CC Standings '!F$3:F$27,'CC Color Winners'!A23)</f>
        <v>0</v>
      </c>
      <c r="G23">
        <f>COUNTIF('CC Standings '!G$3:G$27,'CC Color Winners'!A23)</f>
        <v>0</v>
      </c>
      <c r="H23">
        <f>COUNTIF('CC Standings '!H$3:H$27,'CC Color Winners'!A23)</f>
        <v>0</v>
      </c>
      <c r="I23">
        <f>COUNTIF('CC Standings '!I$3:I$27,'CC Color Winners'!A23)</f>
        <v>0</v>
      </c>
      <c r="J23">
        <f>COUNTIF('CC Standings '!J$3:J$27,'CC Color Winners'!A23)</f>
        <v>0</v>
      </c>
      <c r="K23">
        <f>COUNTIF('CC Standings '!K$3:K$27,'CC Color Winners'!A23)</f>
        <v>0</v>
      </c>
      <c r="L23">
        <f>COUNTIF('CC Standings '!L$3:L$27,'CC Color Winners'!A23)</f>
        <v>0</v>
      </c>
      <c r="M23">
        <f>COUNTIF('CC Standings '!M$3:M$27,'CC Color Winners'!A23)</f>
        <v>0</v>
      </c>
      <c r="N23">
        <f>COUNTIF('CC Standings '!N$3:N$27,'CC Color Winners'!A23)</f>
        <v>0</v>
      </c>
      <c r="O23">
        <f>COUNTIF('CC Standings '!O$3:O$27,'CC Color Winners'!A23)</f>
        <v>0</v>
      </c>
      <c r="P23">
        <f>COUNTIF('CC Standings '!P$3:P$27,'CC Color Winners'!A23)</f>
        <v>0</v>
      </c>
      <c r="Q23">
        <f>COUNTIF('CC Standings '!Q$3:Q$27,'CC Color Winners'!A23)</f>
        <v>0</v>
      </c>
      <c r="R23">
        <f>COUNTIF('CC Standings '!R$3:R$27,'CC Color Winners'!A23)</f>
        <v>0</v>
      </c>
      <c r="S23">
        <f>COUNTIF('CC Standings '!S$3:S$27,'CC Color Winners'!A23)</f>
        <v>0</v>
      </c>
      <c r="T23">
        <f>COUNTIF('CC Standings '!T$3:T$27,'CC Color Winners'!A23)</f>
        <v>0</v>
      </c>
      <c r="U23">
        <f>COUNTIF('CC Standings '!U$3:U$27,'CC Color Winners'!A23)</f>
        <v>0</v>
      </c>
      <c r="V23">
        <f>COUNTIF('CC Standings '!V$3:V$27,'CC Color Winners'!A23)</f>
        <v>0</v>
      </c>
      <c r="W23">
        <f>COUNTIF('CC Standings '!W$3:W$27,'CC Color Winners'!A23)</f>
        <v>0</v>
      </c>
      <c r="X23">
        <f>COUNTIF('CC Standings '!X$3:X$27,'CC Color Winners'!A23)</f>
        <v>0</v>
      </c>
      <c r="Y23">
        <f>COUNTIF('CC Standings '!Y$3:Y$27,'CC Color Winners'!A23)</f>
        <v>0</v>
      </c>
      <c r="Z23">
        <f>COUNTIF('CC Standings '!Z$3:Z$27,'CC Color Winners'!A23)</f>
        <v>0</v>
      </c>
      <c r="AA23">
        <f>COUNTIF('CC Standings '!AA$3:AA$27,'CC Color Winners'!A23)</f>
        <v>0</v>
      </c>
      <c r="AB23">
        <f>COUNTIF('CC Standings '!AB$3:AB$27,'CC Color Winners'!A23)</f>
        <v>0</v>
      </c>
      <c r="AC23">
        <f>COUNTIF('CC Standings '!AC$3:AC$27,'CC Color Winners'!A23)</f>
        <v>0</v>
      </c>
      <c r="AD23">
        <f>COUNTIF('CC Standings '!AD$3:AD$27,'CC Color Winners'!A23)</f>
        <v>0</v>
      </c>
      <c r="AE23">
        <f>COUNTIF('CC Standings '!AE$3:AE$27,'CC Color Winners'!A23)</f>
        <v>0</v>
      </c>
      <c r="AF23">
        <f>COUNTIF('CC Standings '!AF$3:AF$27,'CC Color Winners'!A23)</f>
        <v>0</v>
      </c>
      <c r="AG23">
        <f>COUNTIF('CC Standings '!AG$3:AG$27,'CC Color Winners'!A23)</f>
        <v>0</v>
      </c>
      <c r="AH23">
        <f>COUNTIF('CC Standings '!AH$3:AH$27,'CC Color Winners'!A23)</f>
        <v>0</v>
      </c>
      <c r="AI23">
        <f>COUNTIF('CC Standings '!AI$3:AI$27,'CC Color Winners'!A23)</f>
        <v>0</v>
      </c>
      <c r="AJ23">
        <f>COUNTIF('CC Standings '!AJ$3:AJ$27,'CC Color Winners'!A23)</f>
        <v>0</v>
      </c>
      <c r="AK23">
        <f>COUNTIF('CC Standings '!AK$3:AK$27,'CC Color Winners'!A23)</f>
        <v>0</v>
      </c>
      <c r="AL23">
        <f>COUNTIF('CC Standings '!AL$3:AL$27,'CC Color Winners'!A23)</f>
        <v>0</v>
      </c>
      <c r="AM23">
        <f>COUNTIF('CC Standings '!AM$3:AM$27,'CC Color Winners'!A23)</f>
        <v>0</v>
      </c>
    </row>
    <row r="24" spans="1:39">
      <c r="A24" t="s">
        <v>289</v>
      </c>
      <c r="B24">
        <f>COUNTIF('CC Standings '!B$3:B$27,'CC Color Winners'!A24)</f>
        <v>0</v>
      </c>
      <c r="C24">
        <f>COUNTIF('CC Standings '!C$3:C$27,'CC Color Winners'!A24)</f>
        <v>0</v>
      </c>
      <c r="D24">
        <f>COUNTIF('CC Standings '!D$3:D$27,'CC Color Winners'!A24)</f>
        <v>0</v>
      </c>
      <c r="E24">
        <f>COUNTIF('CC Standings '!E$3:E$27,'CC Color Winners'!A24)</f>
        <v>0</v>
      </c>
      <c r="F24">
        <f>COUNTIF('CC Standings '!F$3:F$27,'CC Color Winners'!A24)</f>
        <v>0</v>
      </c>
      <c r="G24">
        <f>COUNTIF('CC Standings '!G$3:G$27,'CC Color Winners'!A24)</f>
        <v>0</v>
      </c>
      <c r="H24">
        <f>COUNTIF('CC Standings '!H$3:H$27,'CC Color Winners'!A24)</f>
        <v>0</v>
      </c>
      <c r="I24">
        <f>COUNTIF('CC Standings '!I$3:I$27,'CC Color Winners'!A24)</f>
        <v>0</v>
      </c>
      <c r="J24">
        <f>COUNTIF('CC Standings '!J$3:J$27,'CC Color Winners'!A24)</f>
        <v>0</v>
      </c>
      <c r="K24">
        <f>COUNTIF('CC Standings '!K$3:K$27,'CC Color Winners'!A24)</f>
        <v>0</v>
      </c>
      <c r="L24">
        <f>COUNTIF('CC Standings '!L$3:L$27,'CC Color Winners'!A24)</f>
        <v>0</v>
      </c>
      <c r="M24">
        <f>COUNTIF('CC Standings '!M$3:M$27,'CC Color Winners'!A24)</f>
        <v>0</v>
      </c>
      <c r="N24">
        <f>COUNTIF('CC Standings '!N$3:N$27,'CC Color Winners'!A24)</f>
        <v>0</v>
      </c>
      <c r="O24">
        <f>COUNTIF('CC Standings '!O$3:O$27,'CC Color Winners'!A24)</f>
        <v>0</v>
      </c>
      <c r="P24">
        <f>COUNTIF('CC Standings '!P$3:P$27,'CC Color Winners'!A24)</f>
        <v>0</v>
      </c>
      <c r="Q24">
        <f>COUNTIF('CC Standings '!Q$3:Q$27,'CC Color Winners'!A24)</f>
        <v>0</v>
      </c>
      <c r="R24">
        <f>COUNTIF('CC Standings '!R$3:R$27,'CC Color Winners'!A24)</f>
        <v>0</v>
      </c>
      <c r="S24">
        <f>COUNTIF('CC Standings '!S$3:S$27,'CC Color Winners'!A24)</f>
        <v>0</v>
      </c>
      <c r="T24">
        <f>COUNTIF('CC Standings '!T$3:T$27,'CC Color Winners'!A24)</f>
        <v>0</v>
      </c>
      <c r="U24">
        <f>COUNTIF('CC Standings '!U$3:U$27,'CC Color Winners'!A24)</f>
        <v>0</v>
      </c>
      <c r="V24">
        <f>COUNTIF('CC Standings '!V$3:V$27,'CC Color Winners'!A24)</f>
        <v>0</v>
      </c>
      <c r="W24">
        <f>COUNTIF('CC Standings '!W$3:W$27,'CC Color Winners'!A24)</f>
        <v>0</v>
      </c>
      <c r="X24">
        <f>COUNTIF('CC Standings '!X$3:X$27,'CC Color Winners'!A24)</f>
        <v>0</v>
      </c>
      <c r="Y24">
        <f>COUNTIF('CC Standings '!Y$3:Y$27,'CC Color Winners'!A24)</f>
        <v>0</v>
      </c>
      <c r="Z24">
        <f>COUNTIF('CC Standings '!Z$3:Z$27,'CC Color Winners'!A24)</f>
        <v>0</v>
      </c>
      <c r="AA24">
        <f>COUNTIF('CC Standings '!AA$3:AA$27,'CC Color Winners'!A24)</f>
        <v>0</v>
      </c>
      <c r="AB24">
        <f>COUNTIF('CC Standings '!AB$3:AB$27,'CC Color Winners'!A24)</f>
        <v>0</v>
      </c>
      <c r="AC24">
        <f>COUNTIF('CC Standings '!AC$3:AC$27,'CC Color Winners'!A24)</f>
        <v>0</v>
      </c>
      <c r="AD24">
        <f>COUNTIF('CC Standings '!AD$3:AD$27,'CC Color Winners'!A24)</f>
        <v>0</v>
      </c>
      <c r="AE24">
        <f>COUNTIF('CC Standings '!AE$3:AE$27,'CC Color Winners'!A24)</f>
        <v>0</v>
      </c>
      <c r="AF24">
        <f>COUNTIF('CC Standings '!AF$3:AF$27,'CC Color Winners'!A24)</f>
        <v>0</v>
      </c>
      <c r="AG24">
        <f>COUNTIF('CC Standings '!AG$3:AG$27,'CC Color Winners'!A24)</f>
        <v>0</v>
      </c>
      <c r="AH24">
        <f>COUNTIF('CC Standings '!AH$3:AH$27,'CC Color Winners'!A24)</f>
        <v>0</v>
      </c>
      <c r="AI24">
        <f>COUNTIF('CC Standings '!AI$3:AI$27,'CC Color Winners'!A24)</f>
        <v>0</v>
      </c>
      <c r="AJ24">
        <f>COUNTIF('CC Standings '!AJ$3:AJ$27,'CC Color Winners'!A24)</f>
        <v>0</v>
      </c>
      <c r="AK24">
        <f>COUNTIF('CC Standings '!AK$3:AK$27,'CC Color Winners'!A24)</f>
        <v>0</v>
      </c>
      <c r="AL24">
        <f>COUNTIF('CC Standings '!AL$3:AL$27,'CC Color Winners'!A24)</f>
        <v>0</v>
      </c>
      <c r="AM24">
        <f>COUNTIF('CC Standings '!AM$3:AM$27,'CC Color Winners'!A24)</f>
        <v>0</v>
      </c>
    </row>
    <row r="25" spans="1:39">
      <c r="A25" t="s">
        <v>35</v>
      </c>
      <c r="B25">
        <f>COUNTIF('CC Standings '!B$3:B$27,'CC Color Winners'!A25)</f>
        <v>0</v>
      </c>
      <c r="C25">
        <f>COUNTIF('CC Standings '!C$3:C$27,'CC Color Winners'!A25)</f>
        <v>0</v>
      </c>
      <c r="D25">
        <f>COUNTIF('CC Standings '!D$3:D$27,'CC Color Winners'!A25)</f>
        <v>0</v>
      </c>
      <c r="E25">
        <f>COUNTIF('CC Standings '!E$3:E$27,'CC Color Winners'!A25)</f>
        <v>0</v>
      </c>
      <c r="F25">
        <f>COUNTIF('CC Standings '!F$3:F$27,'CC Color Winners'!A25)</f>
        <v>0</v>
      </c>
      <c r="G25">
        <f>COUNTIF('CC Standings '!G$3:G$27,'CC Color Winners'!A25)</f>
        <v>0</v>
      </c>
      <c r="H25">
        <f>COUNTIF('CC Standings '!H$3:H$27,'CC Color Winners'!A25)</f>
        <v>0</v>
      </c>
      <c r="I25">
        <f>COUNTIF('CC Standings '!I$3:I$27,'CC Color Winners'!A25)</f>
        <v>0</v>
      </c>
      <c r="J25">
        <f>COUNTIF('CC Standings '!J$3:J$27,'CC Color Winners'!A25)</f>
        <v>0</v>
      </c>
      <c r="K25">
        <f>COUNTIF('CC Standings '!K$3:K$27,'CC Color Winners'!A25)</f>
        <v>0</v>
      </c>
      <c r="L25">
        <f>COUNTIF('CC Standings '!L$3:L$27,'CC Color Winners'!A25)</f>
        <v>0</v>
      </c>
      <c r="M25">
        <f>COUNTIF('CC Standings '!M$3:M$27,'CC Color Winners'!A25)</f>
        <v>0</v>
      </c>
      <c r="N25">
        <f>COUNTIF('CC Standings '!N$3:N$27,'CC Color Winners'!A25)</f>
        <v>0</v>
      </c>
      <c r="O25">
        <f>COUNTIF('CC Standings '!O$3:O$27,'CC Color Winners'!A25)</f>
        <v>0</v>
      </c>
      <c r="P25">
        <f>COUNTIF('CC Standings '!P$3:P$27,'CC Color Winners'!A25)</f>
        <v>0</v>
      </c>
      <c r="Q25">
        <f>COUNTIF('CC Standings '!Q$3:Q$27,'CC Color Winners'!A25)</f>
        <v>0</v>
      </c>
      <c r="R25">
        <f>COUNTIF('CC Standings '!R$3:R$27,'CC Color Winners'!A25)</f>
        <v>0</v>
      </c>
      <c r="S25">
        <f>COUNTIF('CC Standings '!S$3:S$27,'CC Color Winners'!A25)</f>
        <v>0</v>
      </c>
      <c r="T25">
        <f>COUNTIF('CC Standings '!T$3:T$27,'CC Color Winners'!A25)</f>
        <v>0</v>
      </c>
      <c r="U25">
        <f>COUNTIF('CC Standings '!U$3:U$27,'CC Color Winners'!A25)</f>
        <v>0</v>
      </c>
      <c r="V25">
        <f>COUNTIF('CC Standings '!V$3:V$27,'CC Color Winners'!A25)</f>
        <v>0</v>
      </c>
      <c r="W25">
        <f>COUNTIF('CC Standings '!W$3:W$27,'CC Color Winners'!A25)</f>
        <v>0</v>
      </c>
      <c r="X25">
        <f>COUNTIF('CC Standings '!X$3:X$27,'CC Color Winners'!A25)</f>
        <v>0</v>
      </c>
      <c r="Y25">
        <f>COUNTIF('CC Standings '!Y$3:Y$27,'CC Color Winners'!A25)</f>
        <v>0</v>
      </c>
      <c r="Z25">
        <f>COUNTIF('CC Standings '!Z$3:Z$27,'CC Color Winners'!A25)</f>
        <v>0</v>
      </c>
      <c r="AA25">
        <f>COUNTIF('CC Standings '!AA$3:AA$27,'CC Color Winners'!A25)</f>
        <v>0</v>
      </c>
      <c r="AB25">
        <f>COUNTIF('CC Standings '!AB$3:AB$27,'CC Color Winners'!A25)</f>
        <v>0</v>
      </c>
      <c r="AC25">
        <f>COUNTIF('CC Standings '!AC$3:AC$27,'CC Color Winners'!A25)</f>
        <v>0</v>
      </c>
      <c r="AD25">
        <f>COUNTIF('CC Standings '!AD$3:AD$27,'CC Color Winners'!A25)</f>
        <v>0</v>
      </c>
      <c r="AE25">
        <f>COUNTIF('CC Standings '!AE$3:AE$27,'CC Color Winners'!A25)</f>
        <v>0</v>
      </c>
      <c r="AF25">
        <f>COUNTIF('CC Standings '!AF$3:AF$27,'CC Color Winners'!A25)</f>
        <v>0</v>
      </c>
      <c r="AG25">
        <f>COUNTIF('CC Standings '!AG$3:AG$27,'CC Color Winners'!A25)</f>
        <v>0</v>
      </c>
      <c r="AH25">
        <f>COUNTIF('CC Standings '!AH$3:AH$27,'CC Color Winners'!A25)</f>
        <v>0</v>
      </c>
      <c r="AI25">
        <f>COUNTIF('CC Standings '!AI$3:AI$27,'CC Color Winners'!A25)</f>
        <v>0</v>
      </c>
      <c r="AJ25">
        <f>COUNTIF('CC Standings '!AJ$3:AJ$27,'CC Color Winners'!A25)</f>
        <v>0</v>
      </c>
      <c r="AK25">
        <f>COUNTIF('CC Standings '!AK$3:AK$27,'CC Color Winners'!A25)</f>
        <v>0</v>
      </c>
      <c r="AL25">
        <f>COUNTIF('CC Standings '!AL$3:AL$27,'CC Color Winners'!A25)</f>
        <v>0</v>
      </c>
      <c r="AM25">
        <f>COUNTIF('CC Standings '!AM$3:AM$27,'CC Color Winners'!A25)</f>
        <v>0</v>
      </c>
    </row>
    <row r="26" spans="1:39">
      <c r="A26" t="s">
        <v>88</v>
      </c>
      <c r="B26">
        <f>COUNTIF('CC Standings '!B$3:B$27,'CC Color Winners'!A26)</f>
        <v>0</v>
      </c>
      <c r="C26">
        <f>COUNTIF('CC Standings '!C$3:C$27,'CC Color Winners'!A26)</f>
        <v>0</v>
      </c>
      <c r="D26">
        <f>COUNTIF('CC Standings '!D$3:D$27,'CC Color Winners'!A26)</f>
        <v>0</v>
      </c>
      <c r="E26">
        <f>COUNTIF('CC Standings '!E$3:E$27,'CC Color Winners'!A26)</f>
        <v>0</v>
      </c>
      <c r="F26">
        <f>COUNTIF('CC Standings '!F$3:F$27,'CC Color Winners'!A26)</f>
        <v>0</v>
      </c>
      <c r="G26">
        <f>COUNTIF('CC Standings '!G$3:G$27,'CC Color Winners'!A26)</f>
        <v>0</v>
      </c>
      <c r="H26">
        <f>COUNTIF('CC Standings '!H$3:H$27,'CC Color Winners'!A26)</f>
        <v>0</v>
      </c>
      <c r="I26">
        <f>COUNTIF('CC Standings '!I$3:I$27,'CC Color Winners'!A26)</f>
        <v>0</v>
      </c>
      <c r="J26">
        <f>COUNTIF('CC Standings '!J$3:J$27,'CC Color Winners'!A26)</f>
        <v>0</v>
      </c>
      <c r="K26">
        <f>COUNTIF('CC Standings '!K$3:K$27,'CC Color Winners'!A26)</f>
        <v>0</v>
      </c>
      <c r="L26">
        <f>COUNTIF('CC Standings '!L$3:L$27,'CC Color Winners'!A26)</f>
        <v>0</v>
      </c>
      <c r="M26">
        <f>COUNTIF('CC Standings '!M$3:M$27,'CC Color Winners'!A26)</f>
        <v>0</v>
      </c>
      <c r="N26">
        <f>COUNTIF('CC Standings '!N$3:N$27,'CC Color Winners'!A26)</f>
        <v>0</v>
      </c>
      <c r="O26">
        <f>COUNTIF('CC Standings '!O$3:O$27,'CC Color Winners'!A26)</f>
        <v>0</v>
      </c>
      <c r="P26">
        <f>COUNTIF('CC Standings '!P$3:P$27,'CC Color Winners'!A26)</f>
        <v>0</v>
      </c>
      <c r="Q26">
        <f>COUNTIF('CC Standings '!Q$3:Q$27,'CC Color Winners'!A26)</f>
        <v>0</v>
      </c>
      <c r="R26">
        <f>COUNTIF('CC Standings '!R$3:R$27,'CC Color Winners'!A26)</f>
        <v>0</v>
      </c>
      <c r="S26">
        <f>COUNTIF('CC Standings '!S$3:S$27,'CC Color Winners'!A26)</f>
        <v>0</v>
      </c>
      <c r="T26">
        <f>COUNTIF('CC Standings '!T$3:T$27,'CC Color Winners'!A26)</f>
        <v>0</v>
      </c>
      <c r="U26">
        <f>COUNTIF('CC Standings '!U$3:U$27,'CC Color Winners'!A26)</f>
        <v>0</v>
      </c>
      <c r="V26">
        <f>COUNTIF('CC Standings '!V$3:V$27,'CC Color Winners'!A26)</f>
        <v>0</v>
      </c>
      <c r="W26">
        <f>COUNTIF('CC Standings '!W$3:W$27,'CC Color Winners'!A26)</f>
        <v>0</v>
      </c>
      <c r="X26">
        <f>COUNTIF('CC Standings '!X$3:X$27,'CC Color Winners'!A26)</f>
        <v>0</v>
      </c>
      <c r="Y26">
        <f>COUNTIF('CC Standings '!Y$3:Y$27,'CC Color Winners'!A26)</f>
        <v>0</v>
      </c>
      <c r="Z26">
        <f>COUNTIF('CC Standings '!Z$3:Z$27,'CC Color Winners'!A26)</f>
        <v>0</v>
      </c>
      <c r="AA26">
        <f>COUNTIF('CC Standings '!AA$3:AA$27,'CC Color Winners'!A26)</f>
        <v>0</v>
      </c>
      <c r="AB26">
        <f>COUNTIF('CC Standings '!AB$3:AB$27,'CC Color Winners'!A26)</f>
        <v>0</v>
      </c>
      <c r="AC26">
        <f>COUNTIF('CC Standings '!AC$3:AC$27,'CC Color Winners'!A26)</f>
        <v>0</v>
      </c>
      <c r="AD26">
        <f>COUNTIF('CC Standings '!AD$3:AD$27,'CC Color Winners'!A26)</f>
        <v>0</v>
      </c>
      <c r="AE26">
        <f>COUNTIF('CC Standings '!AE$3:AE$27,'CC Color Winners'!A26)</f>
        <v>0</v>
      </c>
      <c r="AF26">
        <f>COUNTIF('CC Standings '!AF$3:AF$27,'CC Color Winners'!A26)</f>
        <v>0</v>
      </c>
      <c r="AG26">
        <f>COUNTIF('CC Standings '!AG$3:AG$27,'CC Color Winners'!A26)</f>
        <v>0</v>
      </c>
      <c r="AH26">
        <f>COUNTIF('CC Standings '!AH$3:AH$27,'CC Color Winners'!A26)</f>
        <v>0</v>
      </c>
      <c r="AI26">
        <f>COUNTIF('CC Standings '!AI$3:AI$27,'CC Color Winners'!A26)</f>
        <v>0</v>
      </c>
      <c r="AJ26">
        <f>COUNTIF('CC Standings '!AJ$3:AJ$27,'CC Color Winners'!A26)</f>
        <v>0</v>
      </c>
      <c r="AK26">
        <f>COUNTIF('CC Standings '!AK$3:AK$27,'CC Color Winners'!A26)</f>
        <v>0</v>
      </c>
      <c r="AL26">
        <f>COUNTIF('CC Standings '!AL$3:AL$27,'CC Color Winners'!A26)</f>
        <v>0</v>
      </c>
      <c r="AM26">
        <f>COUNTIF('CC Standings '!AM$3:AM$27,'CC Color Winners'!A26)</f>
        <v>0</v>
      </c>
    </row>
    <row r="27" spans="1:39">
      <c r="A27" t="s">
        <v>81</v>
      </c>
      <c r="B27">
        <f>COUNTIF('CC Standings '!B$3:B$27,'CC Color Winners'!A27)</f>
        <v>0</v>
      </c>
      <c r="C27">
        <f>COUNTIF('CC Standings '!C$3:C$27,'CC Color Winners'!A27)</f>
        <v>0</v>
      </c>
      <c r="D27">
        <f>COUNTIF('CC Standings '!D$3:D$27,'CC Color Winners'!A27)</f>
        <v>0</v>
      </c>
      <c r="E27">
        <f>COUNTIF('CC Standings '!E$3:E$27,'CC Color Winners'!A27)</f>
        <v>0</v>
      </c>
      <c r="F27">
        <f>COUNTIF('CC Standings '!F$3:F$27,'CC Color Winners'!A27)</f>
        <v>0</v>
      </c>
      <c r="G27">
        <f>COUNTIF('CC Standings '!G$3:G$27,'CC Color Winners'!A27)</f>
        <v>0</v>
      </c>
      <c r="H27">
        <f>COUNTIF('CC Standings '!H$3:H$27,'CC Color Winners'!A27)</f>
        <v>0</v>
      </c>
      <c r="I27">
        <f>COUNTIF('CC Standings '!I$3:I$27,'CC Color Winners'!A27)</f>
        <v>0</v>
      </c>
      <c r="J27">
        <f>COUNTIF('CC Standings '!J$3:J$27,'CC Color Winners'!A27)</f>
        <v>0</v>
      </c>
      <c r="K27">
        <f>COUNTIF('CC Standings '!K$3:K$27,'CC Color Winners'!A27)</f>
        <v>0</v>
      </c>
      <c r="L27">
        <f>COUNTIF('CC Standings '!L$3:L$27,'CC Color Winners'!A27)</f>
        <v>0</v>
      </c>
      <c r="M27">
        <f>COUNTIF('CC Standings '!M$3:M$27,'CC Color Winners'!A27)</f>
        <v>0</v>
      </c>
      <c r="N27">
        <f>COUNTIF('CC Standings '!N$3:N$27,'CC Color Winners'!A27)</f>
        <v>0</v>
      </c>
      <c r="O27">
        <f>COUNTIF('CC Standings '!O$3:O$27,'CC Color Winners'!A27)</f>
        <v>0</v>
      </c>
      <c r="P27">
        <f>COUNTIF('CC Standings '!P$3:P$27,'CC Color Winners'!A27)</f>
        <v>0</v>
      </c>
      <c r="Q27">
        <f>COUNTIF('CC Standings '!Q$3:Q$27,'CC Color Winners'!A27)</f>
        <v>0</v>
      </c>
      <c r="R27">
        <f>COUNTIF('CC Standings '!R$3:R$27,'CC Color Winners'!A27)</f>
        <v>0</v>
      </c>
      <c r="S27">
        <f>COUNTIF('CC Standings '!S$3:S$27,'CC Color Winners'!A27)</f>
        <v>0</v>
      </c>
      <c r="T27">
        <f>COUNTIF('CC Standings '!T$3:T$27,'CC Color Winners'!A27)</f>
        <v>0</v>
      </c>
      <c r="U27">
        <f>COUNTIF('CC Standings '!U$3:U$27,'CC Color Winners'!A27)</f>
        <v>0</v>
      </c>
      <c r="V27">
        <f>COUNTIF('CC Standings '!V$3:V$27,'CC Color Winners'!A27)</f>
        <v>0</v>
      </c>
      <c r="W27">
        <f>COUNTIF('CC Standings '!W$3:W$27,'CC Color Winners'!A27)</f>
        <v>0</v>
      </c>
      <c r="X27">
        <f>COUNTIF('CC Standings '!X$3:X$27,'CC Color Winners'!A27)</f>
        <v>0</v>
      </c>
      <c r="Y27">
        <f>COUNTIF('CC Standings '!Y$3:Y$27,'CC Color Winners'!A27)</f>
        <v>0</v>
      </c>
      <c r="Z27">
        <f>COUNTIF('CC Standings '!Z$3:Z$27,'CC Color Winners'!A27)</f>
        <v>0</v>
      </c>
      <c r="AA27">
        <f>COUNTIF('CC Standings '!AA$3:AA$27,'CC Color Winners'!A27)</f>
        <v>0</v>
      </c>
      <c r="AB27">
        <f>COUNTIF('CC Standings '!AB$3:AB$27,'CC Color Winners'!A27)</f>
        <v>0</v>
      </c>
      <c r="AC27">
        <f>COUNTIF('CC Standings '!AC$3:AC$27,'CC Color Winners'!A27)</f>
        <v>0</v>
      </c>
      <c r="AD27">
        <f>COUNTIF('CC Standings '!AD$3:AD$27,'CC Color Winners'!A27)</f>
        <v>0</v>
      </c>
      <c r="AE27">
        <f>COUNTIF('CC Standings '!AE$3:AE$27,'CC Color Winners'!A27)</f>
        <v>0</v>
      </c>
      <c r="AF27">
        <f>COUNTIF('CC Standings '!AF$3:AF$27,'CC Color Winners'!A27)</f>
        <v>0</v>
      </c>
      <c r="AG27">
        <f>COUNTIF('CC Standings '!AG$3:AG$27,'CC Color Winners'!A27)</f>
        <v>0</v>
      </c>
      <c r="AH27">
        <f>COUNTIF('CC Standings '!AH$3:AH$27,'CC Color Winners'!A27)</f>
        <v>0</v>
      </c>
      <c r="AI27">
        <f>COUNTIF('CC Standings '!AI$3:AI$27,'CC Color Winners'!A27)</f>
        <v>0</v>
      </c>
      <c r="AJ27">
        <f>COUNTIF('CC Standings '!AJ$3:AJ$27,'CC Color Winners'!A27)</f>
        <v>0</v>
      </c>
      <c r="AK27">
        <f>COUNTIF('CC Standings '!AK$3:AK$27,'CC Color Winners'!A27)</f>
        <v>0</v>
      </c>
      <c r="AL27">
        <f>COUNTIF('CC Standings '!AL$3:AL$27,'CC Color Winners'!A27)</f>
        <v>0</v>
      </c>
      <c r="AM27">
        <f>COUNTIF('CC Standings '!AM$3:AM$27,'CC Color Winners'!A27)</f>
        <v>0</v>
      </c>
    </row>
    <row r="28" spans="1:39">
      <c r="A28" t="s">
        <v>89</v>
      </c>
      <c r="B28">
        <f>COUNTIF('CC Standings '!B$3:B$27,'CC Color Winners'!A28)</f>
        <v>0</v>
      </c>
      <c r="C28">
        <f>COUNTIF('CC Standings '!C$3:C$27,'CC Color Winners'!A28)</f>
        <v>0</v>
      </c>
      <c r="D28">
        <f>COUNTIF('CC Standings '!D$3:D$27,'CC Color Winners'!A28)</f>
        <v>0</v>
      </c>
      <c r="E28">
        <f>COUNTIF('CC Standings '!E$3:E$27,'CC Color Winners'!A28)</f>
        <v>0</v>
      </c>
      <c r="F28">
        <f>COUNTIF('CC Standings '!F$3:F$27,'CC Color Winners'!A28)</f>
        <v>0</v>
      </c>
      <c r="G28">
        <f>COUNTIF('CC Standings '!G$3:G$27,'CC Color Winners'!A28)</f>
        <v>0</v>
      </c>
      <c r="H28">
        <f>COUNTIF('CC Standings '!H$3:H$27,'CC Color Winners'!A28)</f>
        <v>0</v>
      </c>
      <c r="I28">
        <f>COUNTIF('CC Standings '!I$3:I$27,'CC Color Winners'!A28)</f>
        <v>2</v>
      </c>
      <c r="J28">
        <f>COUNTIF('CC Standings '!J$3:J$27,'CC Color Winners'!A28)</f>
        <v>0</v>
      </c>
      <c r="K28">
        <f>COUNTIF('CC Standings '!K$3:K$27,'CC Color Winners'!A28)</f>
        <v>0</v>
      </c>
      <c r="L28">
        <f>COUNTIF('CC Standings '!L$3:L$27,'CC Color Winners'!A28)</f>
        <v>1</v>
      </c>
      <c r="M28">
        <f>COUNTIF('CC Standings '!M$3:M$27,'CC Color Winners'!A28)</f>
        <v>0</v>
      </c>
      <c r="N28">
        <f>COUNTIF('CC Standings '!N$3:N$27,'CC Color Winners'!A28)</f>
        <v>0</v>
      </c>
      <c r="O28">
        <f>COUNTIF('CC Standings '!O$3:O$27,'CC Color Winners'!A28)</f>
        <v>0</v>
      </c>
      <c r="P28">
        <f>COUNTIF('CC Standings '!P$3:P$27,'CC Color Winners'!A28)</f>
        <v>0</v>
      </c>
      <c r="Q28">
        <f>COUNTIF('CC Standings '!Q$3:Q$27,'CC Color Winners'!A28)</f>
        <v>0</v>
      </c>
      <c r="R28">
        <f>COUNTIF('CC Standings '!R$3:R$27,'CC Color Winners'!A28)</f>
        <v>0</v>
      </c>
      <c r="S28">
        <f>COUNTIF('CC Standings '!S$3:S$27,'CC Color Winners'!A28)</f>
        <v>0</v>
      </c>
      <c r="T28">
        <f>COUNTIF('CC Standings '!T$3:T$27,'CC Color Winners'!A28)</f>
        <v>0</v>
      </c>
      <c r="U28">
        <f>COUNTIF('CC Standings '!U$3:U$27,'CC Color Winners'!A28)</f>
        <v>0</v>
      </c>
      <c r="V28">
        <f>COUNTIF('CC Standings '!V$3:V$27,'CC Color Winners'!A28)</f>
        <v>0</v>
      </c>
      <c r="W28">
        <f>COUNTIF('CC Standings '!W$3:W$27,'CC Color Winners'!A28)</f>
        <v>0</v>
      </c>
      <c r="X28">
        <f>COUNTIF('CC Standings '!X$3:X$27,'CC Color Winners'!A28)</f>
        <v>0</v>
      </c>
      <c r="Y28">
        <f>COUNTIF('CC Standings '!Y$3:Y$27,'CC Color Winners'!A28)</f>
        <v>0</v>
      </c>
      <c r="Z28">
        <f>COUNTIF('CC Standings '!Z$3:Z$27,'CC Color Winners'!A28)</f>
        <v>0</v>
      </c>
      <c r="AA28">
        <f>COUNTIF('CC Standings '!AA$3:AA$27,'CC Color Winners'!A28)</f>
        <v>0</v>
      </c>
      <c r="AB28">
        <f>COUNTIF('CC Standings '!AB$3:AB$27,'CC Color Winners'!A28)</f>
        <v>1</v>
      </c>
      <c r="AC28">
        <f>COUNTIF('CC Standings '!AC$3:AC$27,'CC Color Winners'!A28)</f>
        <v>2</v>
      </c>
      <c r="AD28">
        <f>COUNTIF('CC Standings '!AD$3:AD$27,'CC Color Winners'!A28)</f>
        <v>0</v>
      </c>
      <c r="AE28">
        <f>COUNTIF('CC Standings '!AE$3:AE$27,'CC Color Winners'!A28)</f>
        <v>0</v>
      </c>
      <c r="AF28">
        <f>COUNTIF('CC Standings '!AF$3:AF$27,'CC Color Winners'!A28)</f>
        <v>0</v>
      </c>
      <c r="AG28">
        <f>COUNTIF('CC Standings '!AG$3:AG$27,'CC Color Winners'!A28)</f>
        <v>0</v>
      </c>
      <c r="AH28">
        <f>COUNTIF('CC Standings '!AH$3:AH$27,'CC Color Winners'!A28)</f>
        <v>0</v>
      </c>
      <c r="AI28">
        <f>COUNTIF('CC Standings '!AI$3:AI$27,'CC Color Winners'!A28)</f>
        <v>0</v>
      </c>
      <c r="AJ28">
        <f>COUNTIF('CC Standings '!AJ$3:AJ$27,'CC Color Winners'!A28)</f>
        <v>0</v>
      </c>
      <c r="AK28">
        <f>COUNTIF('CC Standings '!AK$3:AK$27,'CC Color Winners'!A28)</f>
        <v>0</v>
      </c>
      <c r="AL28">
        <f>COUNTIF('CC Standings '!AL$3:AL$27,'CC Color Winners'!A28)</f>
        <v>0</v>
      </c>
      <c r="AM28">
        <f>COUNTIF('CC Standings '!AM$3:AM$27,'CC Color Winners'!A28)</f>
        <v>0</v>
      </c>
    </row>
    <row r="29" spans="1:39">
      <c r="A29" t="s">
        <v>290</v>
      </c>
      <c r="B29">
        <f>COUNTIF('CC Standings '!B$3:B$27,'CC Color Winners'!A29)</f>
        <v>0</v>
      </c>
      <c r="C29">
        <f>COUNTIF('CC Standings '!C$3:C$27,'CC Color Winners'!A29)</f>
        <v>0</v>
      </c>
      <c r="D29">
        <f>COUNTIF('CC Standings '!D$3:D$27,'CC Color Winners'!A29)</f>
        <v>0</v>
      </c>
      <c r="E29">
        <f>COUNTIF('CC Standings '!E$3:E$27,'CC Color Winners'!A29)</f>
        <v>0</v>
      </c>
      <c r="F29">
        <f>COUNTIF('CC Standings '!F$3:F$27,'CC Color Winners'!A29)</f>
        <v>0</v>
      </c>
      <c r="G29">
        <f>COUNTIF('CC Standings '!G$3:G$27,'CC Color Winners'!A29)</f>
        <v>0</v>
      </c>
      <c r="H29">
        <f>COUNTIF('CC Standings '!H$3:H$27,'CC Color Winners'!A29)</f>
        <v>0</v>
      </c>
      <c r="I29">
        <f>COUNTIF('CC Standings '!I$3:I$27,'CC Color Winners'!A29)</f>
        <v>0</v>
      </c>
      <c r="J29">
        <f>COUNTIF('CC Standings '!J$3:J$27,'CC Color Winners'!A29)</f>
        <v>0</v>
      </c>
      <c r="K29">
        <f>COUNTIF('CC Standings '!K$3:K$27,'CC Color Winners'!A29)</f>
        <v>0</v>
      </c>
      <c r="L29">
        <f>COUNTIF('CC Standings '!L$3:L$27,'CC Color Winners'!A29)</f>
        <v>0</v>
      </c>
      <c r="M29">
        <f>COUNTIF('CC Standings '!M$3:M$27,'CC Color Winners'!A29)</f>
        <v>0</v>
      </c>
      <c r="N29">
        <f>COUNTIF('CC Standings '!N$3:N$27,'CC Color Winners'!A29)</f>
        <v>0</v>
      </c>
      <c r="O29">
        <f>COUNTIF('CC Standings '!O$3:O$27,'CC Color Winners'!A29)</f>
        <v>0</v>
      </c>
      <c r="P29">
        <f>COUNTIF('CC Standings '!P$3:P$27,'CC Color Winners'!A29)</f>
        <v>0</v>
      </c>
      <c r="Q29">
        <f>COUNTIF('CC Standings '!Q$3:Q$27,'CC Color Winners'!A29)</f>
        <v>0</v>
      </c>
      <c r="R29">
        <f>COUNTIF('CC Standings '!R$3:R$27,'CC Color Winners'!A29)</f>
        <v>0</v>
      </c>
      <c r="S29">
        <f>COUNTIF('CC Standings '!S$3:S$27,'CC Color Winners'!A29)</f>
        <v>0</v>
      </c>
      <c r="T29">
        <f>COUNTIF('CC Standings '!T$3:T$27,'CC Color Winners'!A29)</f>
        <v>0</v>
      </c>
      <c r="U29">
        <f>COUNTIF('CC Standings '!U$3:U$27,'CC Color Winners'!A29)</f>
        <v>0</v>
      </c>
      <c r="V29">
        <f>COUNTIF('CC Standings '!V$3:V$27,'CC Color Winners'!A29)</f>
        <v>0</v>
      </c>
      <c r="W29">
        <f>COUNTIF('CC Standings '!W$3:W$27,'CC Color Winners'!A29)</f>
        <v>0</v>
      </c>
      <c r="X29">
        <f>COUNTIF('CC Standings '!X$3:X$27,'CC Color Winners'!A29)</f>
        <v>0</v>
      </c>
      <c r="Y29">
        <f>COUNTIF('CC Standings '!Y$3:Y$27,'CC Color Winners'!A29)</f>
        <v>0</v>
      </c>
      <c r="Z29">
        <f>COUNTIF('CC Standings '!Z$3:Z$27,'CC Color Winners'!A29)</f>
        <v>0</v>
      </c>
      <c r="AA29">
        <f>COUNTIF('CC Standings '!AA$3:AA$27,'CC Color Winners'!A29)</f>
        <v>0</v>
      </c>
      <c r="AB29">
        <f>COUNTIF('CC Standings '!AB$3:AB$27,'CC Color Winners'!A29)</f>
        <v>0</v>
      </c>
      <c r="AC29">
        <f>COUNTIF('CC Standings '!AC$3:AC$27,'CC Color Winners'!A29)</f>
        <v>0</v>
      </c>
      <c r="AD29">
        <f>COUNTIF('CC Standings '!AD$3:AD$27,'CC Color Winners'!A29)</f>
        <v>0</v>
      </c>
      <c r="AE29">
        <f>COUNTIF('CC Standings '!AE$3:AE$27,'CC Color Winners'!A29)</f>
        <v>0</v>
      </c>
      <c r="AF29">
        <f>COUNTIF('CC Standings '!AF$3:AF$27,'CC Color Winners'!A29)</f>
        <v>0</v>
      </c>
      <c r="AG29">
        <f>COUNTIF('CC Standings '!AG$3:AG$27,'CC Color Winners'!A29)</f>
        <v>0</v>
      </c>
      <c r="AH29">
        <f>COUNTIF('CC Standings '!AH$3:AH$27,'CC Color Winners'!A29)</f>
        <v>0</v>
      </c>
      <c r="AI29">
        <f>COUNTIF('CC Standings '!AI$3:AI$27,'CC Color Winners'!A29)</f>
        <v>0</v>
      </c>
      <c r="AJ29">
        <f>COUNTIF('CC Standings '!AJ$3:AJ$27,'CC Color Winners'!A29)</f>
        <v>0</v>
      </c>
      <c r="AK29">
        <f>COUNTIF('CC Standings '!AK$3:AK$27,'CC Color Winners'!A29)</f>
        <v>0</v>
      </c>
      <c r="AL29">
        <f>COUNTIF('CC Standings '!AL$3:AL$27,'CC Color Winners'!A29)</f>
        <v>0</v>
      </c>
      <c r="AM29">
        <f>COUNTIF('CC Standings '!AM$3:AM$27,'CC Color Winners'!A29)</f>
        <v>0</v>
      </c>
    </row>
    <row r="30" spans="1:39">
      <c r="A30" t="s">
        <v>53</v>
      </c>
      <c r="B30">
        <f>COUNTIF('CC Standings '!B$3:B$27,'CC Color Winners'!A30)</f>
        <v>0</v>
      </c>
      <c r="C30">
        <f>COUNTIF('CC Standings '!C$3:C$27,'CC Color Winners'!A30)</f>
        <v>0</v>
      </c>
      <c r="D30">
        <f>COUNTIF('CC Standings '!D$3:D$27,'CC Color Winners'!A30)</f>
        <v>1</v>
      </c>
      <c r="E30">
        <f>COUNTIF('CC Standings '!E$3:E$27,'CC Color Winners'!A30)</f>
        <v>0</v>
      </c>
      <c r="F30">
        <f>COUNTIF('CC Standings '!F$3:F$27,'CC Color Winners'!A30)</f>
        <v>0</v>
      </c>
      <c r="G30">
        <f>COUNTIF('CC Standings '!G$3:G$27,'CC Color Winners'!A30)</f>
        <v>0</v>
      </c>
      <c r="H30">
        <f>COUNTIF('CC Standings '!H$3:H$27,'CC Color Winners'!A30)</f>
        <v>0</v>
      </c>
      <c r="I30">
        <f>COUNTIF('CC Standings '!I$3:I$27,'CC Color Winners'!A30)</f>
        <v>0</v>
      </c>
      <c r="J30">
        <f>COUNTIF('CC Standings '!J$3:J$27,'CC Color Winners'!A30)</f>
        <v>0</v>
      </c>
      <c r="K30">
        <f>COUNTIF('CC Standings '!K$3:K$27,'CC Color Winners'!A30)</f>
        <v>0</v>
      </c>
      <c r="L30">
        <f>COUNTIF('CC Standings '!L$3:L$27,'CC Color Winners'!A30)</f>
        <v>0</v>
      </c>
      <c r="M30">
        <f>COUNTIF('CC Standings '!M$3:M$27,'CC Color Winners'!A30)</f>
        <v>0</v>
      </c>
      <c r="N30">
        <f>COUNTIF('CC Standings '!N$3:N$27,'CC Color Winners'!A30)</f>
        <v>0</v>
      </c>
      <c r="O30">
        <f>COUNTIF('CC Standings '!O$3:O$27,'CC Color Winners'!A30)</f>
        <v>0</v>
      </c>
      <c r="P30">
        <f>COUNTIF('CC Standings '!P$3:P$27,'CC Color Winners'!A30)</f>
        <v>0</v>
      </c>
      <c r="Q30">
        <f>COUNTIF('CC Standings '!Q$3:Q$27,'CC Color Winners'!A30)</f>
        <v>0</v>
      </c>
      <c r="R30">
        <f>COUNTIF('CC Standings '!R$3:R$27,'CC Color Winners'!A30)</f>
        <v>0</v>
      </c>
      <c r="S30">
        <f>COUNTIF('CC Standings '!S$3:S$27,'CC Color Winners'!A30)</f>
        <v>0</v>
      </c>
      <c r="T30">
        <f>COUNTIF('CC Standings '!T$3:T$27,'CC Color Winners'!A30)</f>
        <v>0</v>
      </c>
      <c r="U30">
        <f>COUNTIF('CC Standings '!U$3:U$27,'CC Color Winners'!A30)</f>
        <v>0</v>
      </c>
      <c r="V30">
        <f>COUNTIF('CC Standings '!V$3:V$27,'CC Color Winners'!A30)</f>
        <v>0</v>
      </c>
      <c r="W30">
        <f>COUNTIF('CC Standings '!W$3:W$27,'CC Color Winners'!A30)</f>
        <v>0</v>
      </c>
      <c r="X30">
        <f>COUNTIF('CC Standings '!X$3:X$27,'CC Color Winners'!A30)</f>
        <v>0</v>
      </c>
      <c r="Y30">
        <f>COUNTIF('CC Standings '!Y$3:Y$27,'CC Color Winners'!A30)</f>
        <v>0</v>
      </c>
      <c r="Z30">
        <f>COUNTIF('CC Standings '!Z$3:Z$27,'CC Color Winners'!A30)</f>
        <v>2</v>
      </c>
      <c r="AA30">
        <f>COUNTIF('CC Standings '!AA$3:AA$27,'CC Color Winners'!A30)</f>
        <v>0</v>
      </c>
      <c r="AB30">
        <f>COUNTIF('CC Standings '!AB$3:AB$27,'CC Color Winners'!A30)</f>
        <v>0</v>
      </c>
      <c r="AC30">
        <f>COUNTIF('CC Standings '!AC$3:AC$27,'CC Color Winners'!A30)</f>
        <v>0</v>
      </c>
      <c r="AD30">
        <f>COUNTIF('CC Standings '!AD$3:AD$27,'CC Color Winners'!A30)</f>
        <v>2</v>
      </c>
      <c r="AE30">
        <f>COUNTIF('CC Standings '!AE$3:AE$27,'CC Color Winners'!A30)</f>
        <v>2</v>
      </c>
      <c r="AF30">
        <f>COUNTIF('CC Standings '!AF$3:AF$27,'CC Color Winners'!A30)</f>
        <v>0</v>
      </c>
      <c r="AG30">
        <f>COUNTIF('CC Standings '!AG$3:AG$27,'CC Color Winners'!A30)</f>
        <v>0</v>
      </c>
      <c r="AH30">
        <f>COUNTIF('CC Standings '!AH$3:AH$27,'CC Color Winners'!A30)</f>
        <v>0</v>
      </c>
      <c r="AI30">
        <f>COUNTIF('CC Standings '!AI$3:AI$27,'CC Color Winners'!A30)</f>
        <v>0</v>
      </c>
      <c r="AJ30">
        <f>COUNTIF('CC Standings '!AJ$3:AJ$27,'CC Color Winners'!A30)</f>
        <v>0</v>
      </c>
      <c r="AK30">
        <f>COUNTIF('CC Standings '!AK$3:AK$27,'CC Color Winners'!A30)</f>
        <v>0</v>
      </c>
      <c r="AL30">
        <f>COUNTIF('CC Standings '!AL$3:AL$27,'CC Color Winners'!A30)</f>
        <v>0</v>
      </c>
      <c r="AM30">
        <f>COUNTIF('CC Standings '!AM$3:AM$27,'CC Color Winners'!A30)</f>
        <v>0</v>
      </c>
    </row>
    <row r="31" spans="1:39">
      <c r="A31" t="s">
        <v>267</v>
      </c>
      <c r="B31">
        <f>COUNTIF('CC Standings '!B$3:B$27,'CC Color Winners'!A31)</f>
        <v>0</v>
      </c>
      <c r="C31">
        <f>COUNTIF('CC Standings '!C$3:C$27,'CC Color Winners'!A31)</f>
        <v>0</v>
      </c>
      <c r="D31">
        <f>COUNTIF('CC Standings '!D$3:D$27,'CC Color Winners'!A31)</f>
        <v>0</v>
      </c>
      <c r="E31">
        <f>COUNTIF('CC Standings '!E$3:E$27,'CC Color Winners'!A31)</f>
        <v>0</v>
      </c>
      <c r="F31">
        <f>COUNTIF('CC Standings '!F$3:F$27,'CC Color Winners'!A31)</f>
        <v>0</v>
      </c>
      <c r="G31">
        <f>COUNTIF('CC Standings '!G$3:G$27,'CC Color Winners'!A31)</f>
        <v>0</v>
      </c>
      <c r="H31">
        <f>COUNTIF('CC Standings '!H$3:H$27,'CC Color Winners'!A31)</f>
        <v>0</v>
      </c>
      <c r="I31">
        <f>COUNTIF('CC Standings '!I$3:I$27,'CC Color Winners'!A31)</f>
        <v>0</v>
      </c>
      <c r="J31">
        <f>COUNTIF('CC Standings '!J$3:J$27,'CC Color Winners'!A31)</f>
        <v>0</v>
      </c>
      <c r="K31">
        <f>COUNTIF('CC Standings '!K$3:K$27,'CC Color Winners'!A31)</f>
        <v>0</v>
      </c>
      <c r="L31">
        <f>COUNTIF('CC Standings '!L$3:L$27,'CC Color Winners'!A31)</f>
        <v>0</v>
      </c>
      <c r="M31">
        <f>COUNTIF('CC Standings '!M$3:M$27,'CC Color Winners'!A31)</f>
        <v>0</v>
      </c>
      <c r="N31">
        <f>COUNTIF('CC Standings '!N$3:N$27,'CC Color Winners'!A31)</f>
        <v>0</v>
      </c>
      <c r="O31">
        <f>COUNTIF('CC Standings '!O$3:O$27,'CC Color Winners'!A31)</f>
        <v>0</v>
      </c>
      <c r="P31">
        <f>COUNTIF('CC Standings '!P$3:P$27,'CC Color Winners'!A31)</f>
        <v>0</v>
      </c>
      <c r="Q31">
        <f>COUNTIF('CC Standings '!Q$3:Q$27,'CC Color Winners'!A31)</f>
        <v>0</v>
      </c>
      <c r="R31">
        <f>COUNTIF('CC Standings '!R$3:R$27,'CC Color Winners'!A31)</f>
        <v>0</v>
      </c>
      <c r="S31">
        <f>COUNTIF('CC Standings '!S$3:S$27,'CC Color Winners'!A31)</f>
        <v>0</v>
      </c>
      <c r="T31">
        <f>COUNTIF('CC Standings '!T$3:T$27,'CC Color Winners'!A31)</f>
        <v>0</v>
      </c>
      <c r="U31">
        <f>COUNTIF('CC Standings '!U$3:U$27,'CC Color Winners'!A31)</f>
        <v>0</v>
      </c>
      <c r="V31">
        <f>COUNTIF('CC Standings '!V$3:V$27,'CC Color Winners'!A31)</f>
        <v>0</v>
      </c>
      <c r="W31">
        <f>COUNTIF('CC Standings '!W$3:W$27,'CC Color Winners'!A31)</f>
        <v>0</v>
      </c>
      <c r="X31">
        <f>COUNTIF('CC Standings '!X$3:X$27,'CC Color Winners'!A31)</f>
        <v>0</v>
      </c>
      <c r="Y31">
        <f>COUNTIF('CC Standings '!Y$3:Y$27,'CC Color Winners'!A31)</f>
        <v>0</v>
      </c>
      <c r="Z31">
        <f>COUNTIF('CC Standings '!Z$3:Z$27,'CC Color Winners'!A31)</f>
        <v>0</v>
      </c>
      <c r="AA31">
        <f>COUNTIF('CC Standings '!AA$3:AA$27,'CC Color Winners'!A31)</f>
        <v>0</v>
      </c>
      <c r="AB31">
        <f>COUNTIF('CC Standings '!AB$3:AB$27,'CC Color Winners'!A31)</f>
        <v>0</v>
      </c>
      <c r="AC31">
        <f>COUNTIF('CC Standings '!AC$3:AC$27,'CC Color Winners'!A31)</f>
        <v>0</v>
      </c>
      <c r="AD31">
        <f>COUNTIF('CC Standings '!AD$3:AD$27,'CC Color Winners'!A31)</f>
        <v>0</v>
      </c>
      <c r="AE31">
        <f>COUNTIF('CC Standings '!AE$3:AE$27,'CC Color Winners'!A31)</f>
        <v>0</v>
      </c>
      <c r="AF31">
        <f>COUNTIF('CC Standings '!AF$3:AF$27,'CC Color Winners'!A31)</f>
        <v>0</v>
      </c>
      <c r="AG31">
        <f>COUNTIF('CC Standings '!AG$3:AG$27,'CC Color Winners'!A31)</f>
        <v>0</v>
      </c>
      <c r="AH31">
        <f>COUNTIF('CC Standings '!AH$3:AH$27,'CC Color Winners'!A31)</f>
        <v>0</v>
      </c>
      <c r="AI31">
        <f>COUNTIF('CC Standings '!AI$3:AI$27,'CC Color Winners'!A31)</f>
        <v>0</v>
      </c>
      <c r="AJ31">
        <f>COUNTIF('CC Standings '!AJ$3:AJ$27,'CC Color Winners'!A31)</f>
        <v>0</v>
      </c>
      <c r="AK31">
        <f>COUNTIF('CC Standings '!AK$3:AK$27,'CC Color Winners'!A31)</f>
        <v>0</v>
      </c>
      <c r="AL31">
        <f>COUNTIF('CC Standings '!AL$3:AL$27,'CC Color Winners'!A31)</f>
        <v>0</v>
      </c>
      <c r="AM31">
        <f>COUNTIF('CC Standings '!AM$3:AM$27,'CC Color Winners'!A31)</f>
        <v>0</v>
      </c>
    </row>
    <row r="32" spans="1:39">
      <c r="A32" t="s">
        <v>106</v>
      </c>
      <c r="B32">
        <f>COUNTIF('CC Standings '!B$3:B$27,'CC Color Winners'!A32)</f>
        <v>0</v>
      </c>
      <c r="C32">
        <f>COUNTIF('CC Standings '!C$3:C$27,'CC Color Winners'!A32)</f>
        <v>0</v>
      </c>
      <c r="D32">
        <f>COUNTIF('CC Standings '!D$3:D$27,'CC Color Winners'!A32)</f>
        <v>0</v>
      </c>
      <c r="E32">
        <f>COUNTIF('CC Standings '!E$3:E$27,'CC Color Winners'!A32)</f>
        <v>0</v>
      </c>
      <c r="F32">
        <f>COUNTIF('CC Standings '!F$3:F$27,'CC Color Winners'!A32)</f>
        <v>0</v>
      </c>
      <c r="G32">
        <f>COUNTIF('CC Standings '!G$3:G$27,'CC Color Winners'!A32)</f>
        <v>0</v>
      </c>
      <c r="H32">
        <f>COUNTIF('CC Standings '!H$3:H$27,'CC Color Winners'!A32)</f>
        <v>0</v>
      </c>
      <c r="I32">
        <f>COUNTIF('CC Standings '!I$3:I$27,'CC Color Winners'!A32)</f>
        <v>0</v>
      </c>
      <c r="J32">
        <f>COUNTIF('CC Standings '!J$3:J$27,'CC Color Winners'!A32)</f>
        <v>0</v>
      </c>
      <c r="K32">
        <f>COUNTIF('CC Standings '!K$3:K$27,'CC Color Winners'!A32)</f>
        <v>0</v>
      </c>
      <c r="L32">
        <f>COUNTIF('CC Standings '!L$3:L$27,'CC Color Winners'!A32)</f>
        <v>0</v>
      </c>
      <c r="M32">
        <f>COUNTIF('CC Standings '!M$3:M$27,'CC Color Winners'!A32)</f>
        <v>0</v>
      </c>
      <c r="N32">
        <f>COUNTIF('CC Standings '!N$3:N$27,'CC Color Winners'!A32)</f>
        <v>0</v>
      </c>
      <c r="O32">
        <f>COUNTIF('CC Standings '!O$3:O$27,'CC Color Winners'!A32)</f>
        <v>0</v>
      </c>
      <c r="P32">
        <f>COUNTIF('CC Standings '!P$3:P$27,'CC Color Winners'!A32)</f>
        <v>0</v>
      </c>
      <c r="Q32">
        <f>COUNTIF('CC Standings '!Q$3:Q$27,'CC Color Winners'!A32)</f>
        <v>0</v>
      </c>
      <c r="R32">
        <f>COUNTIF('CC Standings '!R$3:R$27,'CC Color Winners'!A32)</f>
        <v>0</v>
      </c>
      <c r="S32">
        <f>COUNTIF('CC Standings '!S$3:S$27,'CC Color Winners'!A32)</f>
        <v>0</v>
      </c>
      <c r="T32">
        <f>COUNTIF('CC Standings '!T$3:T$27,'CC Color Winners'!A32)</f>
        <v>0</v>
      </c>
      <c r="U32">
        <f>COUNTIF('CC Standings '!U$3:U$27,'CC Color Winners'!A32)</f>
        <v>0</v>
      </c>
      <c r="V32">
        <f>COUNTIF('CC Standings '!V$3:V$27,'CC Color Winners'!A32)</f>
        <v>0</v>
      </c>
      <c r="W32">
        <f>COUNTIF('CC Standings '!W$3:W$27,'CC Color Winners'!A32)</f>
        <v>0</v>
      </c>
      <c r="X32">
        <f>COUNTIF('CC Standings '!X$3:X$27,'CC Color Winners'!A32)</f>
        <v>0</v>
      </c>
      <c r="Y32">
        <f>COUNTIF('CC Standings '!Y$3:Y$27,'CC Color Winners'!A32)</f>
        <v>0</v>
      </c>
      <c r="Z32">
        <f>COUNTIF('CC Standings '!Z$3:Z$27,'CC Color Winners'!A32)</f>
        <v>0</v>
      </c>
      <c r="AA32">
        <f>COUNTIF('CC Standings '!AA$3:AA$27,'CC Color Winners'!A32)</f>
        <v>0</v>
      </c>
      <c r="AB32">
        <f>COUNTIF('CC Standings '!AB$3:AB$27,'CC Color Winners'!A32)</f>
        <v>0</v>
      </c>
      <c r="AC32">
        <f>COUNTIF('CC Standings '!AC$3:AC$27,'CC Color Winners'!A32)</f>
        <v>0</v>
      </c>
      <c r="AD32">
        <f>COUNTIF('CC Standings '!AD$3:AD$27,'CC Color Winners'!A32)</f>
        <v>0</v>
      </c>
      <c r="AE32">
        <f>COUNTIF('CC Standings '!AE$3:AE$27,'CC Color Winners'!A32)</f>
        <v>0</v>
      </c>
      <c r="AF32">
        <f>COUNTIF('CC Standings '!AF$3:AF$27,'CC Color Winners'!A32)</f>
        <v>0</v>
      </c>
      <c r="AG32">
        <f>COUNTIF('CC Standings '!AG$3:AG$27,'CC Color Winners'!A32)</f>
        <v>0</v>
      </c>
      <c r="AH32">
        <f>COUNTIF('CC Standings '!AH$3:AH$27,'CC Color Winners'!A32)</f>
        <v>0</v>
      </c>
      <c r="AI32">
        <f>COUNTIF('CC Standings '!AI$3:AI$27,'CC Color Winners'!A32)</f>
        <v>0</v>
      </c>
      <c r="AJ32">
        <f>COUNTIF('CC Standings '!AJ$3:AJ$27,'CC Color Winners'!A32)</f>
        <v>0</v>
      </c>
      <c r="AK32">
        <f>COUNTIF('CC Standings '!AK$3:AK$27,'CC Color Winners'!A32)</f>
        <v>0</v>
      </c>
      <c r="AL32">
        <f>COUNTIF('CC Standings '!AL$3:AL$27,'CC Color Winners'!A32)</f>
        <v>0</v>
      </c>
      <c r="AM32">
        <f>COUNTIF('CC Standings '!AM$3:AM$27,'CC Color Winners'!A32)</f>
        <v>0</v>
      </c>
    </row>
    <row r="33" spans="1:39">
      <c r="A33" t="s">
        <v>47</v>
      </c>
      <c r="B33">
        <f>COUNTIF('CC Standings '!B$3:B$27,'CC Color Winners'!A33)</f>
        <v>0</v>
      </c>
      <c r="C33">
        <f>COUNTIF('CC Standings '!C$3:C$27,'CC Color Winners'!A33)</f>
        <v>1</v>
      </c>
      <c r="D33">
        <f>COUNTIF('CC Standings '!D$3:D$27,'CC Color Winners'!A33)</f>
        <v>0</v>
      </c>
      <c r="E33">
        <f>COUNTIF('CC Standings '!E$3:E$27,'CC Color Winners'!A33)</f>
        <v>2</v>
      </c>
      <c r="F33">
        <f>COUNTIF('CC Standings '!F$3:F$27,'CC Color Winners'!A33)</f>
        <v>0</v>
      </c>
      <c r="G33">
        <f>COUNTIF('CC Standings '!G$3:G$27,'CC Color Winners'!A33)</f>
        <v>0</v>
      </c>
      <c r="H33">
        <f>COUNTIF('CC Standings '!H$3:H$27,'CC Color Winners'!A33)</f>
        <v>0</v>
      </c>
      <c r="I33">
        <f>COUNTIF('CC Standings '!I$3:I$27,'CC Color Winners'!A33)</f>
        <v>0</v>
      </c>
      <c r="J33">
        <f>COUNTIF('CC Standings '!J$3:J$27,'CC Color Winners'!A33)</f>
        <v>0</v>
      </c>
      <c r="K33">
        <f>COUNTIF('CC Standings '!K$3:K$27,'CC Color Winners'!A33)</f>
        <v>0</v>
      </c>
      <c r="L33">
        <f>COUNTIF('CC Standings '!L$3:L$27,'CC Color Winners'!A33)</f>
        <v>0</v>
      </c>
      <c r="M33">
        <f>COUNTIF('CC Standings '!M$3:M$27,'CC Color Winners'!A33)</f>
        <v>0</v>
      </c>
      <c r="N33">
        <f>COUNTIF('CC Standings '!N$3:N$27,'CC Color Winners'!A33)</f>
        <v>0</v>
      </c>
      <c r="O33">
        <f>COUNTIF('CC Standings '!O$3:O$27,'CC Color Winners'!A33)</f>
        <v>0</v>
      </c>
      <c r="P33">
        <f>COUNTIF('CC Standings '!P$3:P$27,'CC Color Winners'!A33)</f>
        <v>0</v>
      </c>
      <c r="Q33">
        <f>COUNTIF('CC Standings '!Q$3:Q$27,'CC Color Winners'!A33)</f>
        <v>0</v>
      </c>
      <c r="R33">
        <f>COUNTIF('CC Standings '!R$3:R$27,'CC Color Winners'!A33)</f>
        <v>0</v>
      </c>
      <c r="S33">
        <f>COUNTIF('CC Standings '!S$3:S$27,'CC Color Winners'!A33)</f>
        <v>0</v>
      </c>
      <c r="T33">
        <f>COUNTIF('CC Standings '!T$3:T$27,'CC Color Winners'!A33)</f>
        <v>0</v>
      </c>
      <c r="U33">
        <f>COUNTIF('CC Standings '!U$3:U$27,'CC Color Winners'!A33)</f>
        <v>2</v>
      </c>
      <c r="V33">
        <f>COUNTIF('CC Standings '!V$3:V$27,'CC Color Winners'!A33)</f>
        <v>0</v>
      </c>
      <c r="W33">
        <f>COUNTIF('CC Standings '!W$3:W$27,'CC Color Winners'!A33)</f>
        <v>1</v>
      </c>
      <c r="X33">
        <f>COUNTIF('CC Standings '!X$3:X$27,'CC Color Winners'!A33)</f>
        <v>0</v>
      </c>
      <c r="Y33">
        <f>COUNTIF('CC Standings '!Y$3:Y$27,'CC Color Winners'!A33)</f>
        <v>0</v>
      </c>
      <c r="Z33">
        <f>COUNTIF('CC Standings '!Z$3:Z$27,'CC Color Winners'!A33)</f>
        <v>0</v>
      </c>
      <c r="AA33">
        <f>COUNTIF('CC Standings '!AA$3:AA$27,'CC Color Winners'!A33)</f>
        <v>0</v>
      </c>
      <c r="AB33">
        <f>COUNTIF('CC Standings '!AB$3:AB$27,'CC Color Winners'!A33)</f>
        <v>0</v>
      </c>
      <c r="AC33">
        <f>COUNTIF('CC Standings '!AC$3:AC$27,'CC Color Winners'!A33)</f>
        <v>1</v>
      </c>
      <c r="AD33">
        <f>COUNTIF('CC Standings '!AD$3:AD$27,'CC Color Winners'!A33)</f>
        <v>0</v>
      </c>
      <c r="AE33">
        <f>COUNTIF('CC Standings '!AE$3:AE$27,'CC Color Winners'!A33)</f>
        <v>0</v>
      </c>
      <c r="AF33">
        <f>COUNTIF('CC Standings '!AF$3:AF$27,'CC Color Winners'!A33)</f>
        <v>0</v>
      </c>
      <c r="AG33">
        <f>COUNTIF('CC Standings '!AG$3:AG$27,'CC Color Winners'!A33)</f>
        <v>0</v>
      </c>
      <c r="AH33">
        <f>COUNTIF('CC Standings '!AH$3:AH$27,'CC Color Winners'!A33)</f>
        <v>0</v>
      </c>
      <c r="AI33">
        <f>COUNTIF('CC Standings '!AI$3:AI$27,'CC Color Winners'!A33)</f>
        <v>0</v>
      </c>
      <c r="AJ33">
        <f>COUNTIF('CC Standings '!AJ$3:AJ$27,'CC Color Winners'!A33)</f>
        <v>0</v>
      </c>
      <c r="AK33">
        <f>COUNTIF('CC Standings '!AK$3:AK$27,'CC Color Winners'!A33)</f>
        <v>0</v>
      </c>
      <c r="AL33">
        <f>COUNTIF('CC Standings '!AL$3:AL$27,'CC Color Winners'!A33)</f>
        <v>0</v>
      </c>
      <c r="AM33">
        <f>COUNTIF('CC Standings '!AM$3:AM$27,'CC Color Winners'!A33)</f>
        <v>0</v>
      </c>
    </row>
    <row r="34" spans="1:39">
      <c r="A34" t="s">
        <v>50</v>
      </c>
      <c r="B34">
        <f>COUNTIF('CC Standings '!B$3:B$27,'CC Color Winners'!A34)</f>
        <v>0</v>
      </c>
      <c r="C34">
        <f>COUNTIF('CC Standings '!C$3:C$27,'CC Color Winners'!A34)</f>
        <v>0</v>
      </c>
      <c r="D34">
        <f>COUNTIF('CC Standings '!D$3:D$27,'CC Color Winners'!A34)</f>
        <v>0</v>
      </c>
      <c r="E34">
        <f>COUNTIF('CC Standings '!E$3:E$27,'CC Color Winners'!A34)</f>
        <v>0</v>
      </c>
      <c r="F34">
        <f>COUNTIF('CC Standings '!F$3:F$27,'CC Color Winners'!A34)</f>
        <v>0</v>
      </c>
      <c r="G34">
        <f>COUNTIF('CC Standings '!G$3:G$27,'CC Color Winners'!A34)</f>
        <v>0</v>
      </c>
      <c r="H34">
        <f>COUNTIF('CC Standings '!H$3:H$27,'CC Color Winners'!A34)</f>
        <v>0</v>
      </c>
      <c r="I34">
        <f>COUNTIF('CC Standings '!I$3:I$27,'CC Color Winners'!A34)</f>
        <v>0</v>
      </c>
      <c r="J34">
        <f>COUNTIF('CC Standings '!J$3:J$27,'CC Color Winners'!A34)</f>
        <v>0</v>
      </c>
      <c r="K34">
        <f>COUNTIF('CC Standings '!K$3:K$27,'CC Color Winners'!A34)</f>
        <v>0</v>
      </c>
      <c r="L34">
        <f>COUNTIF('CC Standings '!L$3:L$27,'CC Color Winners'!A34)</f>
        <v>0</v>
      </c>
      <c r="M34">
        <f>COUNTIF('CC Standings '!M$3:M$27,'CC Color Winners'!A34)</f>
        <v>0</v>
      </c>
      <c r="N34">
        <f>COUNTIF('CC Standings '!N$3:N$27,'CC Color Winners'!A34)</f>
        <v>0</v>
      </c>
      <c r="O34">
        <f>COUNTIF('CC Standings '!O$3:O$27,'CC Color Winners'!A34)</f>
        <v>0</v>
      </c>
      <c r="P34">
        <f>COUNTIF('CC Standings '!P$3:P$27,'CC Color Winners'!A34)</f>
        <v>0</v>
      </c>
      <c r="Q34">
        <f>COUNTIF('CC Standings '!Q$3:Q$27,'CC Color Winners'!A34)</f>
        <v>0</v>
      </c>
      <c r="R34">
        <f>COUNTIF('CC Standings '!R$3:R$27,'CC Color Winners'!A34)</f>
        <v>1</v>
      </c>
      <c r="S34">
        <f>COUNTIF('CC Standings '!S$3:S$27,'CC Color Winners'!A34)</f>
        <v>0</v>
      </c>
      <c r="T34">
        <f>COUNTIF('CC Standings '!T$3:T$27,'CC Color Winners'!A34)</f>
        <v>0</v>
      </c>
      <c r="U34">
        <f>COUNTIF('CC Standings '!U$3:U$27,'CC Color Winners'!A34)</f>
        <v>0</v>
      </c>
      <c r="V34">
        <f>COUNTIF('CC Standings '!V$3:V$27,'CC Color Winners'!A34)</f>
        <v>0</v>
      </c>
      <c r="W34">
        <f>COUNTIF('CC Standings '!W$3:W$27,'CC Color Winners'!A34)</f>
        <v>1</v>
      </c>
      <c r="X34">
        <f>COUNTIF('CC Standings '!X$3:X$27,'CC Color Winners'!A34)</f>
        <v>0</v>
      </c>
      <c r="Y34">
        <f>COUNTIF('CC Standings '!Y$3:Y$27,'CC Color Winners'!A34)</f>
        <v>0</v>
      </c>
      <c r="Z34">
        <f>COUNTIF('CC Standings '!Z$3:Z$27,'CC Color Winners'!A34)</f>
        <v>0</v>
      </c>
      <c r="AA34">
        <f>COUNTIF('CC Standings '!AA$3:AA$27,'CC Color Winners'!A34)</f>
        <v>0</v>
      </c>
      <c r="AB34">
        <f>COUNTIF('CC Standings '!AB$3:AB$27,'CC Color Winners'!A34)</f>
        <v>0</v>
      </c>
      <c r="AC34">
        <f>COUNTIF('CC Standings '!AC$3:AC$27,'CC Color Winners'!A34)</f>
        <v>0</v>
      </c>
      <c r="AD34">
        <f>COUNTIF('CC Standings '!AD$3:AD$27,'CC Color Winners'!A34)</f>
        <v>0</v>
      </c>
      <c r="AE34">
        <f>COUNTIF('CC Standings '!AE$3:AE$27,'CC Color Winners'!A34)</f>
        <v>0</v>
      </c>
      <c r="AF34">
        <f>COUNTIF('CC Standings '!AF$3:AF$27,'CC Color Winners'!A34)</f>
        <v>0</v>
      </c>
      <c r="AG34">
        <f>COUNTIF('CC Standings '!AG$3:AG$27,'CC Color Winners'!A34)</f>
        <v>0</v>
      </c>
      <c r="AH34">
        <f>COUNTIF('CC Standings '!AH$3:AH$27,'CC Color Winners'!A34)</f>
        <v>2</v>
      </c>
      <c r="AI34">
        <f>COUNTIF('CC Standings '!AI$3:AI$27,'CC Color Winners'!A34)</f>
        <v>1</v>
      </c>
      <c r="AJ34">
        <f>COUNTIF('CC Standings '!AJ$3:AJ$27,'CC Color Winners'!A34)</f>
        <v>0</v>
      </c>
      <c r="AK34">
        <f>COUNTIF('CC Standings '!AK$3:AK$27,'CC Color Winners'!A34)</f>
        <v>0</v>
      </c>
      <c r="AL34">
        <f>COUNTIF('CC Standings '!AL$3:AL$27,'CC Color Winners'!A34)</f>
        <v>0</v>
      </c>
      <c r="AM34">
        <f>COUNTIF('CC Standings '!AM$3:AM$27,'CC Color Winners'!A34)</f>
        <v>0</v>
      </c>
    </row>
    <row r="35" spans="1:39">
      <c r="A35" t="s">
        <v>291</v>
      </c>
      <c r="B35">
        <f>COUNTIF('CC Standings '!B$3:B$27,'CC Color Winners'!A35)</f>
        <v>0</v>
      </c>
      <c r="C35">
        <f>COUNTIF('CC Standings '!C$3:C$27,'CC Color Winners'!A35)</f>
        <v>0</v>
      </c>
      <c r="D35">
        <f>COUNTIF('CC Standings '!D$3:D$27,'CC Color Winners'!A35)</f>
        <v>0</v>
      </c>
      <c r="E35">
        <f>COUNTIF('CC Standings '!E$3:E$27,'CC Color Winners'!A35)</f>
        <v>0</v>
      </c>
      <c r="F35">
        <f>COUNTIF('CC Standings '!F$3:F$27,'CC Color Winners'!A35)</f>
        <v>0</v>
      </c>
      <c r="G35">
        <f>COUNTIF('CC Standings '!G$3:G$27,'CC Color Winners'!A35)</f>
        <v>0</v>
      </c>
      <c r="H35">
        <f>COUNTIF('CC Standings '!H$3:H$27,'CC Color Winners'!A35)</f>
        <v>0</v>
      </c>
      <c r="I35">
        <f>COUNTIF('CC Standings '!I$3:I$27,'CC Color Winners'!A35)</f>
        <v>0</v>
      </c>
      <c r="J35">
        <f>COUNTIF('CC Standings '!J$3:J$27,'CC Color Winners'!A35)</f>
        <v>0</v>
      </c>
      <c r="K35">
        <f>COUNTIF('CC Standings '!K$3:K$27,'CC Color Winners'!A35)</f>
        <v>0</v>
      </c>
      <c r="L35">
        <f>COUNTIF('CC Standings '!L$3:L$27,'CC Color Winners'!A35)</f>
        <v>0</v>
      </c>
      <c r="M35">
        <f>COUNTIF('CC Standings '!M$3:M$27,'CC Color Winners'!A35)</f>
        <v>0</v>
      </c>
      <c r="N35">
        <f>COUNTIF('CC Standings '!N$3:N$27,'CC Color Winners'!A35)</f>
        <v>0</v>
      </c>
      <c r="O35">
        <f>COUNTIF('CC Standings '!O$3:O$27,'CC Color Winners'!A35)</f>
        <v>0</v>
      </c>
      <c r="P35">
        <f>COUNTIF('CC Standings '!P$3:P$27,'CC Color Winners'!A35)</f>
        <v>0</v>
      </c>
      <c r="Q35">
        <f>COUNTIF('CC Standings '!Q$3:Q$27,'CC Color Winners'!A35)</f>
        <v>0</v>
      </c>
      <c r="R35">
        <f>COUNTIF('CC Standings '!R$3:R$27,'CC Color Winners'!A35)</f>
        <v>0</v>
      </c>
      <c r="S35">
        <f>COUNTIF('CC Standings '!S$3:S$27,'CC Color Winners'!A35)</f>
        <v>0</v>
      </c>
      <c r="T35">
        <f>COUNTIF('CC Standings '!T$3:T$27,'CC Color Winners'!A35)</f>
        <v>0</v>
      </c>
      <c r="U35">
        <f>COUNTIF('CC Standings '!U$3:U$27,'CC Color Winners'!A35)</f>
        <v>0</v>
      </c>
      <c r="V35">
        <f>COUNTIF('CC Standings '!V$3:V$27,'CC Color Winners'!A35)</f>
        <v>0</v>
      </c>
      <c r="W35">
        <f>COUNTIF('CC Standings '!W$3:W$27,'CC Color Winners'!A35)</f>
        <v>0</v>
      </c>
      <c r="X35">
        <f>COUNTIF('CC Standings '!X$3:X$27,'CC Color Winners'!A35)</f>
        <v>0</v>
      </c>
      <c r="Y35">
        <f>COUNTIF('CC Standings '!Y$3:Y$27,'CC Color Winners'!A35)</f>
        <v>0</v>
      </c>
      <c r="Z35">
        <f>COUNTIF('CC Standings '!Z$3:Z$27,'CC Color Winners'!A35)</f>
        <v>0</v>
      </c>
      <c r="AA35">
        <f>COUNTIF('CC Standings '!AA$3:AA$27,'CC Color Winners'!A35)</f>
        <v>0</v>
      </c>
      <c r="AB35">
        <f>COUNTIF('CC Standings '!AB$3:AB$27,'CC Color Winners'!A35)</f>
        <v>0</v>
      </c>
      <c r="AC35">
        <f>COUNTIF('CC Standings '!AC$3:AC$27,'CC Color Winners'!A35)</f>
        <v>0</v>
      </c>
      <c r="AD35">
        <f>COUNTIF('CC Standings '!AD$3:AD$27,'CC Color Winners'!A35)</f>
        <v>0</v>
      </c>
      <c r="AE35">
        <f>COUNTIF('CC Standings '!AE$3:AE$27,'CC Color Winners'!A35)</f>
        <v>0</v>
      </c>
      <c r="AF35">
        <f>COUNTIF('CC Standings '!AF$3:AF$27,'CC Color Winners'!A35)</f>
        <v>0</v>
      </c>
      <c r="AG35">
        <f>COUNTIF('CC Standings '!AG$3:AG$27,'CC Color Winners'!A35)</f>
        <v>0</v>
      </c>
      <c r="AH35">
        <f>COUNTIF('CC Standings '!AH$3:AH$27,'CC Color Winners'!A35)</f>
        <v>0</v>
      </c>
      <c r="AI35">
        <f>COUNTIF('CC Standings '!AI$3:AI$27,'CC Color Winners'!A35)</f>
        <v>0</v>
      </c>
      <c r="AJ35">
        <f>COUNTIF('CC Standings '!AJ$3:AJ$27,'CC Color Winners'!A35)</f>
        <v>0</v>
      </c>
      <c r="AK35">
        <f>COUNTIF('CC Standings '!AK$3:AK$27,'CC Color Winners'!A35)</f>
        <v>0</v>
      </c>
      <c r="AL35">
        <f>COUNTIF('CC Standings '!AL$3:AL$27,'CC Color Winners'!A35)</f>
        <v>0</v>
      </c>
      <c r="AM35">
        <f>COUNTIF('CC Standings '!AM$3:AM$27,'CC Color Winners'!A35)</f>
        <v>0</v>
      </c>
    </row>
    <row r="36" spans="1:39">
      <c r="A36" t="s">
        <v>36</v>
      </c>
      <c r="B36">
        <f>COUNTIF('CC Standings '!B$3:B$27,'CC Color Winners'!A36)</f>
        <v>0</v>
      </c>
      <c r="C36">
        <f>COUNTIF('CC Standings '!C$3:C$27,'CC Color Winners'!A36)</f>
        <v>0</v>
      </c>
      <c r="D36">
        <f>COUNTIF('CC Standings '!D$3:D$27,'CC Color Winners'!A36)</f>
        <v>0</v>
      </c>
      <c r="E36">
        <f>COUNTIF('CC Standings '!E$3:E$27,'CC Color Winners'!A36)</f>
        <v>0</v>
      </c>
      <c r="F36">
        <f>COUNTIF('CC Standings '!F$3:F$27,'CC Color Winners'!A36)</f>
        <v>0</v>
      </c>
      <c r="G36">
        <f>COUNTIF('CC Standings '!G$3:G$27,'CC Color Winners'!A36)</f>
        <v>0</v>
      </c>
      <c r="H36">
        <f>COUNTIF('CC Standings '!H$3:H$27,'CC Color Winners'!A36)</f>
        <v>0</v>
      </c>
      <c r="I36">
        <f>COUNTIF('CC Standings '!I$3:I$27,'CC Color Winners'!A36)</f>
        <v>0</v>
      </c>
      <c r="J36">
        <f>COUNTIF('CC Standings '!J$3:J$27,'CC Color Winners'!A36)</f>
        <v>3</v>
      </c>
      <c r="K36">
        <f>COUNTIF('CC Standings '!K$3:K$27,'CC Color Winners'!A36)</f>
        <v>0</v>
      </c>
      <c r="L36">
        <f>COUNTIF('CC Standings '!L$3:L$27,'CC Color Winners'!A36)</f>
        <v>0</v>
      </c>
      <c r="M36">
        <f>COUNTIF('CC Standings '!M$3:M$27,'CC Color Winners'!A36)</f>
        <v>0</v>
      </c>
      <c r="N36">
        <f>COUNTIF('CC Standings '!N$3:N$27,'CC Color Winners'!A36)</f>
        <v>0</v>
      </c>
      <c r="O36">
        <f>COUNTIF('CC Standings '!O$3:O$27,'CC Color Winners'!A36)</f>
        <v>0</v>
      </c>
      <c r="P36">
        <f>COUNTIF('CC Standings '!P$3:P$27,'CC Color Winners'!A36)</f>
        <v>0</v>
      </c>
      <c r="Q36">
        <f>COUNTIF('CC Standings '!Q$3:Q$27,'CC Color Winners'!A36)</f>
        <v>1</v>
      </c>
      <c r="R36">
        <f>COUNTIF('CC Standings '!R$3:R$27,'CC Color Winners'!A36)</f>
        <v>0</v>
      </c>
      <c r="S36">
        <f>COUNTIF('CC Standings '!S$3:S$27,'CC Color Winners'!A36)</f>
        <v>0</v>
      </c>
      <c r="T36">
        <f>COUNTIF('CC Standings '!T$3:T$27,'CC Color Winners'!A36)</f>
        <v>0</v>
      </c>
      <c r="U36">
        <f>COUNTIF('CC Standings '!U$3:U$27,'CC Color Winners'!A36)</f>
        <v>0</v>
      </c>
      <c r="V36">
        <f>COUNTIF('CC Standings '!V$3:V$27,'CC Color Winners'!A36)</f>
        <v>0</v>
      </c>
      <c r="W36">
        <f>COUNTIF('CC Standings '!W$3:W$27,'CC Color Winners'!A36)</f>
        <v>0</v>
      </c>
      <c r="X36">
        <f>COUNTIF('CC Standings '!X$3:X$27,'CC Color Winners'!A36)</f>
        <v>0</v>
      </c>
      <c r="Y36">
        <f>COUNTIF('CC Standings '!Y$3:Y$27,'CC Color Winners'!A36)</f>
        <v>0</v>
      </c>
      <c r="Z36">
        <f>COUNTIF('CC Standings '!Z$3:Z$27,'CC Color Winners'!A36)</f>
        <v>0</v>
      </c>
      <c r="AA36">
        <f>COUNTIF('CC Standings '!AA$3:AA$27,'CC Color Winners'!A36)</f>
        <v>0</v>
      </c>
      <c r="AB36">
        <f>COUNTIF('CC Standings '!AB$3:AB$27,'CC Color Winners'!A36)</f>
        <v>0</v>
      </c>
      <c r="AC36">
        <f>COUNTIF('CC Standings '!AC$3:AC$27,'CC Color Winners'!A36)</f>
        <v>4</v>
      </c>
      <c r="AD36">
        <f>COUNTIF('CC Standings '!AD$3:AD$27,'CC Color Winners'!A36)</f>
        <v>0</v>
      </c>
      <c r="AE36">
        <f>COUNTIF('CC Standings '!AE$3:AE$27,'CC Color Winners'!A36)</f>
        <v>0</v>
      </c>
      <c r="AF36">
        <f>COUNTIF('CC Standings '!AF$3:AF$27,'CC Color Winners'!A36)</f>
        <v>0</v>
      </c>
      <c r="AG36">
        <f>COUNTIF('CC Standings '!AG$3:AG$27,'CC Color Winners'!A36)</f>
        <v>2</v>
      </c>
      <c r="AH36">
        <f>COUNTIF('CC Standings '!AH$3:AH$27,'CC Color Winners'!A36)</f>
        <v>0</v>
      </c>
      <c r="AI36">
        <f>COUNTIF('CC Standings '!AI$3:AI$27,'CC Color Winners'!A36)</f>
        <v>0</v>
      </c>
      <c r="AJ36">
        <f>COUNTIF('CC Standings '!AJ$3:AJ$27,'CC Color Winners'!A36)</f>
        <v>0</v>
      </c>
      <c r="AK36">
        <f>COUNTIF('CC Standings '!AK$3:AK$27,'CC Color Winners'!A36)</f>
        <v>0</v>
      </c>
      <c r="AL36">
        <f>COUNTIF('CC Standings '!AL$3:AL$27,'CC Color Winners'!A36)</f>
        <v>1</v>
      </c>
      <c r="AM36">
        <f>COUNTIF('CC Standings '!AM$3:AM$27,'CC Color Winners'!A36)</f>
        <v>0</v>
      </c>
    </row>
    <row r="37" spans="1:39">
      <c r="A37" t="s">
        <v>107</v>
      </c>
      <c r="B37">
        <f>COUNTIF('CC Standings '!B$3:B$27,'CC Color Winners'!A37)</f>
        <v>0</v>
      </c>
      <c r="C37">
        <f>COUNTIF('CC Standings '!C$3:C$27,'CC Color Winners'!A37)</f>
        <v>1</v>
      </c>
      <c r="D37">
        <f>COUNTIF('CC Standings '!D$3:D$27,'CC Color Winners'!A37)</f>
        <v>0</v>
      </c>
      <c r="E37">
        <f>COUNTIF('CC Standings '!E$3:E$27,'CC Color Winners'!A37)</f>
        <v>0</v>
      </c>
      <c r="F37">
        <f>COUNTIF('CC Standings '!F$3:F$27,'CC Color Winners'!A37)</f>
        <v>0</v>
      </c>
      <c r="G37">
        <f>COUNTIF('CC Standings '!G$3:G$27,'CC Color Winners'!A37)</f>
        <v>0</v>
      </c>
      <c r="H37">
        <f>COUNTIF('CC Standings '!H$3:H$27,'CC Color Winners'!A37)</f>
        <v>1</v>
      </c>
      <c r="I37">
        <f>COUNTIF('CC Standings '!I$3:I$27,'CC Color Winners'!A37)</f>
        <v>0</v>
      </c>
      <c r="J37">
        <f>COUNTIF('CC Standings '!J$3:J$27,'CC Color Winners'!A37)</f>
        <v>0</v>
      </c>
      <c r="K37">
        <f>COUNTIF('CC Standings '!K$3:K$27,'CC Color Winners'!A37)</f>
        <v>0</v>
      </c>
      <c r="L37">
        <f>COUNTIF('CC Standings '!L$3:L$27,'CC Color Winners'!A37)</f>
        <v>1</v>
      </c>
      <c r="M37">
        <f>COUNTIF('CC Standings '!M$3:M$27,'CC Color Winners'!A37)</f>
        <v>0</v>
      </c>
      <c r="N37">
        <f>COUNTIF('CC Standings '!N$3:N$27,'CC Color Winners'!A37)</f>
        <v>0</v>
      </c>
      <c r="O37">
        <f>COUNTIF('CC Standings '!O$3:O$27,'CC Color Winners'!A37)</f>
        <v>0</v>
      </c>
      <c r="P37">
        <f>COUNTIF('CC Standings '!P$3:P$27,'CC Color Winners'!A37)</f>
        <v>0</v>
      </c>
      <c r="Q37">
        <f>COUNTIF('CC Standings '!Q$3:Q$27,'CC Color Winners'!A37)</f>
        <v>0</v>
      </c>
      <c r="R37">
        <f>COUNTIF('CC Standings '!R$3:R$27,'CC Color Winners'!A37)</f>
        <v>0</v>
      </c>
      <c r="S37">
        <f>COUNTIF('CC Standings '!S$3:S$27,'CC Color Winners'!A37)</f>
        <v>0</v>
      </c>
      <c r="T37">
        <f>COUNTIF('CC Standings '!T$3:T$27,'CC Color Winners'!A37)</f>
        <v>0</v>
      </c>
      <c r="U37">
        <f>COUNTIF('CC Standings '!U$3:U$27,'CC Color Winners'!A37)</f>
        <v>0</v>
      </c>
      <c r="V37">
        <f>COUNTIF('CC Standings '!V$3:V$27,'CC Color Winners'!A37)</f>
        <v>0</v>
      </c>
      <c r="W37">
        <f>COUNTIF('CC Standings '!W$3:W$27,'CC Color Winners'!A37)</f>
        <v>0</v>
      </c>
      <c r="X37">
        <f>COUNTIF('CC Standings '!X$3:X$27,'CC Color Winners'!A37)</f>
        <v>0</v>
      </c>
      <c r="Y37">
        <f>COUNTIF('CC Standings '!Y$3:Y$27,'CC Color Winners'!A37)</f>
        <v>0</v>
      </c>
      <c r="Z37">
        <f>COUNTIF('CC Standings '!Z$3:Z$27,'CC Color Winners'!A37)</f>
        <v>0</v>
      </c>
      <c r="AA37">
        <f>COUNTIF('CC Standings '!AA$3:AA$27,'CC Color Winners'!A37)</f>
        <v>0</v>
      </c>
      <c r="AB37">
        <f>COUNTIF('CC Standings '!AB$3:AB$27,'CC Color Winners'!A37)</f>
        <v>0</v>
      </c>
      <c r="AC37">
        <f>COUNTIF('CC Standings '!AC$3:AC$27,'CC Color Winners'!A37)</f>
        <v>0</v>
      </c>
      <c r="AD37">
        <f>COUNTIF('CC Standings '!AD$3:AD$27,'CC Color Winners'!A37)</f>
        <v>0</v>
      </c>
      <c r="AE37">
        <f>COUNTIF('CC Standings '!AE$3:AE$27,'CC Color Winners'!A37)</f>
        <v>0</v>
      </c>
      <c r="AF37">
        <f>COUNTIF('CC Standings '!AF$3:AF$27,'CC Color Winners'!A37)</f>
        <v>0</v>
      </c>
      <c r="AG37">
        <f>COUNTIF('CC Standings '!AG$3:AG$27,'CC Color Winners'!A37)</f>
        <v>0</v>
      </c>
      <c r="AH37">
        <f>COUNTIF('CC Standings '!AH$3:AH$27,'CC Color Winners'!A37)</f>
        <v>0</v>
      </c>
      <c r="AI37">
        <f>COUNTIF('CC Standings '!AI$3:AI$27,'CC Color Winners'!A37)</f>
        <v>0</v>
      </c>
      <c r="AJ37">
        <f>COUNTIF('CC Standings '!AJ$3:AJ$27,'CC Color Winners'!A37)</f>
        <v>0</v>
      </c>
      <c r="AK37">
        <f>COUNTIF('CC Standings '!AK$3:AK$27,'CC Color Winners'!A37)</f>
        <v>0</v>
      </c>
      <c r="AL37">
        <f>COUNTIF('CC Standings '!AL$3:AL$27,'CC Color Winners'!A37)</f>
        <v>0</v>
      </c>
      <c r="AM37">
        <f>COUNTIF('CC Standings '!AM$3:AM$27,'CC Color Winners'!A37)</f>
        <v>0</v>
      </c>
    </row>
    <row r="38" spans="1:39">
      <c r="A38" t="s">
        <v>44</v>
      </c>
      <c r="B38">
        <f>COUNTIF('CC Standings '!B$3:B$27,'CC Color Winners'!A38)</f>
        <v>0</v>
      </c>
      <c r="C38">
        <f>COUNTIF('CC Standings '!C$3:C$27,'CC Color Winners'!A38)</f>
        <v>0</v>
      </c>
      <c r="D38">
        <f>COUNTIF('CC Standings '!D$3:D$27,'CC Color Winners'!A38)</f>
        <v>1</v>
      </c>
      <c r="E38">
        <f>COUNTIF('CC Standings '!E$3:E$27,'CC Color Winners'!A38)</f>
        <v>0</v>
      </c>
      <c r="F38">
        <f>COUNTIF('CC Standings '!F$3:F$27,'CC Color Winners'!A38)</f>
        <v>0</v>
      </c>
      <c r="G38">
        <f>COUNTIF('CC Standings '!G$3:G$27,'CC Color Winners'!A38)</f>
        <v>0</v>
      </c>
      <c r="H38">
        <f>COUNTIF('CC Standings '!H$3:H$27,'CC Color Winners'!A38)</f>
        <v>0</v>
      </c>
      <c r="I38">
        <f>COUNTIF('CC Standings '!I$3:I$27,'CC Color Winners'!A38)</f>
        <v>0</v>
      </c>
      <c r="J38">
        <f>COUNTIF('CC Standings '!J$3:J$27,'CC Color Winners'!A38)</f>
        <v>0</v>
      </c>
      <c r="K38">
        <f>COUNTIF('CC Standings '!K$3:K$27,'CC Color Winners'!A38)</f>
        <v>1</v>
      </c>
      <c r="L38">
        <f>COUNTIF('CC Standings '!L$3:L$27,'CC Color Winners'!A38)</f>
        <v>0</v>
      </c>
      <c r="M38">
        <f>COUNTIF('CC Standings '!M$3:M$27,'CC Color Winners'!A38)</f>
        <v>0</v>
      </c>
      <c r="N38">
        <f>COUNTIF('CC Standings '!N$3:N$27,'CC Color Winners'!A38)</f>
        <v>0</v>
      </c>
      <c r="O38">
        <f>COUNTIF('CC Standings '!O$3:O$27,'CC Color Winners'!A38)</f>
        <v>0</v>
      </c>
      <c r="P38">
        <f>COUNTIF('CC Standings '!P$3:P$27,'CC Color Winners'!A38)</f>
        <v>0</v>
      </c>
      <c r="Q38">
        <f>COUNTIF('CC Standings '!Q$3:Q$27,'CC Color Winners'!A38)</f>
        <v>0</v>
      </c>
      <c r="R38">
        <f>COUNTIF('CC Standings '!R$3:R$27,'CC Color Winners'!A38)</f>
        <v>0</v>
      </c>
      <c r="S38">
        <f>COUNTIF('CC Standings '!S$3:S$27,'CC Color Winners'!A38)</f>
        <v>0</v>
      </c>
      <c r="T38">
        <f>COUNTIF('CC Standings '!T$3:T$27,'CC Color Winners'!A38)</f>
        <v>0</v>
      </c>
      <c r="U38">
        <f>COUNTIF('CC Standings '!U$3:U$27,'CC Color Winners'!A38)</f>
        <v>0</v>
      </c>
      <c r="V38">
        <f>COUNTIF('CC Standings '!V$3:V$27,'CC Color Winners'!A38)</f>
        <v>0</v>
      </c>
      <c r="W38">
        <f>COUNTIF('CC Standings '!W$3:W$27,'CC Color Winners'!A38)</f>
        <v>1</v>
      </c>
      <c r="X38">
        <f>COUNTIF('CC Standings '!X$3:X$27,'CC Color Winners'!A38)</f>
        <v>0</v>
      </c>
      <c r="Y38">
        <f>COUNTIF('CC Standings '!Y$3:Y$27,'CC Color Winners'!A38)</f>
        <v>0</v>
      </c>
      <c r="Z38">
        <f>COUNTIF('CC Standings '!Z$3:Z$27,'CC Color Winners'!A38)</f>
        <v>0</v>
      </c>
      <c r="AA38">
        <f>COUNTIF('CC Standings '!AA$3:AA$27,'CC Color Winners'!A38)</f>
        <v>0</v>
      </c>
      <c r="AB38">
        <f>COUNTIF('CC Standings '!AB$3:AB$27,'CC Color Winners'!A38)</f>
        <v>0</v>
      </c>
      <c r="AC38">
        <f>COUNTIF('CC Standings '!AC$3:AC$27,'CC Color Winners'!A38)</f>
        <v>0</v>
      </c>
      <c r="AD38">
        <f>COUNTIF('CC Standings '!AD$3:AD$27,'CC Color Winners'!A38)</f>
        <v>0</v>
      </c>
      <c r="AE38">
        <f>COUNTIF('CC Standings '!AE$3:AE$27,'CC Color Winners'!A38)</f>
        <v>0</v>
      </c>
      <c r="AF38">
        <f>COUNTIF('CC Standings '!AF$3:AF$27,'CC Color Winners'!A38)</f>
        <v>0</v>
      </c>
      <c r="AG38">
        <f>COUNTIF('CC Standings '!AG$3:AG$27,'CC Color Winners'!A38)</f>
        <v>0</v>
      </c>
      <c r="AH38">
        <f>COUNTIF('CC Standings '!AH$3:AH$27,'CC Color Winners'!A38)</f>
        <v>0</v>
      </c>
      <c r="AI38">
        <f>COUNTIF('CC Standings '!AI$3:AI$27,'CC Color Winners'!A38)</f>
        <v>0</v>
      </c>
      <c r="AJ38">
        <f>COUNTIF('CC Standings '!AJ$3:AJ$27,'CC Color Winners'!A38)</f>
        <v>0</v>
      </c>
      <c r="AK38">
        <f>COUNTIF('CC Standings '!AK$3:AK$27,'CC Color Winners'!A38)</f>
        <v>0</v>
      </c>
      <c r="AL38">
        <f>COUNTIF('CC Standings '!AL$3:AL$27,'CC Color Winners'!A38)</f>
        <v>0</v>
      </c>
      <c r="AM38">
        <f>COUNTIF('CC Standings '!AM$3:AM$27,'CC Color Winners'!A38)</f>
        <v>0</v>
      </c>
    </row>
    <row r="39" spans="1:39">
      <c r="A39" t="s">
        <v>85</v>
      </c>
      <c r="B39">
        <f>COUNTIF('CC Standings '!B$3:B$27,'CC Color Winners'!A39)</f>
        <v>0</v>
      </c>
      <c r="C39">
        <f>COUNTIF('CC Standings '!C$3:C$27,'CC Color Winners'!A39)</f>
        <v>1</v>
      </c>
      <c r="D39">
        <f>COUNTIF('CC Standings '!D$3:D$27,'CC Color Winners'!A39)</f>
        <v>0</v>
      </c>
      <c r="E39">
        <f>COUNTIF('CC Standings '!E$3:E$27,'CC Color Winners'!A39)</f>
        <v>0</v>
      </c>
      <c r="F39">
        <f>COUNTIF('CC Standings '!F$3:F$27,'CC Color Winners'!A39)</f>
        <v>0</v>
      </c>
      <c r="G39">
        <f>COUNTIF('CC Standings '!G$3:G$27,'CC Color Winners'!A39)</f>
        <v>0</v>
      </c>
      <c r="H39">
        <f>COUNTIF('CC Standings '!H$3:H$27,'CC Color Winners'!A39)</f>
        <v>0</v>
      </c>
      <c r="I39">
        <f>COUNTIF('CC Standings '!I$3:I$27,'CC Color Winners'!A39)</f>
        <v>2</v>
      </c>
      <c r="J39">
        <f>COUNTIF('CC Standings '!J$3:J$27,'CC Color Winners'!A39)</f>
        <v>1</v>
      </c>
      <c r="K39">
        <f>COUNTIF('CC Standings '!K$3:K$27,'CC Color Winners'!A39)</f>
        <v>0</v>
      </c>
      <c r="L39">
        <f>COUNTIF('CC Standings '!L$3:L$27,'CC Color Winners'!A39)</f>
        <v>0</v>
      </c>
      <c r="M39">
        <f>COUNTIF('CC Standings '!M$3:M$27,'CC Color Winners'!A39)</f>
        <v>0</v>
      </c>
      <c r="N39">
        <f>COUNTIF('CC Standings '!N$3:N$27,'CC Color Winners'!A39)</f>
        <v>0</v>
      </c>
      <c r="O39">
        <f>COUNTIF('CC Standings '!O$3:O$27,'CC Color Winners'!A39)</f>
        <v>0</v>
      </c>
      <c r="P39">
        <f>COUNTIF('CC Standings '!P$3:P$27,'CC Color Winners'!A39)</f>
        <v>0</v>
      </c>
      <c r="Q39">
        <f>COUNTIF('CC Standings '!Q$3:Q$27,'CC Color Winners'!A39)</f>
        <v>2</v>
      </c>
      <c r="R39">
        <f>COUNTIF('CC Standings '!R$3:R$27,'CC Color Winners'!A39)</f>
        <v>0</v>
      </c>
      <c r="S39">
        <f>COUNTIF('CC Standings '!S$3:S$27,'CC Color Winners'!A39)</f>
        <v>0</v>
      </c>
      <c r="T39">
        <f>COUNTIF('CC Standings '!T$3:T$27,'CC Color Winners'!A39)</f>
        <v>0</v>
      </c>
      <c r="U39">
        <f>COUNTIF('CC Standings '!U$3:U$27,'CC Color Winners'!A39)</f>
        <v>0</v>
      </c>
      <c r="V39">
        <f>COUNTIF('CC Standings '!V$3:V$27,'CC Color Winners'!A39)</f>
        <v>0</v>
      </c>
      <c r="W39">
        <f>COUNTIF('CC Standings '!W$3:W$27,'CC Color Winners'!A39)</f>
        <v>0</v>
      </c>
      <c r="X39">
        <f>COUNTIF('CC Standings '!X$3:X$27,'CC Color Winners'!A39)</f>
        <v>0</v>
      </c>
      <c r="Y39">
        <f>COUNTIF('CC Standings '!Y$3:Y$27,'CC Color Winners'!A39)</f>
        <v>0</v>
      </c>
      <c r="Z39">
        <f>COUNTIF('CC Standings '!Z$3:Z$27,'CC Color Winners'!A39)</f>
        <v>0</v>
      </c>
      <c r="AA39">
        <f>COUNTIF('CC Standings '!AA$3:AA$27,'CC Color Winners'!A39)</f>
        <v>0</v>
      </c>
      <c r="AB39">
        <f>COUNTIF('CC Standings '!AB$3:AB$27,'CC Color Winners'!A39)</f>
        <v>0</v>
      </c>
      <c r="AC39">
        <f>COUNTIF('CC Standings '!AC$3:AC$27,'CC Color Winners'!A39)</f>
        <v>0</v>
      </c>
      <c r="AD39">
        <f>COUNTIF('CC Standings '!AD$3:AD$27,'CC Color Winners'!A39)</f>
        <v>0</v>
      </c>
      <c r="AE39">
        <f>COUNTIF('CC Standings '!AE$3:AE$27,'CC Color Winners'!A39)</f>
        <v>0</v>
      </c>
      <c r="AF39">
        <f>COUNTIF('CC Standings '!AF$3:AF$27,'CC Color Winners'!A39)</f>
        <v>0</v>
      </c>
      <c r="AG39">
        <f>COUNTIF('CC Standings '!AG$3:AG$27,'CC Color Winners'!A39)</f>
        <v>0</v>
      </c>
      <c r="AH39">
        <f>COUNTIF('CC Standings '!AH$3:AH$27,'CC Color Winners'!A39)</f>
        <v>0</v>
      </c>
      <c r="AI39">
        <f>COUNTIF('CC Standings '!AI$3:AI$27,'CC Color Winners'!A39)</f>
        <v>0</v>
      </c>
      <c r="AJ39">
        <f>COUNTIF('CC Standings '!AJ$3:AJ$27,'CC Color Winners'!A39)</f>
        <v>0</v>
      </c>
      <c r="AK39">
        <f>COUNTIF('CC Standings '!AK$3:AK$27,'CC Color Winners'!A39)</f>
        <v>0</v>
      </c>
      <c r="AL39">
        <f>COUNTIF('CC Standings '!AL$3:AL$27,'CC Color Winners'!A39)</f>
        <v>0</v>
      </c>
      <c r="AM39">
        <f>COUNTIF('CC Standings '!AM$3:AM$27,'CC Color Winners'!A39)</f>
        <v>0</v>
      </c>
    </row>
    <row r="40" spans="1:39">
      <c r="A40" t="s">
        <v>120</v>
      </c>
      <c r="B40">
        <f>COUNTIF('CC Standings '!B$3:B$27,'CC Color Winners'!A40)</f>
        <v>0</v>
      </c>
      <c r="C40">
        <f>COUNTIF('CC Standings '!C$3:C$27,'CC Color Winners'!A40)</f>
        <v>0</v>
      </c>
      <c r="D40">
        <f>COUNTIF('CC Standings '!D$3:D$27,'CC Color Winners'!A40)</f>
        <v>0</v>
      </c>
      <c r="E40">
        <f>COUNTIF('CC Standings '!E$3:E$27,'CC Color Winners'!A40)</f>
        <v>0</v>
      </c>
      <c r="F40">
        <f>COUNTIF('CC Standings '!F$3:F$27,'CC Color Winners'!A40)</f>
        <v>0</v>
      </c>
      <c r="G40">
        <f>COUNTIF('CC Standings '!G$3:G$27,'CC Color Winners'!A40)</f>
        <v>0</v>
      </c>
      <c r="H40">
        <f>COUNTIF('CC Standings '!H$3:H$27,'CC Color Winners'!A40)</f>
        <v>0</v>
      </c>
      <c r="I40">
        <f>COUNTIF('CC Standings '!I$3:I$27,'CC Color Winners'!A40)</f>
        <v>0</v>
      </c>
      <c r="J40">
        <f>COUNTIF('CC Standings '!J$3:J$27,'CC Color Winners'!A40)</f>
        <v>0</v>
      </c>
      <c r="K40">
        <f>COUNTIF('CC Standings '!K$3:K$27,'CC Color Winners'!A40)</f>
        <v>0</v>
      </c>
      <c r="L40">
        <f>COUNTIF('CC Standings '!L$3:L$27,'CC Color Winners'!A40)</f>
        <v>0</v>
      </c>
      <c r="M40">
        <f>COUNTIF('CC Standings '!M$3:M$27,'CC Color Winners'!A40)</f>
        <v>0</v>
      </c>
      <c r="N40">
        <f>COUNTIF('CC Standings '!N$3:N$27,'CC Color Winners'!A40)</f>
        <v>0</v>
      </c>
      <c r="O40">
        <f>COUNTIF('CC Standings '!O$3:O$27,'CC Color Winners'!A40)</f>
        <v>0</v>
      </c>
      <c r="P40">
        <f>COUNTIF('CC Standings '!P$3:P$27,'CC Color Winners'!A40)</f>
        <v>0</v>
      </c>
      <c r="Q40">
        <f>COUNTIF('CC Standings '!Q$3:Q$27,'CC Color Winners'!A40)</f>
        <v>0</v>
      </c>
      <c r="R40">
        <f>COUNTIF('CC Standings '!R$3:R$27,'CC Color Winners'!A40)</f>
        <v>0</v>
      </c>
      <c r="S40">
        <f>COUNTIF('CC Standings '!S$3:S$27,'CC Color Winners'!A40)</f>
        <v>0</v>
      </c>
      <c r="T40">
        <f>COUNTIF('CC Standings '!T$3:T$27,'CC Color Winners'!A40)</f>
        <v>0</v>
      </c>
      <c r="U40">
        <f>COUNTIF('CC Standings '!U$3:U$27,'CC Color Winners'!A40)</f>
        <v>0</v>
      </c>
      <c r="V40">
        <f>COUNTIF('CC Standings '!V$3:V$27,'CC Color Winners'!A40)</f>
        <v>0</v>
      </c>
      <c r="W40">
        <f>COUNTIF('CC Standings '!W$3:W$27,'CC Color Winners'!A40)</f>
        <v>0</v>
      </c>
      <c r="X40">
        <f>COUNTIF('CC Standings '!X$3:X$27,'CC Color Winners'!A40)</f>
        <v>0</v>
      </c>
      <c r="Y40">
        <f>COUNTIF('CC Standings '!Y$3:Y$27,'CC Color Winners'!A40)</f>
        <v>0</v>
      </c>
      <c r="Z40">
        <f>COUNTIF('CC Standings '!Z$3:Z$27,'CC Color Winners'!A40)</f>
        <v>0</v>
      </c>
      <c r="AA40">
        <f>COUNTIF('CC Standings '!AA$3:AA$27,'CC Color Winners'!A40)</f>
        <v>0</v>
      </c>
      <c r="AB40">
        <f>COUNTIF('CC Standings '!AB$3:AB$27,'CC Color Winners'!A40)</f>
        <v>0</v>
      </c>
      <c r="AC40">
        <f>COUNTIF('CC Standings '!AC$3:AC$27,'CC Color Winners'!A40)</f>
        <v>0</v>
      </c>
      <c r="AD40">
        <f>COUNTIF('CC Standings '!AD$3:AD$27,'CC Color Winners'!A40)</f>
        <v>0</v>
      </c>
      <c r="AE40">
        <f>COUNTIF('CC Standings '!AE$3:AE$27,'CC Color Winners'!A40)</f>
        <v>0</v>
      </c>
      <c r="AF40">
        <f>COUNTIF('CC Standings '!AF$3:AF$27,'CC Color Winners'!A40)</f>
        <v>0</v>
      </c>
      <c r="AG40">
        <f>COUNTIF('CC Standings '!AG$3:AG$27,'CC Color Winners'!A40)</f>
        <v>0</v>
      </c>
      <c r="AH40">
        <f>COUNTIF('CC Standings '!AH$3:AH$27,'CC Color Winners'!A40)</f>
        <v>0</v>
      </c>
      <c r="AI40">
        <f>COUNTIF('CC Standings '!AI$3:AI$27,'CC Color Winners'!A40)</f>
        <v>0</v>
      </c>
      <c r="AJ40">
        <f>COUNTIF('CC Standings '!AJ$3:AJ$27,'CC Color Winners'!A40)</f>
        <v>0</v>
      </c>
      <c r="AK40">
        <f>COUNTIF('CC Standings '!AK$3:AK$27,'CC Color Winners'!A40)</f>
        <v>0</v>
      </c>
      <c r="AL40">
        <f>COUNTIF('CC Standings '!AL$3:AL$27,'CC Color Winners'!A40)</f>
        <v>0</v>
      </c>
      <c r="AM40">
        <f>COUNTIF('CC Standings '!AM$3:AM$27,'CC Color Winners'!A40)</f>
        <v>0</v>
      </c>
    </row>
    <row r="41" spans="1:39">
      <c r="A41" t="s">
        <v>135</v>
      </c>
      <c r="B41">
        <f>COUNTIF('CC Standings '!B$3:B$27,'CC Color Winners'!A41)</f>
        <v>0</v>
      </c>
      <c r="C41">
        <f>COUNTIF('CC Standings '!C$3:C$27,'CC Color Winners'!A41)</f>
        <v>0</v>
      </c>
      <c r="D41">
        <f>COUNTIF('CC Standings '!D$3:D$27,'CC Color Winners'!A41)</f>
        <v>0</v>
      </c>
      <c r="E41">
        <f>COUNTIF('CC Standings '!E$3:E$27,'CC Color Winners'!A41)</f>
        <v>0</v>
      </c>
      <c r="F41">
        <f>COUNTIF('CC Standings '!F$3:F$27,'CC Color Winners'!A41)</f>
        <v>0</v>
      </c>
      <c r="G41">
        <f>COUNTIF('CC Standings '!G$3:G$27,'CC Color Winners'!A41)</f>
        <v>0</v>
      </c>
      <c r="H41">
        <f>COUNTIF('CC Standings '!H$3:H$27,'CC Color Winners'!A41)</f>
        <v>0</v>
      </c>
      <c r="I41">
        <f>COUNTIF('CC Standings '!I$3:I$27,'CC Color Winners'!A41)</f>
        <v>0</v>
      </c>
      <c r="J41">
        <f>COUNTIF('CC Standings '!J$3:J$27,'CC Color Winners'!A41)</f>
        <v>0</v>
      </c>
      <c r="K41">
        <f>COUNTIF('CC Standings '!K$3:K$27,'CC Color Winners'!A41)</f>
        <v>0</v>
      </c>
      <c r="L41">
        <f>COUNTIF('CC Standings '!L$3:L$27,'CC Color Winners'!A41)</f>
        <v>0</v>
      </c>
      <c r="M41">
        <f>COUNTIF('CC Standings '!M$3:M$27,'CC Color Winners'!A41)</f>
        <v>0</v>
      </c>
      <c r="N41">
        <f>COUNTIF('CC Standings '!N$3:N$27,'CC Color Winners'!A41)</f>
        <v>0</v>
      </c>
      <c r="O41">
        <f>COUNTIF('CC Standings '!O$3:O$27,'CC Color Winners'!A41)</f>
        <v>0</v>
      </c>
      <c r="P41">
        <f>COUNTIF('CC Standings '!P$3:P$27,'CC Color Winners'!A41)</f>
        <v>0</v>
      </c>
      <c r="Q41">
        <f>COUNTIF('CC Standings '!Q$3:Q$27,'CC Color Winners'!A41)</f>
        <v>0</v>
      </c>
      <c r="R41">
        <f>COUNTIF('CC Standings '!R$3:R$27,'CC Color Winners'!A41)</f>
        <v>0</v>
      </c>
      <c r="S41">
        <f>COUNTIF('CC Standings '!S$3:S$27,'CC Color Winners'!A41)</f>
        <v>0</v>
      </c>
      <c r="T41">
        <f>COUNTIF('CC Standings '!T$3:T$27,'CC Color Winners'!A41)</f>
        <v>0</v>
      </c>
      <c r="U41">
        <f>COUNTIF('CC Standings '!U$3:U$27,'CC Color Winners'!A41)</f>
        <v>0</v>
      </c>
      <c r="V41">
        <f>COUNTIF('CC Standings '!V$3:V$27,'CC Color Winners'!A41)</f>
        <v>0</v>
      </c>
      <c r="W41">
        <f>COUNTIF('CC Standings '!W$3:W$27,'CC Color Winners'!A41)</f>
        <v>0</v>
      </c>
      <c r="X41">
        <f>COUNTIF('CC Standings '!X$3:X$27,'CC Color Winners'!A41)</f>
        <v>0</v>
      </c>
      <c r="Y41">
        <f>COUNTIF('CC Standings '!Y$3:Y$27,'CC Color Winners'!A41)</f>
        <v>0</v>
      </c>
      <c r="Z41">
        <f>COUNTIF('CC Standings '!Z$3:Z$27,'CC Color Winners'!A41)</f>
        <v>0</v>
      </c>
      <c r="AA41">
        <f>COUNTIF('CC Standings '!AA$3:AA$27,'CC Color Winners'!A41)</f>
        <v>0</v>
      </c>
      <c r="AB41">
        <f>COUNTIF('CC Standings '!AB$3:AB$27,'CC Color Winners'!A41)</f>
        <v>0</v>
      </c>
      <c r="AC41">
        <f>COUNTIF('CC Standings '!AC$3:AC$27,'CC Color Winners'!A41)</f>
        <v>0</v>
      </c>
      <c r="AD41">
        <f>COUNTIF('CC Standings '!AD$3:AD$27,'CC Color Winners'!A41)</f>
        <v>0</v>
      </c>
      <c r="AE41">
        <f>COUNTIF('CC Standings '!AE$3:AE$27,'CC Color Winners'!A41)</f>
        <v>0</v>
      </c>
      <c r="AF41">
        <f>COUNTIF('CC Standings '!AF$3:AF$27,'CC Color Winners'!A41)</f>
        <v>0</v>
      </c>
      <c r="AG41">
        <f>COUNTIF('CC Standings '!AG$3:AG$27,'CC Color Winners'!A41)</f>
        <v>0</v>
      </c>
      <c r="AH41">
        <f>COUNTIF('CC Standings '!AH$3:AH$27,'CC Color Winners'!A41)</f>
        <v>0</v>
      </c>
      <c r="AI41">
        <f>COUNTIF('CC Standings '!AI$3:AI$27,'CC Color Winners'!A41)</f>
        <v>0</v>
      </c>
      <c r="AJ41">
        <f>COUNTIF('CC Standings '!AJ$3:AJ$27,'CC Color Winners'!A41)</f>
        <v>0</v>
      </c>
      <c r="AK41">
        <f>COUNTIF('CC Standings '!AK$3:AK$27,'CC Color Winners'!A41)</f>
        <v>0</v>
      </c>
      <c r="AL41">
        <f>COUNTIF('CC Standings '!AL$3:AL$27,'CC Color Winners'!A41)</f>
        <v>0</v>
      </c>
      <c r="AM41">
        <f>COUNTIF('CC Standings '!AM$3:AM$27,'CC Color Winners'!A41)</f>
        <v>0</v>
      </c>
    </row>
    <row r="42" spans="1:39">
      <c r="A42" t="s">
        <v>49</v>
      </c>
      <c r="B42">
        <f>COUNTIF('CC Standings '!B$3:B$27,'CC Color Winners'!A42)</f>
        <v>1</v>
      </c>
      <c r="C42">
        <f>COUNTIF('CC Standings '!C$3:C$27,'CC Color Winners'!A42)</f>
        <v>0</v>
      </c>
      <c r="D42">
        <f>COUNTIF('CC Standings '!D$3:D$27,'CC Color Winners'!A42)</f>
        <v>0</v>
      </c>
      <c r="E42">
        <f>COUNTIF('CC Standings '!E$3:E$27,'CC Color Winners'!A42)</f>
        <v>0</v>
      </c>
      <c r="F42">
        <f>COUNTIF('CC Standings '!F$3:F$27,'CC Color Winners'!A42)</f>
        <v>0</v>
      </c>
      <c r="G42">
        <f>COUNTIF('CC Standings '!G$3:G$27,'CC Color Winners'!A42)</f>
        <v>0</v>
      </c>
      <c r="H42">
        <f>COUNTIF('CC Standings '!H$3:H$27,'CC Color Winners'!A42)</f>
        <v>0</v>
      </c>
      <c r="I42">
        <f>COUNTIF('CC Standings '!I$3:I$27,'CC Color Winners'!A42)</f>
        <v>0</v>
      </c>
      <c r="J42">
        <f>COUNTIF('CC Standings '!J$3:J$27,'CC Color Winners'!A42)</f>
        <v>0</v>
      </c>
      <c r="K42">
        <f>COUNTIF('CC Standings '!K$3:K$27,'CC Color Winners'!A42)</f>
        <v>0</v>
      </c>
      <c r="L42">
        <f>COUNTIF('CC Standings '!L$3:L$27,'CC Color Winners'!A42)</f>
        <v>0</v>
      </c>
      <c r="M42">
        <f>COUNTIF('CC Standings '!M$3:M$27,'CC Color Winners'!A42)</f>
        <v>0</v>
      </c>
      <c r="N42">
        <f>COUNTIF('CC Standings '!N$3:N$27,'CC Color Winners'!A42)</f>
        <v>0</v>
      </c>
      <c r="O42">
        <f>COUNTIF('CC Standings '!O$3:O$27,'CC Color Winners'!A42)</f>
        <v>1</v>
      </c>
      <c r="P42">
        <f>COUNTIF('CC Standings '!P$3:P$27,'CC Color Winners'!A42)</f>
        <v>0</v>
      </c>
      <c r="Q42">
        <f>COUNTIF('CC Standings '!Q$3:Q$27,'CC Color Winners'!A42)</f>
        <v>0</v>
      </c>
      <c r="R42">
        <f>COUNTIF('CC Standings '!R$3:R$27,'CC Color Winners'!A42)</f>
        <v>0</v>
      </c>
      <c r="S42">
        <f>COUNTIF('CC Standings '!S$3:S$27,'CC Color Winners'!A42)</f>
        <v>0</v>
      </c>
      <c r="T42">
        <f>COUNTIF('CC Standings '!T$3:T$27,'CC Color Winners'!A42)</f>
        <v>0</v>
      </c>
      <c r="U42">
        <f>COUNTIF('CC Standings '!U$3:U$27,'CC Color Winners'!A42)</f>
        <v>0</v>
      </c>
      <c r="V42">
        <f>COUNTIF('CC Standings '!V$3:V$27,'CC Color Winners'!A42)</f>
        <v>0</v>
      </c>
      <c r="W42">
        <f>COUNTIF('CC Standings '!W$3:W$27,'CC Color Winners'!A42)</f>
        <v>0</v>
      </c>
      <c r="X42">
        <f>COUNTIF('CC Standings '!X$3:X$27,'CC Color Winners'!A42)</f>
        <v>0</v>
      </c>
      <c r="Y42">
        <f>COUNTIF('CC Standings '!Y$3:Y$27,'CC Color Winners'!A42)</f>
        <v>0</v>
      </c>
      <c r="Z42">
        <f>COUNTIF('CC Standings '!Z$3:Z$27,'CC Color Winners'!A42)</f>
        <v>0</v>
      </c>
      <c r="AA42">
        <f>COUNTIF('CC Standings '!AA$3:AA$27,'CC Color Winners'!A42)</f>
        <v>0</v>
      </c>
      <c r="AB42">
        <f>COUNTIF('CC Standings '!AB$3:AB$27,'CC Color Winners'!A42)</f>
        <v>0</v>
      </c>
      <c r="AC42">
        <f>COUNTIF('CC Standings '!AC$3:AC$27,'CC Color Winners'!A42)</f>
        <v>0</v>
      </c>
      <c r="AD42">
        <f>COUNTIF('CC Standings '!AD$3:AD$27,'CC Color Winners'!A42)</f>
        <v>0</v>
      </c>
      <c r="AE42">
        <f>COUNTIF('CC Standings '!AE$3:AE$27,'CC Color Winners'!A42)</f>
        <v>0</v>
      </c>
      <c r="AF42">
        <f>COUNTIF('CC Standings '!AF$3:AF$27,'CC Color Winners'!A42)</f>
        <v>0</v>
      </c>
      <c r="AG42">
        <f>COUNTIF('CC Standings '!AG$3:AG$27,'CC Color Winners'!A42)</f>
        <v>0</v>
      </c>
      <c r="AH42">
        <f>COUNTIF('CC Standings '!AH$3:AH$27,'CC Color Winners'!A42)</f>
        <v>0</v>
      </c>
      <c r="AI42">
        <f>COUNTIF('CC Standings '!AI$3:AI$27,'CC Color Winners'!A42)</f>
        <v>0</v>
      </c>
      <c r="AJ42">
        <f>COUNTIF('CC Standings '!AJ$3:AJ$27,'CC Color Winners'!A42)</f>
        <v>0</v>
      </c>
      <c r="AK42">
        <f>COUNTIF('CC Standings '!AK$3:AK$27,'CC Color Winners'!A42)</f>
        <v>0</v>
      </c>
      <c r="AL42">
        <f>COUNTIF('CC Standings '!AL$3:AL$27,'CC Color Winners'!A42)</f>
        <v>0</v>
      </c>
      <c r="AM42">
        <f>COUNTIF('CC Standings '!AM$3:AM$27,'CC Color Winners'!A42)</f>
        <v>0</v>
      </c>
    </row>
    <row r="43" spans="1:39">
      <c r="A43" t="s">
        <v>87</v>
      </c>
      <c r="B43">
        <f>COUNTIF('CC Standings '!B$3:B$27,'CC Color Winners'!A43)</f>
        <v>0</v>
      </c>
      <c r="C43">
        <f>COUNTIF('CC Standings '!C$3:C$27,'CC Color Winners'!A43)</f>
        <v>0</v>
      </c>
      <c r="D43">
        <f>COUNTIF('CC Standings '!D$3:D$27,'CC Color Winners'!A43)</f>
        <v>0</v>
      </c>
      <c r="E43">
        <f>COUNTIF('CC Standings '!E$3:E$27,'CC Color Winners'!A43)</f>
        <v>0</v>
      </c>
      <c r="F43">
        <f>COUNTIF('CC Standings '!F$3:F$27,'CC Color Winners'!A43)</f>
        <v>0</v>
      </c>
      <c r="G43">
        <f>COUNTIF('CC Standings '!G$3:G$27,'CC Color Winners'!A43)</f>
        <v>0</v>
      </c>
      <c r="H43">
        <f>COUNTIF('CC Standings '!H$3:H$27,'CC Color Winners'!A43)</f>
        <v>0</v>
      </c>
      <c r="I43">
        <f>COUNTIF('CC Standings '!I$3:I$27,'CC Color Winners'!A43)</f>
        <v>0</v>
      </c>
      <c r="J43">
        <f>COUNTIF('CC Standings '!J$3:J$27,'CC Color Winners'!A43)</f>
        <v>0</v>
      </c>
      <c r="K43">
        <f>COUNTIF('CC Standings '!K$3:K$27,'CC Color Winners'!A43)</f>
        <v>0</v>
      </c>
      <c r="L43">
        <f>COUNTIF('CC Standings '!L$3:L$27,'CC Color Winners'!A43)</f>
        <v>0</v>
      </c>
      <c r="M43">
        <f>COUNTIF('CC Standings '!M$3:M$27,'CC Color Winners'!A43)</f>
        <v>0</v>
      </c>
      <c r="N43">
        <f>COUNTIF('CC Standings '!N$3:N$27,'CC Color Winners'!A43)</f>
        <v>0</v>
      </c>
      <c r="O43">
        <f>COUNTIF('CC Standings '!O$3:O$27,'CC Color Winners'!A43)</f>
        <v>0</v>
      </c>
      <c r="P43">
        <f>COUNTIF('CC Standings '!P$3:P$27,'CC Color Winners'!A43)</f>
        <v>0</v>
      </c>
      <c r="Q43">
        <f>COUNTIF('CC Standings '!Q$3:Q$27,'CC Color Winners'!A43)</f>
        <v>0</v>
      </c>
      <c r="R43">
        <f>COUNTIF('CC Standings '!R$3:R$27,'CC Color Winners'!A43)</f>
        <v>0</v>
      </c>
      <c r="S43">
        <f>COUNTIF('CC Standings '!S$3:S$27,'CC Color Winners'!A43)</f>
        <v>0</v>
      </c>
      <c r="T43">
        <f>COUNTIF('CC Standings '!T$3:T$27,'CC Color Winners'!A43)</f>
        <v>0</v>
      </c>
      <c r="U43">
        <f>COUNTIF('CC Standings '!U$3:U$27,'CC Color Winners'!A43)</f>
        <v>0</v>
      </c>
      <c r="V43">
        <f>COUNTIF('CC Standings '!V$3:V$27,'CC Color Winners'!A43)</f>
        <v>0</v>
      </c>
      <c r="W43">
        <f>COUNTIF('CC Standings '!W$3:W$27,'CC Color Winners'!A43)</f>
        <v>0</v>
      </c>
      <c r="X43">
        <f>COUNTIF('CC Standings '!X$3:X$27,'CC Color Winners'!A43)</f>
        <v>0</v>
      </c>
      <c r="Y43">
        <f>COUNTIF('CC Standings '!Y$3:Y$27,'CC Color Winners'!A43)</f>
        <v>0</v>
      </c>
      <c r="Z43">
        <f>COUNTIF('CC Standings '!Z$3:Z$27,'CC Color Winners'!A43)</f>
        <v>0</v>
      </c>
      <c r="AA43">
        <f>COUNTIF('CC Standings '!AA$3:AA$27,'CC Color Winners'!A43)</f>
        <v>0</v>
      </c>
      <c r="AB43">
        <f>COUNTIF('CC Standings '!AB$3:AB$27,'CC Color Winners'!A43)</f>
        <v>0</v>
      </c>
      <c r="AC43">
        <f>COUNTIF('CC Standings '!AC$3:AC$27,'CC Color Winners'!A43)</f>
        <v>0</v>
      </c>
      <c r="AD43">
        <f>COUNTIF('CC Standings '!AD$3:AD$27,'CC Color Winners'!A43)</f>
        <v>0</v>
      </c>
      <c r="AE43">
        <f>COUNTIF('CC Standings '!AE$3:AE$27,'CC Color Winners'!A43)</f>
        <v>0</v>
      </c>
      <c r="AF43">
        <f>COUNTIF('CC Standings '!AF$3:AF$27,'CC Color Winners'!A43)</f>
        <v>0</v>
      </c>
      <c r="AG43">
        <f>COUNTIF('CC Standings '!AG$3:AG$27,'CC Color Winners'!A43)</f>
        <v>0</v>
      </c>
      <c r="AH43">
        <f>COUNTIF('CC Standings '!AH$3:AH$27,'CC Color Winners'!A43)</f>
        <v>0</v>
      </c>
      <c r="AI43">
        <f>COUNTIF('CC Standings '!AI$3:AI$27,'CC Color Winners'!A43)</f>
        <v>2</v>
      </c>
      <c r="AJ43">
        <f>COUNTIF('CC Standings '!AJ$3:AJ$27,'CC Color Winners'!A43)</f>
        <v>0</v>
      </c>
      <c r="AK43">
        <f>COUNTIF('CC Standings '!AK$3:AK$27,'CC Color Winners'!A43)</f>
        <v>0</v>
      </c>
      <c r="AL43">
        <f>COUNTIF('CC Standings '!AL$3:AL$27,'CC Color Winners'!A43)</f>
        <v>0</v>
      </c>
      <c r="AM43">
        <f>COUNTIF('CC Standings '!AM$3:AM$27,'CC Color Winners'!A43)</f>
        <v>0</v>
      </c>
    </row>
    <row r="44" spans="1:39">
      <c r="A44" t="s">
        <v>292</v>
      </c>
      <c r="B44">
        <f>COUNTIF('CC Standings '!B$3:B$27,'CC Color Winners'!A44)</f>
        <v>0</v>
      </c>
      <c r="C44">
        <f>COUNTIF('CC Standings '!C$3:C$27,'CC Color Winners'!A44)</f>
        <v>0</v>
      </c>
      <c r="D44">
        <f>COUNTIF('CC Standings '!D$3:D$27,'CC Color Winners'!A44)</f>
        <v>0</v>
      </c>
      <c r="E44">
        <f>COUNTIF('CC Standings '!E$3:E$27,'CC Color Winners'!A44)</f>
        <v>0</v>
      </c>
      <c r="F44">
        <f>COUNTIF('CC Standings '!F$3:F$27,'CC Color Winners'!A44)</f>
        <v>0</v>
      </c>
      <c r="G44">
        <f>COUNTIF('CC Standings '!G$3:G$27,'CC Color Winners'!A44)</f>
        <v>0</v>
      </c>
      <c r="H44">
        <f>COUNTIF('CC Standings '!H$3:H$27,'CC Color Winners'!A44)</f>
        <v>0</v>
      </c>
      <c r="I44">
        <f>COUNTIF('CC Standings '!I$3:I$27,'CC Color Winners'!A44)</f>
        <v>0</v>
      </c>
      <c r="J44">
        <f>COUNTIF('CC Standings '!J$3:J$27,'CC Color Winners'!A44)</f>
        <v>0</v>
      </c>
      <c r="K44">
        <f>COUNTIF('CC Standings '!K$3:K$27,'CC Color Winners'!A44)</f>
        <v>0</v>
      </c>
      <c r="L44">
        <f>COUNTIF('CC Standings '!L$3:L$27,'CC Color Winners'!A44)</f>
        <v>0</v>
      </c>
      <c r="M44">
        <f>COUNTIF('CC Standings '!M$3:M$27,'CC Color Winners'!A44)</f>
        <v>0</v>
      </c>
      <c r="N44">
        <f>COUNTIF('CC Standings '!N$3:N$27,'CC Color Winners'!A44)</f>
        <v>0</v>
      </c>
      <c r="O44">
        <f>COUNTIF('CC Standings '!O$3:O$27,'CC Color Winners'!A44)</f>
        <v>0</v>
      </c>
      <c r="P44">
        <f>COUNTIF('CC Standings '!P$3:P$27,'CC Color Winners'!A44)</f>
        <v>0</v>
      </c>
      <c r="Q44">
        <f>COUNTIF('CC Standings '!Q$3:Q$27,'CC Color Winners'!A44)</f>
        <v>0</v>
      </c>
      <c r="R44">
        <f>COUNTIF('CC Standings '!R$3:R$27,'CC Color Winners'!A44)</f>
        <v>0</v>
      </c>
      <c r="S44">
        <f>COUNTIF('CC Standings '!S$3:S$27,'CC Color Winners'!A44)</f>
        <v>0</v>
      </c>
      <c r="T44">
        <f>COUNTIF('CC Standings '!T$3:T$27,'CC Color Winners'!A44)</f>
        <v>0</v>
      </c>
      <c r="U44">
        <f>COUNTIF('CC Standings '!U$3:U$27,'CC Color Winners'!A44)</f>
        <v>0</v>
      </c>
      <c r="V44">
        <f>COUNTIF('CC Standings '!V$3:V$27,'CC Color Winners'!A44)</f>
        <v>0</v>
      </c>
      <c r="W44">
        <f>COUNTIF('CC Standings '!W$3:W$27,'CC Color Winners'!A44)</f>
        <v>0</v>
      </c>
      <c r="X44">
        <f>COUNTIF('CC Standings '!X$3:X$27,'CC Color Winners'!A44)</f>
        <v>0</v>
      </c>
      <c r="Y44">
        <f>COUNTIF('CC Standings '!Y$3:Y$27,'CC Color Winners'!A44)</f>
        <v>0</v>
      </c>
      <c r="Z44">
        <f>COUNTIF('CC Standings '!Z$3:Z$27,'CC Color Winners'!A44)</f>
        <v>0</v>
      </c>
      <c r="AA44">
        <f>COUNTIF('CC Standings '!AA$3:AA$27,'CC Color Winners'!A44)</f>
        <v>0</v>
      </c>
      <c r="AB44">
        <f>COUNTIF('CC Standings '!AB$3:AB$27,'CC Color Winners'!A44)</f>
        <v>0</v>
      </c>
      <c r="AC44">
        <f>COUNTIF('CC Standings '!AC$3:AC$27,'CC Color Winners'!A44)</f>
        <v>0</v>
      </c>
      <c r="AD44">
        <f>COUNTIF('CC Standings '!AD$3:AD$27,'CC Color Winners'!A44)</f>
        <v>0</v>
      </c>
      <c r="AE44">
        <f>COUNTIF('CC Standings '!AE$3:AE$27,'CC Color Winners'!A44)</f>
        <v>0</v>
      </c>
      <c r="AF44">
        <f>COUNTIF('CC Standings '!AF$3:AF$27,'CC Color Winners'!A44)</f>
        <v>0</v>
      </c>
      <c r="AG44">
        <f>COUNTIF('CC Standings '!AG$3:AG$27,'CC Color Winners'!A44)</f>
        <v>0</v>
      </c>
      <c r="AH44">
        <f>COUNTIF('CC Standings '!AH$3:AH$27,'CC Color Winners'!A44)</f>
        <v>0</v>
      </c>
      <c r="AI44">
        <f>COUNTIF('CC Standings '!AI$3:AI$27,'CC Color Winners'!A44)</f>
        <v>0</v>
      </c>
      <c r="AJ44">
        <f>COUNTIF('CC Standings '!AJ$3:AJ$27,'CC Color Winners'!A44)</f>
        <v>0</v>
      </c>
      <c r="AK44">
        <f>COUNTIF('CC Standings '!AK$3:AK$27,'CC Color Winners'!A44)</f>
        <v>0</v>
      </c>
      <c r="AL44">
        <f>COUNTIF('CC Standings '!AL$3:AL$27,'CC Color Winners'!A44)</f>
        <v>0</v>
      </c>
      <c r="AM44">
        <f>COUNTIF('CC Standings '!AM$3:AM$27,'CC Color Winners'!A44)</f>
        <v>0</v>
      </c>
    </row>
    <row r="45" spans="1:39">
      <c r="A45" t="s">
        <v>130</v>
      </c>
      <c r="B45">
        <f>COUNTIF('CC Standings '!B$3:B$27,'CC Color Winners'!A45)</f>
        <v>0</v>
      </c>
      <c r="C45">
        <f>COUNTIF('CC Standings '!C$3:C$27,'CC Color Winners'!A45)</f>
        <v>0</v>
      </c>
      <c r="D45">
        <f>COUNTIF('CC Standings '!D$3:D$27,'CC Color Winners'!A45)</f>
        <v>0</v>
      </c>
      <c r="E45">
        <f>COUNTIF('CC Standings '!E$3:E$27,'CC Color Winners'!A45)</f>
        <v>0</v>
      </c>
      <c r="F45">
        <f>COUNTIF('CC Standings '!F$3:F$27,'CC Color Winners'!A45)</f>
        <v>0</v>
      </c>
      <c r="G45">
        <f>COUNTIF('CC Standings '!G$3:G$27,'CC Color Winners'!A45)</f>
        <v>0</v>
      </c>
      <c r="H45">
        <f>COUNTIF('CC Standings '!H$3:H$27,'CC Color Winners'!A45)</f>
        <v>0</v>
      </c>
      <c r="I45">
        <f>COUNTIF('CC Standings '!I$3:I$27,'CC Color Winners'!A45)</f>
        <v>0</v>
      </c>
      <c r="J45">
        <f>COUNTIF('CC Standings '!J$3:J$27,'CC Color Winners'!A45)</f>
        <v>0</v>
      </c>
      <c r="K45">
        <f>COUNTIF('CC Standings '!K$3:K$27,'CC Color Winners'!A45)</f>
        <v>0</v>
      </c>
      <c r="L45">
        <f>COUNTIF('CC Standings '!L$3:L$27,'CC Color Winners'!A45)</f>
        <v>0</v>
      </c>
      <c r="M45">
        <f>COUNTIF('CC Standings '!M$3:M$27,'CC Color Winners'!A45)</f>
        <v>0</v>
      </c>
      <c r="N45">
        <f>COUNTIF('CC Standings '!N$3:N$27,'CC Color Winners'!A45)</f>
        <v>0</v>
      </c>
      <c r="O45">
        <f>COUNTIF('CC Standings '!O$3:O$27,'CC Color Winners'!A45)</f>
        <v>0</v>
      </c>
      <c r="P45">
        <f>COUNTIF('CC Standings '!P$3:P$27,'CC Color Winners'!A45)</f>
        <v>0</v>
      </c>
      <c r="Q45">
        <f>COUNTIF('CC Standings '!Q$3:Q$27,'CC Color Winners'!A45)</f>
        <v>0</v>
      </c>
      <c r="R45">
        <f>COUNTIF('CC Standings '!R$3:R$27,'CC Color Winners'!A45)</f>
        <v>0</v>
      </c>
      <c r="S45">
        <f>COUNTIF('CC Standings '!S$3:S$27,'CC Color Winners'!A45)</f>
        <v>0</v>
      </c>
      <c r="T45">
        <f>COUNTIF('CC Standings '!T$3:T$27,'CC Color Winners'!A45)</f>
        <v>0</v>
      </c>
      <c r="U45">
        <f>COUNTIF('CC Standings '!U$3:U$27,'CC Color Winners'!A45)</f>
        <v>0</v>
      </c>
      <c r="V45">
        <f>COUNTIF('CC Standings '!V$3:V$27,'CC Color Winners'!A45)</f>
        <v>0</v>
      </c>
      <c r="W45">
        <f>COUNTIF('CC Standings '!W$3:W$27,'CC Color Winners'!A45)</f>
        <v>0</v>
      </c>
      <c r="X45">
        <f>COUNTIF('CC Standings '!X$3:X$27,'CC Color Winners'!A45)</f>
        <v>0</v>
      </c>
      <c r="Y45">
        <f>COUNTIF('CC Standings '!Y$3:Y$27,'CC Color Winners'!A45)</f>
        <v>0</v>
      </c>
      <c r="Z45">
        <f>COUNTIF('CC Standings '!Z$3:Z$27,'CC Color Winners'!A45)</f>
        <v>0</v>
      </c>
      <c r="AA45">
        <f>COUNTIF('CC Standings '!AA$3:AA$27,'CC Color Winners'!A45)</f>
        <v>0</v>
      </c>
      <c r="AB45">
        <f>COUNTIF('CC Standings '!AB$3:AB$27,'CC Color Winners'!A45)</f>
        <v>0</v>
      </c>
      <c r="AC45">
        <f>COUNTIF('CC Standings '!AC$3:AC$27,'CC Color Winners'!A45)</f>
        <v>0</v>
      </c>
      <c r="AD45">
        <f>COUNTIF('CC Standings '!AD$3:AD$27,'CC Color Winners'!A45)</f>
        <v>0</v>
      </c>
      <c r="AE45">
        <f>COUNTIF('CC Standings '!AE$3:AE$27,'CC Color Winners'!A45)</f>
        <v>0</v>
      </c>
      <c r="AF45">
        <f>COUNTIF('CC Standings '!AF$3:AF$27,'CC Color Winners'!A45)</f>
        <v>0</v>
      </c>
      <c r="AG45">
        <f>COUNTIF('CC Standings '!AG$3:AG$27,'CC Color Winners'!A45)</f>
        <v>0</v>
      </c>
      <c r="AH45">
        <f>COUNTIF('CC Standings '!AH$3:AH$27,'CC Color Winners'!A45)</f>
        <v>0</v>
      </c>
      <c r="AI45">
        <f>COUNTIF('CC Standings '!AI$3:AI$27,'CC Color Winners'!A45)</f>
        <v>0</v>
      </c>
      <c r="AJ45">
        <f>COUNTIF('CC Standings '!AJ$3:AJ$27,'CC Color Winners'!A45)</f>
        <v>0</v>
      </c>
      <c r="AK45">
        <f>COUNTIF('CC Standings '!AK$3:AK$27,'CC Color Winners'!A45)</f>
        <v>0</v>
      </c>
      <c r="AL45">
        <f>COUNTIF('CC Standings '!AL$3:AL$27,'CC Color Winners'!A45)</f>
        <v>0</v>
      </c>
      <c r="AM45">
        <f>COUNTIF('CC Standings '!AM$3:AM$27,'CC Color Winners'!A45)</f>
        <v>0</v>
      </c>
    </row>
    <row r="46" spans="1:39">
      <c r="A46" t="s">
        <v>114</v>
      </c>
      <c r="B46">
        <f>COUNTIF('CC Standings '!B$3:B$27,'CC Color Winners'!A46)</f>
        <v>0</v>
      </c>
      <c r="C46">
        <f>COUNTIF('CC Standings '!C$3:C$27,'CC Color Winners'!A46)</f>
        <v>0</v>
      </c>
      <c r="D46">
        <f>COUNTIF('CC Standings '!D$3:D$27,'CC Color Winners'!A46)</f>
        <v>0</v>
      </c>
      <c r="E46">
        <f>COUNTIF('CC Standings '!E$3:E$27,'CC Color Winners'!A46)</f>
        <v>0</v>
      </c>
      <c r="F46">
        <f>COUNTIF('CC Standings '!F$3:F$27,'CC Color Winners'!A46)</f>
        <v>0</v>
      </c>
      <c r="G46">
        <f>COUNTIF('CC Standings '!G$3:G$27,'CC Color Winners'!A46)</f>
        <v>0</v>
      </c>
      <c r="H46">
        <f>COUNTIF('CC Standings '!H$3:H$27,'CC Color Winners'!A46)</f>
        <v>0</v>
      </c>
      <c r="I46">
        <f>COUNTIF('CC Standings '!I$3:I$27,'CC Color Winners'!A46)</f>
        <v>0</v>
      </c>
      <c r="J46">
        <f>COUNTIF('CC Standings '!J$3:J$27,'CC Color Winners'!A46)</f>
        <v>0</v>
      </c>
      <c r="K46">
        <f>COUNTIF('CC Standings '!K$3:K$27,'CC Color Winners'!A46)</f>
        <v>0</v>
      </c>
      <c r="L46">
        <f>COUNTIF('CC Standings '!L$3:L$27,'CC Color Winners'!A46)</f>
        <v>0</v>
      </c>
      <c r="M46">
        <f>COUNTIF('CC Standings '!M$3:M$27,'CC Color Winners'!A46)</f>
        <v>0</v>
      </c>
      <c r="N46">
        <f>COUNTIF('CC Standings '!N$3:N$27,'CC Color Winners'!A46)</f>
        <v>0</v>
      </c>
      <c r="O46">
        <f>COUNTIF('CC Standings '!O$3:O$27,'CC Color Winners'!A46)</f>
        <v>0</v>
      </c>
      <c r="P46">
        <f>COUNTIF('CC Standings '!P$3:P$27,'CC Color Winners'!A46)</f>
        <v>0</v>
      </c>
      <c r="Q46">
        <f>COUNTIF('CC Standings '!Q$3:Q$27,'CC Color Winners'!A46)</f>
        <v>0</v>
      </c>
      <c r="R46">
        <f>COUNTIF('CC Standings '!R$3:R$27,'CC Color Winners'!A46)</f>
        <v>2</v>
      </c>
      <c r="S46">
        <f>COUNTIF('CC Standings '!S$3:S$27,'CC Color Winners'!A46)</f>
        <v>0</v>
      </c>
      <c r="T46">
        <f>COUNTIF('CC Standings '!T$3:T$27,'CC Color Winners'!A46)</f>
        <v>0</v>
      </c>
      <c r="U46">
        <f>COUNTIF('CC Standings '!U$3:U$27,'CC Color Winners'!A46)</f>
        <v>0</v>
      </c>
      <c r="V46">
        <f>COUNTIF('CC Standings '!V$3:V$27,'CC Color Winners'!A46)</f>
        <v>0</v>
      </c>
      <c r="W46">
        <f>COUNTIF('CC Standings '!W$3:W$27,'CC Color Winners'!A46)</f>
        <v>0</v>
      </c>
      <c r="X46">
        <f>COUNTIF('CC Standings '!X$3:X$27,'CC Color Winners'!A46)</f>
        <v>0</v>
      </c>
      <c r="Y46">
        <f>COUNTIF('CC Standings '!Y$3:Y$27,'CC Color Winners'!A46)</f>
        <v>0</v>
      </c>
      <c r="Z46">
        <f>COUNTIF('CC Standings '!Z$3:Z$27,'CC Color Winners'!A46)</f>
        <v>0</v>
      </c>
      <c r="AA46">
        <f>COUNTIF('CC Standings '!AA$3:AA$27,'CC Color Winners'!A46)</f>
        <v>0</v>
      </c>
      <c r="AB46">
        <f>COUNTIF('CC Standings '!AB$3:AB$27,'CC Color Winners'!A46)</f>
        <v>0</v>
      </c>
      <c r="AC46">
        <f>COUNTIF('CC Standings '!AC$3:AC$27,'CC Color Winners'!A46)</f>
        <v>0</v>
      </c>
      <c r="AD46">
        <f>COUNTIF('CC Standings '!AD$3:AD$27,'CC Color Winners'!A46)</f>
        <v>0</v>
      </c>
      <c r="AE46">
        <f>COUNTIF('CC Standings '!AE$3:AE$27,'CC Color Winners'!A46)</f>
        <v>0</v>
      </c>
      <c r="AF46">
        <f>COUNTIF('CC Standings '!AF$3:AF$27,'CC Color Winners'!A46)</f>
        <v>0</v>
      </c>
      <c r="AG46">
        <f>COUNTIF('CC Standings '!AG$3:AG$27,'CC Color Winners'!A46)</f>
        <v>0</v>
      </c>
      <c r="AH46">
        <f>COUNTIF('CC Standings '!AH$3:AH$27,'CC Color Winners'!A46)</f>
        <v>0</v>
      </c>
      <c r="AI46">
        <f>COUNTIF('CC Standings '!AI$3:AI$27,'CC Color Winners'!A46)</f>
        <v>0</v>
      </c>
      <c r="AJ46">
        <f>COUNTIF('CC Standings '!AJ$3:AJ$27,'CC Color Winners'!A46)</f>
        <v>0</v>
      </c>
      <c r="AK46">
        <f>COUNTIF('CC Standings '!AK$3:AK$27,'CC Color Winners'!A46)</f>
        <v>0</v>
      </c>
      <c r="AL46">
        <f>COUNTIF('CC Standings '!AL$3:AL$27,'CC Color Winners'!A46)</f>
        <v>0</v>
      </c>
      <c r="AM46">
        <f>COUNTIF('CC Standings '!AM$3:AM$27,'CC Color Winners'!A46)</f>
        <v>0</v>
      </c>
    </row>
    <row r="47" spans="1:39">
      <c r="A47" t="s">
        <v>37</v>
      </c>
      <c r="B47">
        <f>COUNTIF('CC Standings '!B$3:B$27,'CC Color Winners'!A47)</f>
        <v>0</v>
      </c>
      <c r="C47">
        <f>COUNTIF('CC Standings '!C$3:C$27,'CC Color Winners'!A47)</f>
        <v>0</v>
      </c>
      <c r="D47">
        <f>COUNTIF('CC Standings '!D$3:D$27,'CC Color Winners'!A47)</f>
        <v>0</v>
      </c>
      <c r="E47">
        <f>COUNTIF('CC Standings '!E$3:E$27,'CC Color Winners'!A47)</f>
        <v>0</v>
      </c>
      <c r="F47">
        <f>COUNTIF('CC Standings '!F$3:F$27,'CC Color Winners'!A47)</f>
        <v>0</v>
      </c>
      <c r="G47">
        <f>COUNTIF('CC Standings '!G$3:G$27,'CC Color Winners'!A47)</f>
        <v>0</v>
      </c>
      <c r="H47">
        <f>COUNTIF('CC Standings '!H$3:H$27,'CC Color Winners'!A47)</f>
        <v>0</v>
      </c>
      <c r="I47">
        <f>COUNTIF('CC Standings '!I$3:I$27,'CC Color Winners'!A47)</f>
        <v>0</v>
      </c>
      <c r="J47">
        <f>COUNTIF('CC Standings '!J$3:J$27,'CC Color Winners'!A47)</f>
        <v>0</v>
      </c>
      <c r="K47">
        <f>COUNTIF('CC Standings '!K$3:K$27,'CC Color Winners'!A47)</f>
        <v>0</v>
      </c>
      <c r="L47">
        <f>COUNTIF('CC Standings '!L$3:L$27,'CC Color Winners'!A47)</f>
        <v>0</v>
      </c>
      <c r="M47">
        <f>COUNTIF('CC Standings '!M$3:M$27,'CC Color Winners'!A47)</f>
        <v>0</v>
      </c>
      <c r="N47">
        <f>COUNTIF('CC Standings '!N$3:N$27,'CC Color Winners'!A47)</f>
        <v>0</v>
      </c>
      <c r="O47">
        <f>COUNTIF('CC Standings '!O$3:O$27,'CC Color Winners'!A47)</f>
        <v>2</v>
      </c>
      <c r="P47">
        <f>COUNTIF('CC Standings '!P$3:P$27,'CC Color Winners'!A47)</f>
        <v>0</v>
      </c>
      <c r="Q47">
        <f>COUNTIF('CC Standings '!Q$3:Q$27,'CC Color Winners'!A47)</f>
        <v>0</v>
      </c>
      <c r="R47">
        <f>COUNTIF('CC Standings '!R$3:R$27,'CC Color Winners'!A47)</f>
        <v>0</v>
      </c>
      <c r="S47">
        <f>COUNTIF('CC Standings '!S$3:S$27,'CC Color Winners'!A47)</f>
        <v>0</v>
      </c>
      <c r="T47">
        <f>COUNTIF('CC Standings '!T$3:T$27,'CC Color Winners'!A47)</f>
        <v>0</v>
      </c>
      <c r="U47">
        <f>COUNTIF('CC Standings '!U$3:U$27,'CC Color Winners'!A47)</f>
        <v>0</v>
      </c>
      <c r="V47">
        <f>COUNTIF('CC Standings '!V$3:V$27,'CC Color Winners'!A47)</f>
        <v>0</v>
      </c>
      <c r="W47">
        <f>COUNTIF('CC Standings '!W$3:W$27,'CC Color Winners'!A47)</f>
        <v>0</v>
      </c>
      <c r="X47">
        <f>COUNTIF('CC Standings '!X$3:X$27,'CC Color Winners'!A47)</f>
        <v>0</v>
      </c>
      <c r="Y47">
        <f>COUNTIF('CC Standings '!Y$3:Y$27,'CC Color Winners'!A47)</f>
        <v>0</v>
      </c>
      <c r="Z47">
        <f>COUNTIF('CC Standings '!Z$3:Z$27,'CC Color Winners'!A47)</f>
        <v>0</v>
      </c>
      <c r="AA47">
        <f>COUNTIF('CC Standings '!AA$3:AA$27,'CC Color Winners'!A47)</f>
        <v>0</v>
      </c>
      <c r="AB47">
        <f>COUNTIF('CC Standings '!AB$3:AB$27,'CC Color Winners'!A47)</f>
        <v>0</v>
      </c>
      <c r="AC47">
        <f>COUNTIF('CC Standings '!AC$3:AC$27,'CC Color Winners'!A47)</f>
        <v>0</v>
      </c>
      <c r="AD47">
        <f>COUNTIF('CC Standings '!AD$3:AD$27,'CC Color Winners'!A47)</f>
        <v>0</v>
      </c>
      <c r="AE47">
        <f>COUNTIF('CC Standings '!AE$3:AE$27,'CC Color Winners'!A47)</f>
        <v>0</v>
      </c>
      <c r="AF47">
        <f>COUNTIF('CC Standings '!AF$3:AF$27,'CC Color Winners'!A47)</f>
        <v>0</v>
      </c>
      <c r="AG47">
        <f>COUNTIF('CC Standings '!AG$3:AG$27,'CC Color Winners'!A47)</f>
        <v>0</v>
      </c>
      <c r="AH47">
        <f>COUNTIF('CC Standings '!AH$3:AH$27,'CC Color Winners'!A47)</f>
        <v>0</v>
      </c>
      <c r="AI47">
        <f>COUNTIF('CC Standings '!AI$3:AI$27,'CC Color Winners'!A47)</f>
        <v>0</v>
      </c>
      <c r="AJ47">
        <f>COUNTIF('CC Standings '!AJ$3:AJ$27,'CC Color Winners'!A47)</f>
        <v>0</v>
      </c>
      <c r="AK47">
        <f>COUNTIF('CC Standings '!AK$3:AK$27,'CC Color Winners'!A47)</f>
        <v>0</v>
      </c>
      <c r="AL47">
        <f>COUNTIF('CC Standings '!AL$3:AL$27,'CC Color Winners'!A47)</f>
        <v>0</v>
      </c>
      <c r="AM47">
        <f>COUNTIF('CC Standings '!AM$3:AM$27,'CC Color Winners'!A47)</f>
        <v>0</v>
      </c>
    </row>
    <row r="48" spans="1:39">
      <c r="A48" t="s">
        <v>268</v>
      </c>
      <c r="B48">
        <f>COUNTIF('CC Standings '!B$3:B$27,'CC Color Winners'!A48)</f>
        <v>0</v>
      </c>
      <c r="C48">
        <f>COUNTIF('CC Standings '!C$3:C$27,'CC Color Winners'!A48)</f>
        <v>0</v>
      </c>
      <c r="D48">
        <f>COUNTIF('CC Standings '!D$3:D$27,'CC Color Winners'!A48)</f>
        <v>0</v>
      </c>
      <c r="E48">
        <f>COUNTIF('CC Standings '!E$3:E$27,'CC Color Winners'!A48)</f>
        <v>0</v>
      </c>
      <c r="F48">
        <f>COUNTIF('CC Standings '!F$3:F$27,'CC Color Winners'!A48)</f>
        <v>0</v>
      </c>
      <c r="G48">
        <f>COUNTIF('CC Standings '!G$3:G$27,'CC Color Winners'!A48)</f>
        <v>0</v>
      </c>
      <c r="H48">
        <f>COUNTIF('CC Standings '!H$3:H$27,'CC Color Winners'!A48)</f>
        <v>0</v>
      </c>
      <c r="I48">
        <f>COUNTIF('CC Standings '!I$3:I$27,'CC Color Winners'!A48)</f>
        <v>0</v>
      </c>
      <c r="J48">
        <f>COUNTIF('CC Standings '!J$3:J$27,'CC Color Winners'!A48)</f>
        <v>0</v>
      </c>
      <c r="K48">
        <f>COUNTIF('CC Standings '!K$3:K$27,'CC Color Winners'!A48)</f>
        <v>0</v>
      </c>
      <c r="L48">
        <f>COUNTIF('CC Standings '!L$3:L$27,'CC Color Winners'!A48)</f>
        <v>0</v>
      </c>
      <c r="M48">
        <f>COUNTIF('CC Standings '!M$3:M$27,'CC Color Winners'!A48)</f>
        <v>0</v>
      </c>
      <c r="N48">
        <f>COUNTIF('CC Standings '!N$3:N$27,'CC Color Winners'!A48)</f>
        <v>0</v>
      </c>
      <c r="O48">
        <f>COUNTIF('CC Standings '!O$3:O$27,'CC Color Winners'!A48)</f>
        <v>0</v>
      </c>
      <c r="P48">
        <f>COUNTIF('CC Standings '!P$3:P$27,'CC Color Winners'!A48)</f>
        <v>0</v>
      </c>
      <c r="Q48">
        <f>COUNTIF('CC Standings '!Q$3:Q$27,'CC Color Winners'!A48)</f>
        <v>0</v>
      </c>
      <c r="R48">
        <f>COUNTIF('CC Standings '!R$3:R$27,'CC Color Winners'!A48)</f>
        <v>0</v>
      </c>
      <c r="S48">
        <f>COUNTIF('CC Standings '!S$3:S$27,'CC Color Winners'!A48)</f>
        <v>0</v>
      </c>
      <c r="T48">
        <f>COUNTIF('CC Standings '!T$3:T$27,'CC Color Winners'!A48)</f>
        <v>0</v>
      </c>
      <c r="U48">
        <f>COUNTIF('CC Standings '!U$3:U$27,'CC Color Winners'!A48)</f>
        <v>0</v>
      </c>
      <c r="V48">
        <f>COUNTIF('CC Standings '!V$3:V$27,'CC Color Winners'!A48)</f>
        <v>0</v>
      </c>
      <c r="W48">
        <f>COUNTIF('CC Standings '!W$3:W$27,'CC Color Winners'!A48)</f>
        <v>0</v>
      </c>
      <c r="X48">
        <f>COUNTIF('CC Standings '!X$3:X$27,'CC Color Winners'!A48)</f>
        <v>0</v>
      </c>
      <c r="Y48">
        <f>COUNTIF('CC Standings '!Y$3:Y$27,'CC Color Winners'!A48)</f>
        <v>0</v>
      </c>
      <c r="Z48">
        <f>COUNTIF('CC Standings '!Z$3:Z$27,'CC Color Winners'!A48)</f>
        <v>0</v>
      </c>
      <c r="AA48">
        <f>COUNTIF('CC Standings '!AA$3:AA$27,'CC Color Winners'!A48)</f>
        <v>0</v>
      </c>
      <c r="AB48">
        <f>COUNTIF('CC Standings '!AB$3:AB$27,'CC Color Winners'!A48)</f>
        <v>0</v>
      </c>
      <c r="AC48">
        <f>COUNTIF('CC Standings '!AC$3:AC$27,'CC Color Winners'!A48)</f>
        <v>0</v>
      </c>
      <c r="AD48">
        <f>COUNTIF('CC Standings '!AD$3:AD$27,'CC Color Winners'!A48)</f>
        <v>0</v>
      </c>
      <c r="AE48">
        <f>COUNTIF('CC Standings '!AE$3:AE$27,'CC Color Winners'!A48)</f>
        <v>0</v>
      </c>
      <c r="AF48">
        <f>COUNTIF('CC Standings '!AF$3:AF$27,'CC Color Winners'!A48)</f>
        <v>0</v>
      </c>
      <c r="AG48">
        <f>COUNTIF('CC Standings '!AG$3:AG$27,'CC Color Winners'!A48)</f>
        <v>0</v>
      </c>
      <c r="AH48">
        <f>COUNTIF('CC Standings '!AH$3:AH$27,'CC Color Winners'!A48)</f>
        <v>0</v>
      </c>
      <c r="AI48">
        <f>COUNTIF('CC Standings '!AI$3:AI$27,'CC Color Winners'!A48)</f>
        <v>0</v>
      </c>
      <c r="AJ48">
        <f>COUNTIF('CC Standings '!AJ$3:AJ$27,'CC Color Winners'!A48)</f>
        <v>0</v>
      </c>
      <c r="AK48">
        <f>COUNTIF('CC Standings '!AK$3:AK$27,'CC Color Winners'!A48)</f>
        <v>0</v>
      </c>
      <c r="AL48">
        <f>COUNTIF('CC Standings '!AL$3:AL$27,'CC Color Winners'!A48)</f>
        <v>0</v>
      </c>
      <c r="AM48">
        <f>COUNTIF('CC Standings '!AM$3:AM$27,'CC Color Winners'!A48)</f>
        <v>0</v>
      </c>
    </row>
    <row r="49" spans="1:39">
      <c r="A49" t="s">
        <v>41</v>
      </c>
      <c r="B49">
        <f>COUNTIF('CC Standings '!B$3:B$27,'CC Color Winners'!A49)</f>
        <v>1</v>
      </c>
      <c r="C49">
        <f>COUNTIF('CC Standings '!C$3:C$27,'CC Color Winners'!A49)</f>
        <v>0</v>
      </c>
      <c r="D49">
        <f>COUNTIF('CC Standings '!D$3:D$27,'CC Color Winners'!A49)</f>
        <v>0</v>
      </c>
      <c r="E49">
        <f>COUNTIF('CC Standings '!E$3:E$27,'CC Color Winners'!A49)</f>
        <v>2</v>
      </c>
      <c r="F49">
        <f>COUNTIF('CC Standings '!F$3:F$27,'CC Color Winners'!A49)</f>
        <v>1</v>
      </c>
      <c r="G49">
        <f>COUNTIF('CC Standings '!G$3:G$27,'CC Color Winners'!A49)</f>
        <v>0</v>
      </c>
      <c r="H49">
        <f>COUNTIF('CC Standings '!H$3:H$27,'CC Color Winners'!A49)</f>
        <v>0</v>
      </c>
      <c r="I49">
        <f>COUNTIF('CC Standings '!I$3:I$27,'CC Color Winners'!A49)</f>
        <v>0</v>
      </c>
      <c r="J49">
        <f>COUNTIF('CC Standings '!J$3:J$27,'CC Color Winners'!A49)</f>
        <v>0</v>
      </c>
      <c r="K49">
        <f>COUNTIF('CC Standings '!K$3:K$27,'CC Color Winners'!A49)</f>
        <v>2</v>
      </c>
      <c r="L49">
        <f>COUNTIF('CC Standings '!L$3:L$27,'CC Color Winners'!A49)</f>
        <v>0</v>
      </c>
      <c r="M49">
        <f>COUNTIF('CC Standings '!M$3:M$27,'CC Color Winners'!A49)</f>
        <v>0</v>
      </c>
      <c r="N49">
        <f>COUNTIF('CC Standings '!N$3:N$27,'CC Color Winners'!A49)</f>
        <v>0</v>
      </c>
      <c r="O49">
        <f>COUNTIF('CC Standings '!O$3:O$27,'CC Color Winners'!A49)</f>
        <v>0</v>
      </c>
      <c r="P49">
        <f>COUNTIF('CC Standings '!P$3:P$27,'CC Color Winners'!A49)</f>
        <v>0</v>
      </c>
      <c r="Q49">
        <f>COUNTIF('CC Standings '!Q$3:Q$27,'CC Color Winners'!A49)</f>
        <v>0</v>
      </c>
      <c r="R49">
        <f>COUNTIF('CC Standings '!R$3:R$27,'CC Color Winners'!A49)</f>
        <v>2</v>
      </c>
      <c r="S49">
        <f>COUNTIF('CC Standings '!S$3:S$27,'CC Color Winners'!A49)</f>
        <v>0</v>
      </c>
      <c r="T49">
        <f>COUNTIF('CC Standings '!T$3:T$27,'CC Color Winners'!A49)</f>
        <v>0</v>
      </c>
      <c r="U49">
        <f>COUNTIF('CC Standings '!U$3:U$27,'CC Color Winners'!A49)</f>
        <v>2</v>
      </c>
      <c r="V49">
        <f>COUNTIF('CC Standings '!V$3:V$27,'CC Color Winners'!A49)</f>
        <v>0</v>
      </c>
      <c r="W49">
        <f>COUNTIF('CC Standings '!W$3:W$27,'CC Color Winners'!A49)</f>
        <v>0</v>
      </c>
      <c r="X49">
        <f>COUNTIF('CC Standings '!X$3:X$27,'CC Color Winners'!A49)</f>
        <v>0</v>
      </c>
      <c r="Y49">
        <f>COUNTIF('CC Standings '!Y$3:Y$27,'CC Color Winners'!A49)</f>
        <v>0</v>
      </c>
      <c r="Z49">
        <f>COUNTIF('CC Standings '!Z$3:Z$27,'CC Color Winners'!A49)</f>
        <v>0</v>
      </c>
      <c r="AA49">
        <f>COUNTIF('CC Standings '!AA$3:AA$27,'CC Color Winners'!A49)</f>
        <v>0</v>
      </c>
      <c r="AB49">
        <f>COUNTIF('CC Standings '!AB$3:AB$27,'CC Color Winners'!A49)</f>
        <v>0</v>
      </c>
      <c r="AC49">
        <f>COUNTIF('CC Standings '!AC$3:AC$27,'CC Color Winners'!A49)</f>
        <v>0</v>
      </c>
      <c r="AD49">
        <f>COUNTIF('CC Standings '!AD$3:AD$27,'CC Color Winners'!A49)</f>
        <v>0</v>
      </c>
      <c r="AE49">
        <f>COUNTIF('CC Standings '!AE$3:AE$27,'CC Color Winners'!A49)</f>
        <v>0</v>
      </c>
      <c r="AF49">
        <f>COUNTIF('CC Standings '!AF$3:AF$27,'CC Color Winners'!A49)</f>
        <v>0</v>
      </c>
      <c r="AG49">
        <f>COUNTIF('CC Standings '!AG$3:AG$27,'CC Color Winners'!A49)</f>
        <v>0</v>
      </c>
      <c r="AH49">
        <f>COUNTIF('CC Standings '!AH$3:AH$27,'CC Color Winners'!A49)</f>
        <v>0</v>
      </c>
      <c r="AI49">
        <f>COUNTIF('CC Standings '!AI$3:AI$27,'CC Color Winners'!A49)</f>
        <v>0</v>
      </c>
      <c r="AJ49">
        <f>COUNTIF('CC Standings '!AJ$3:AJ$27,'CC Color Winners'!A49)</f>
        <v>0</v>
      </c>
      <c r="AK49">
        <f>COUNTIF('CC Standings '!AK$3:AK$27,'CC Color Winners'!A49)</f>
        <v>0</v>
      </c>
      <c r="AL49">
        <f>COUNTIF('CC Standings '!AL$3:AL$27,'CC Color Winners'!A49)</f>
        <v>0</v>
      </c>
      <c r="AM49">
        <f>COUNTIF('CC Standings '!AM$3:AM$27,'CC Color Winners'!A49)</f>
        <v>0</v>
      </c>
    </row>
    <row r="50" spans="1:39">
      <c r="A50" t="s">
        <v>65</v>
      </c>
      <c r="B50">
        <f>COUNTIF('CC Standings '!B$3:B$27,'CC Color Winners'!A50)</f>
        <v>0</v>
      </c>
      <c r="C50">
        <f>COUNTIF('CC Standings '!C$3:C$27,'CC Color Winners'!A50)</f>
        <v>0</v>
      </c>
      <c r="D50">
        <f>COUNTIF('CC Standings '!D$3:D$27,'CC Color Winners'!A50)</f>
        <v>0</v>
      </c>
      <c r="E50">
        <f>COUNTIF('CC Standings '!E$3:E$27,'CC Color Winners'!A50)</f>
        <v>0</v>
      </c>
      <c r="F50">
        <f>COUNTIF('CC Standings '!F$3:F$27,'CC Color Winners'!A50)</f>
        <v>0</v>
      </c>
      <c r="G50">
        <f>COUNTIF('CC Standings '!G$3:G$27,'CC Color Winners'!A50)</f>
        <v>0</v>
      </c>
      <c r="H50">
        <f>COUNTIF('CC Standings '!H$3:H$27,'CC Color Winners'!A50)</f>
        <v>0</v>
      </c>
      <c r="I50">
        <f>COUNTIF('CC Standings '!I$3:I$27,'CC Color Winners'!A50)</f>
        <v>0</v>
      </c>
      <c r="J50">
        <f>COUNTIF('CC Standings '!J$3:J$27,'CC Color Winners'!A50)</f>
        <v>0</v>
      </c>
      <c r="K50">
        <f>COUNTIF('CC Standings '!K$3:K$27,'CC Color Winners'!A50)</f>
        <v>0</v>
      </c>
      <c r="L50">
        <f>COUNTIF('CC Standings '!L$3:L$27,'CC Color Winners'!A50)</f>
        <v>0</v>
      </c>
      <c r="M50">
        <f>COUNTIF('CC Standings '!M$3:M$27,'CC Color Winners'!A50)</f>
        <v>0</v>
      </c>
      <c r="N50">
        <f>COUNTIF('CC Standings '!N$3:N$27,'CC Color Winners'!A50)</f>
        <v>0</v>
      </c>
      <c r="O50">
        <f>COUNTIF('CC Standings '!O$3:O$27,'CC Color Winners'!A50)</f>
        <v>0</v>
      </c>
      <c r="P50">
        <f>COUNTIF('CC Standings '!P$3:P$27,'CC Color Winners'!A50)</f>
        <v>0</v>
      </c>
      <c r="Q50">
        <f>COUNTIF('CC Standings '!Q$3:Q$27,'CC Color Winners'!A50)</f>
        <v>0</v>
      </c>
      <c r="R50">
        <f>COUNTIF('CC Standings '!R$3:R$27,'CC Color Winners'!A50)</f>
        <v>0</v>
      </c>
      <c r="S50">
        <f>COUNTIF('CC Standings '!S$3:S$27,'CC Color Winners'!A50)</f>
        <v>0</v>
      </c>
      <c r="T50">
        <f>COUNTIF('CC Standings '!T$3:T$27,'CC Color Winners'!A50)</f>
        <v>0</v>
      </c>
      <c r="U50">
        <f>COUNTIF('CC Standings '!U$3:U$27,'CC Color Winners'!A50)</f>
        <v>0</v>
      </c>
      <c r="V50">
        <f>COUNTIF('CC Standings '!V$3:V$27,'CC Color Winners'!A50)</f>
        <v>0</v>
      </c>
      <c r="W50">
        <f>COUNTIF('CC Standings '!W$3:W$27,'CC Color Winners'!A50)</f>
        <v>0</v>
      </c>
      <c r="X50">
        <f>COUNTIF('CC Standings '!X$3:X$27,'CC Color Winners'!A50)</f>
        <v>0</v>
      </c>
      <c r="Y50">
        <f>COUNTIF('CC Standings '!Y$3:Y$27,'CC Color Winners'!A50)</f>
        <v>0</v>
      </c>
      <c r="Z50">
        <f>COUNTIF('CC Standings '!Z$3:Z$27,'CC Color Winners'!A50)</f>
        <v>0</v>
      </c>
      <c r="AA50">
        <f>COUNTIF('CC Standings '!AA$3:AA$27,'CC Color Winners'!A50)</f>
        <v>0</v>
      </c>
      <c r="AB50">
        <f>COUNTIF('CC Standings '!AB$3:AB$27,'CC Color Winners'!A50)</f>
        <v>0</v>
      </c>
      <c r="AC50">
        <f>COUNTIF('CC Standings '!AC$3:AC$27,'CC Color Winners'!A50)</f>
        <v>0</v>
      </c>
      <c r="AD50">
        <f>COUNTIF('CC Standings '!AD$3:AD$27,'CC Color Winners'!A50)</f>
        <v>0</v>
      </c>
      <c r="AE50">
        <f>COUNTIF('CC Standings '!AE$3:AE$27,'CC Color Winners'!A50)</f>
        <v>0</v>
      </c>
      <c r="AF50">
        <f>COUNTIF('CC Standings '!AF$3:AF$27,'CC Color Winners'!A50)</f>
        <v>0</v>
      </c>
      <c r="AG50">
        <f>COUNTIF('CC Standings '!AG$3:AG$27,'CC Color Winners'!A50)</f>
        <v>0</v>
      </c>
      <c r="AH50">
        <f>COUNTIF('CC Standings '!AH$3:AH$27,'CC Color Winners'!A50)</f>
        <v>0</v>
      </c>
      <c r="AI50">
        <f>COUNTIF('CC Standings '!AI$3:AI$27,'CC Color Winners'!A50)</f>
        <v>0</v>
      </c>
      <c r="AJ50">
        <f>COUNTIF('CC Standings '!AJ$3:AJ$27,'CC Color Winners'!A50)</f>
        <v>0</v>
      </c>
      <c r="AK50">
        <f>COUNTIF('CC Standings '!AK$3:AK$27,'CC Color Winners'!A50)</f>
        <v>0</v>
      </c>
      <c r="AL50">
        <f>COUNTIF('CC Standings '!AL$3:AL$27,'CC Color Winners'!A50)</f>
        <v>0</v>
      </c>
      <c r="AM50">
        <f>COUNTIF('CC Standings '!AM$3:AM$27,'CC Color Winners'!A50)</f>
        <v>0</v>
      </c>
    </row>
    <row r="51" spans="1:39">
      <c r="A51" t="s">
        <v>293</v>
      </c>
      <c r="B51">
        <f>COUNTIF('CC Standings '!B$3:B$27,'CC Color Winners'!A51)</f>
        <v>0</v>
      </c>
      <c r="C51">
        <f>COUNTIF('CC Standings '!C$3:C$27,'CC Color Winners'!A51)</f>
        <v>0</v>
      </c>
      <c r="D51">
        <f>COUNTIF('CC Standings '!D$3:D$27,'CC Color Winners'!A51)</f>
        <v>0</v>
      </c>
      <c r="E51">
        <f>COUNTIF('CC Standings '!E$3:E$27,'CC Color Winners'!A51)</f>
        <v>0</v>
      </c>
      <c r="F51">
        <f>COUNTIF('CC Standings '!F$3:F$27,'CC Color Winners'!A51)</f>
        <v>0</v>
      </c>
      <c r="G51">
        <f>COUNTIF('CC Standings '!G$3:G$27,'CC Color Winners'!A51)</f>
        <v>0</v>
      </c>
      <c r="H51">
        <f>COUNTIF('CC Standings '!H$3:H$27,'CC Color Winners'!A51)</f>
        <v>0</v>
      </c>
      <c r="I51">
        <f>COUNTIF('CC Standings '!I$3:I$27,'CC Color Winners'!A51)</f>
        <v>0</v>
      </c>
      <c r="J51">
        <f>COUNTIF('CC Standings '!J$3:J$27,'CC Color Winners'!A51)</f>
        <v>0</v>
      </c>
      <c r="K51">
        <f>COUNTIF('CC Standings '!K$3:K$27,'CC Color Winners'!A51)</f>
        <v>0</v>
      </c>
      <c r="L51">
        <f>COUNTIF('CC Standings '!L$3:L$27,'CC Color Winners'!A51)</f>
        <v>0</v>
      </c>
      <c r="M51">
        <f>COUNTIF('CC Standings '!M$3:M$27,'CC Color Winners'!A51)</f>
        <v>0</v>
      </c>
      <c r="N51">
        <f>COUNTIF('CC Standings '!N$3:N$27,'CC Color Winners'!A51)</f>
        <v>0</v>
      </c>
      <c r="O51">
        <f>COUNTIF('CC Standings '!O$3:O$27,'CC Color Winners'!A51)</f>
        <v>0</v>
      </c>
      <c r="P51">
        <f>COUNTIF('CC Standings '!P$3:P$27,'CC Color Winners'!A51)</f>
        <v>0</v>
      </c>
      <c r="Q51">
        <f>COUNTIF('CC Standings '!Q$3:Q$27,'CC Color Winners'!A51)</f>
        <v>0</v>
      </c>
      <c r="R51">
        <f>COUNTIF('CC Standings '!R$3:R$27,'CC Color Winners'!A51)</f>
        <v>0</v>
      </c>
      <c r="S51">
        <f>COUNTIF('CC Standings '!S$3:S$27,'CC Color Winners'!A51)</f>
        <v>0</v>
      </c>
      <c r="T51">
        <f>COUNTIF('CC Standings '!T$3:T$27,'CC Color Winners'!A51)</f>
        <v>0</v>
      </c>
      <c r="U51">
        <f>COUNTIF('CC Standings '!U$3:U$27,'CC Color Winners'!A51)</f>
        <v>0</v>
      </c>
      <c r="V51">
        <f>COUNTIF('CC Standings '!V$3:V$27,'CC Color Winners'!A51)</f>
        <v>0</v>
      </c>
      <c r="W51">
        <f>COUNTIF('CC Standings '!W$3:W$27,'CC Color Winners'!A51)</f>
        <v>0</v>
      </c>
      <c r="X51">
        <f>COUNTIF('CC Standings '!X$3:X$27,'CC Color Winners'!A51)</f>
        <v>0</v>
      </c>
      <c r="Y51">
        <f>COUNTIF('CC Standings '!Y$3:Y$27,'CC Color Winners'!A51)</f>
        <v>0</v>
      </c>
      <c r="Z51">
        <f>COUNTIF('CC Standings '!Z$3:Z$27,'CC Color Winners'!A51)</f>
        <v>0</v>
      </c>
      <c r="AA51">
        <f>COUNTIF('CC Standings '!AA$3:AA$27,'CC Color Winners'!A51)</f>
        <v>0</v>
      </c>
      <c r="AB51">
        <f>COUNTIF('CC Standings '!AB$3:AB$27,'CC Color Winners'!A51)</f>
        <v>0</v>
      </c>
      <c r="AC51">
        <f>COUNTIF('CC Standings '!AC$3:AC$27,'CC Color Winners'!A51)</f>
        <v>0</v>
      </c>
      <c r="AD51">
        <f>COUNTIF('CC Standings '!AD$3:AD$27,'CC Color Winners'!A51)</f>
        <v>0</v>
      </c>
      <c r="AE51">
        <f>COUNTIF('CC Standings '!AE$3:AE$27,'CC Color Winners'!A51)</f>
        <v>0</v>
      </c>
      <c r="AF51">
        <f>COUNTIF('CC Standings '!AF$3:AF$27,'CC Color Winners'!A51)</f>
        <v>0</v>
      </c>
      <c r="AG51">
        <f>COUNTIF('CC Standings '!AG$3:AG$27,'CC Color Winners'!A51)</f>
        <v>0</v>
      </c>
      <c r="AH51">
        <f>COUNTIF('CC Standings '!AH$3:AH$27,'CC Color Winners'!A51)</f>
        <v>0</v>
      </c>
      <c r="AI51">
        <f>COUNTIF('CC Standings '!AI$3:AI$27,'CC Color Winners'!A51)</f>
        <v>0</v>
      </c>
      <c r="AJ51">
        <f>COUNTIF('CC Standings '!AJ$3:AJ$27,'CC Color Winners'!A51)</f>
        <v>0</v>
      </c>
      <c r="AK51">
        <f>COUNTIF('CC Standings '!AK$3:AK$27,'CC Color Winners'!A51)</f>
        <v>0</v>
      </c>
      <c r="AL51">
        <f>COUNTIF('CC Standings '!AL$3:AL$27,'CC Color Winners'!A51)</f>
        <v>0</v>
      </c>
      <c r="AM51">
        <f>COUNTIF('CC Standings '!AM$3:AM$27,'CC Color Winners'!A51)</f>
        <v>0</v>
      </c>
    </row>
    <row r="52" spans="1:39">
      <c r="A52" t="s">
        <v>269</v>
      </c>
      <c r="B52">
        <f>COUNTIF('CC Standings '!B$3:B$27,'CC Color Winners'!A52)</f>
        <v>0</v>
      </c>
      <c r="C52">
        <f>COUNTIF('CC Standings '!C$3:C$27,'CC Color Winners'!A52)</f>
        <v>0</v>
      </c>
      <c r="D52">
        <f>COUNTIF('CC Standings '!D$3:D$27,'CC Color Winners'!A52)</f>
        <v>0</v>
      </c>
      <c r="E52">
        <f>COUNTIF('CC Standings '!E$3:E$27,'CC Color Winners'!A52)</f>
        <v>0</v>
      </c>
      <c r="F52">
        <f>COUNTIF('CC Standings '!F$3:F$27,'CC Color Winners'!A52)</f>
        <v>0</v>
      </c>
      <c r="G52">
        <f>COUNTIF('CC Standings '!G$3:G$27,'CC Color Winners'!A52)</f>
        <v>0</v>
      </c>
      <c r="H52">
        <f>COUNTIF('CC Standings '!H$3:H$27,'CC Color Winners'!A52)</f>
        <v>0</v>
      </c>
      <c r="I52">
        <f>COUNTIF('CC Standings '!I$3:I$27,'CC Color Winners'!A52)</f>
        <v>0</v>
      </c>
      <c r="J52">
        <f>COUNTIF('CC Standings '!J$3:J$27,'CC Color Winners'!A52)</f>
        <v>0</v>
      </c>
      <c r="K52">
        <f>COUNTIF('CC Standings '!K$3:K$27,'CC Color Winners'!A52)</f>
        <v>0</v>
      </c>
      <c r="L52">
        <f>COUNTIF('CC Standings '!L$3:L$27,'CC Color Winners'!A52)</f>
        <v>0</v>
      </c>
      <c r="M52">
        <f>COUNTIF('CC Standings '!M$3:M$27,'CC Color Winners'!A52)</f>
        <v>0</v>
      </c>
      <c r="N52">
        <f>COUNTIF('CC Standings '!N$3:N$27,'CC Color Winners'!A52)</f>
        <v>0</v>
      </c>
      <c r="O52">
        <f>COUNTIF('CC Standings '!O$3:O$27,'CC Color Winners'!A52)</f>
        <v>0</v>
      </c>
      <c r="P52">
        <f>COUNTIF('CC Standings '!P$3:P$27,'CC Color Winners'!A52)</f>
        <v>0</v>
      </c>
      <c r="Q52">
        <f>COUNTIF('CC Standings '!Q$3:Q$27,'CC Color Winners'!A52)</f>
        <v>0</v>
      </c>
      <c r="R52">
        <f>COUNTIF('CC Standings '!R$3:R$27,'CC Color Winners'!A52)</f>
        <v>0</v>
      </c>
      <c r="S52">
        <f>COUNTIF('CC Standings '!S$3:S$27,'CC Color Winners'!A52)</f>
        <v>0</v>
      </c>
      <c r="T52">
        <f>COUNTIF('CC Standings '!T$3:T$27,'CC Color Winners'!A52)</f>
        <v>0</v>
      </c>
      <c r="U52">
        <f>COUNTIF('CC Standings '!U$3:U$27,'CC Color Winners'!A52)</f>
        <v>0</v>
      </c>
      <c r="V52">
        <f>COUNTIF('CC Standings '!V$3:V$27,'CC Color Winners'!A52)</f>
        <v>0</v>
      </c>
      <c r="W52">
        <f>COUNTIF('CC Standings '!W$3:W$27,'CC Color Winners'!A52)</f>
        <v>0</v>
      </c>
      <c r="X52">
        <f>COUNTIF('CC Standings '!X$3:X$27,'CC Color Winners'!A52)</f>
        <v>0</v>
      </c>
      <c r="Y52">
        <f>COUNTIF('CC Standings '!Y$3:Y$27,'CC Color Winners'!A52)</f>
        <v>0</v>
      </c>
      <c r="Z52">
        <f>COUNTIF('CC Standings '!Z$3:Z$27,'CC Color Winners'!A52)</f>
        <v>0</v>
      </c>
      <c r="AA52">
        <f>COUNTIF('CC Standings '!AA$3:AA$27,'CC Color Winners'!A52)</f>
        <v>0</v>
      </c>
      <c r="AB52">
        <f>COUNTIF('CC Standings '!AB$3:AB$27,'CC Color Winners'!A52)</f>
        <v>0</v>
      </c>
      <c r="AC52">
        <f>COUNTIF('CC Standings '!AC$3:AC$27,'CC Color Winners'!A52)</f>
        <v>0</v>
      </c>
      <c r="AD52">
        <f>COUNTIF('CC Standings '!AD$3:AD$27,'CC Color Winners'!A52)</f>
        <v>0</v>
      </c>
      <c r="AE52">
        <f>COUNTIF('CC Standings '!AE$3:AE$27,'CC Color Winners'!A52)</f>
        <v>0</v>
      </c>
      <c r="AF52">
        <f>COUNTIF('CC Standings '!AF$3:AF$27,'CC Color Winners'!A52)</f>
        <v>0</v>
      </c>
      <c r="AG52">
        <f>COUNTIF('CC Standings '!AG$3:AG$27,'CC Color Winners'!A52)</f>
        <v>0</v>
      </c>
      <c r="AH52">
        <f>COUNTIF('CC Standings '!AH$3:AH$27,'CC Color Winners'!A52)</f>
        <v>0</v>
      </c>
      <c r="AI52">
        <f>COUNTIF('CC Standings '!AI$3:AI$27,'CC Color Winners'!A52)</f>
        <v>0</v>
      </c>
      <c r="AJ52">
        <f>COUNTIF('CC Standings '!AJ$3:AJ$27,'CC Color Winners'!A52)</f>
        <v>0</v>
      </c>
      <c r="AK52">
        <f>COUNTIF('CC Standings '!AK$3:AK$27,'CC Color Winners'!A52)</f>
        <v>0</v>
      </c>
      <c r="AL52">
        <f>COUNTIF('CC Standings '!AL$3:AL$27,'CC Color Winners'!A52)</f>
        <v>0</v>
      </c>
      <c r="AM52">
        <f>COUNTIF('CC Standings '!AM$3:AM$27,'CC Color Winners'!A52)</f>
        <v>0</v>
      </c>
    </row>
    <row r="53" spans="1:39">
      <c r="A53" t="s">
        <v>270</v>
      </c>
      <c r="B53">
        <f>COUNTIF('CC Standings '!B$3:B$27,'CC Color Winners'!A53)</f>
        <v>0</v>
      </c>
      <c r="C53">
        <f>COUNTIF('CC Standings '!C$3:C$27,'CC Color Winners'!A53)</f>
        <v>0</v>
      </c>
      <c r="D53">
        <f>COUNTIF('CC Standings '!D$3:D$27,'CC Color Winners'!A53)</f>
        <v>0</v>
      </c>
      <c r="E53">
        <f>COUNTIF('CC Standings '!E$3:E$27,'CC Color Winners'!A53)</f>
        <v>0</v>
      </c>
      <c r="F53">
        <f>COUNTIF('CC Standings '!F$3:F$27,'CC Color Winners'!A53)</f>
        <v>0</v>
      </c>
      <c r="G53">
        <f>COUNTIF('CC Standings '!G$3:G$27,'CC Color Winners'!A53)</f>
        <v>0</v>
      </c>
      <c r="H53">
        <f>COUNTIF('CC Standings '!H$3:H$27,'CC Color Winners'!A53)</f>
        <v>0</v>
      </c>
      <c r="I53">
        <f>COUNTIF('CC Standings '!I$3:I$27,'CC Color Winners'!A53)</f>
        <v>0</v>
      </c>
      <c r="J53">
        <f>COUNTIF('CC Standings '!J$3:J$27,'CC Color Winners'!A53)</f>
        <v>0</v>
      </c>
      <c r="K53">
        <f>COUNTIF('CC Standings '!K$3:K$27,'CC Color Winners'!A53)</f>
        <v>0</v>
      </c>
      <c r="L53">
        <f>COUNTIF('CC Standings '!L$3:L$27,'CC Color Winners'!A53)</f>
        <v>0</v>
      </c>
      <c r="M53">
        <f>COUNTIF('CC Standings '!M$3:M$27,'CC Color Winners'!A53)</f>
        <v>0</v>
      </c>
      <c r="N53">
        <f>COUNTIF('CC Standings '!N$3:N$27,'CC Color Winners'!A53)</f>
        <v>0</v>
      </c>
      <c r="O53">
        <f>COUNTIF('CC Standings '!O$3:O$27,'CC Color Winners'!A53)</f>
        <v>0</v>
      </c>
      <c r="P53">
        <f>COUNTIF('CC Standings '!P$3:P$27,'CC Color Winners'!A53)</f>
        <v>0</v>
      </c>
      <c r="Q53">
        <f>COUNTIF('CC Standings '!Q$3:Q$27,'CC Color Winners'!A53)</f>
        <v>0</v>
      </c>
      <c r="R53">
        <f>COUNTIF('CC Standings '!R$3:R$27,'CC Color Winners'!A53)</f>
        <v>0</v>
      </c>
      <c r="S53">
        <f>COUNTIF('CC Standings '!S$3:S$27,'CC Color Winners'!A53)</f>
        <v>0</v>
      </c>
      <c r="T53">
        <f>COUNTIF('CC Standings '!T$3:T$27,'CC Color Winners'!A53)</f>
        <v>0</v>
      </c>
      <c r="U53">
        <f>COUNTIF('CC Standings '!U$3:U$27,'CC Color Winners'!A53)</f>
        <v>0</v>
      </c>
      <c r="V53">
        <f>COUNTIF('CC Standings '!V$3:V$27,'CC Color Winners'!A53)</f>
        <v>0</v>
      </c>
      <c r="W53">
        <f>COUNTIF('CC Standings '!W$3:W$27,'CC Color Winners'!A53)</f>
        <v>0</v>
      </c>
      <c r="X53">
        <f>COUNTIF('CC Standings '!X$3:X$27,'CC Color Winners'!A53)</f>
        <v>0</v>
      </c>
      <c r="Y53">
        <f>COUNTIF('CC Standings '!Y$3:Y$27,'CC Color Winners'!A53)</f>
        <v>0</v>
      </c>
      <c r="Z53">
        <f>COUNTIF('CC Standings '!Z$3:Z$27,'CC Color Winners'!A53)</f>
        <v>0</v>
      </c>
      <c r="AA53">
        <f>COUNTIF('CC Standings '!AA$3:AA$27,'CC Color Winners'!A53)</f>
        <v>0</v>
      </c>
      <c r="AB53">
        <f>COUNTIF('CC Standings '!AB$3:AB$27,'CC Color Winners'!A53)</f>
        <v>0</v>
      </c>
      <c r="AC53">
        <f>COUNTIF('CC Standings '!AC$3:AC$27,'CC Color Winners'!A53)</f>
        <v>0</v>
      </c>
      <c r="AD53">
        <f>COUNTIF('CC Standings '!AD$3:AD$27,'CC Color Winners'!A53)</f>
        <v>0</v>
      </c>
      <c r="AE53">
        <f>COUNTIF('CC Standings '!AE$3:AE$27,'CC Color Winners'!A53)</f>
        <v>0</v>
      </c>
      <c r="AF53">
        <f>COUNTIF('CC Standings '!AF$3:AF$27,'CC Color Winners'!A53)</f>
        <v>0</v>
      </c>
      <c r="AG53">
        <f>COUNTIF('CC Standings '!AG$3:AG$27,'CC Color Winners'!A53)</f>
        <v>0</v>
      </c>
      <c r="AH53">
        <f>COUNTIF('CC Standings '!AH$3:AH$27,'CC Color Winners'!A53)</f>
        <v>0</v>
      </c>
      <c r="AI53">
        <f>COUNTIF('CC Standings '!AI$3:AI$27,'CC Color Winners'!A53)</f>
        <v>0</v>
      </c>
      <c r="AJ53">
        <f>COUNTIF('CC Standings '!AJ$3:AJ$27,'CC Color Winners'!A53)</f>
        <v>0</v>
      </c>
      <c r="AK53">
        <f>COUNTIF('CC Standings '!AK$3:AK$27,'CC Color Winners'!A53)</f>
        <v>0</v>
      </c>
      <c r="AL53">
        <f>COUNTIF('CC Standings '!AL$3:AL$27,'CC Color Winners'!A53)</f>
        <v>0</v>
      </c>
      <c r="AM53">
        <f>COUNTIF('CC Standings '!AM$3:AM$27,'CC Color Winners'!A53)</f>
        <v>0</v>
      </c>
    </row>
    <row r="54" spans="1:39">
      <c r="A54" t="s">
        <v>294</v>
      </c>
      <c r="B54">
        <f>COUNTIF('CC Standings '!B$3:B$27,'CC Color Winners'!A54)</f>
        <v>0</v>
      </c>
      <c r="C54">
        <f>COUNTIF('CC Standings '!C$3:C$27,'CC Color Winners'!A54)</f>
        <v>0</v>
      </c>
      <c r="D54">
        <f>COUNTIF('CC Standings '!D$3:D$27,'CC Color Winners'!A54)</f>
        <v>0</v>
      </c>
      <c r="E54">
        <f>COUNTIF('CC Standings '!E$3:E$27,'CC Color Winners'!A54)</f>
        <v>0</v>
      </c>
      <c r="F54">
        <f>COUNTIF('CC Standings '!F$3:F$27,'CC Color Winners'!A54)</f>
        <v>0</v>
      </c>
      <c r="G54">
        <f>COUNTIF('CC Standings '!G$3:G$27,'CC Color Winners'!A54)</f>
        <v>0</v>
      </c>
      <c r="H54">
        <f>COUNTIF('CC Standings '!H$3:H$27,'CC Color Winners'!A54)</f>
        <v>0</v>
      </c>
      <c r="I54">
        <f>COUNTIF('CC Standings '!I$3:I$27,'CC Color Winners'!A54)</f>
        <v>0</v>
      </c>
      <c r="J54">
        <f>COUNTIF('CC Standings '!J$3:J$27,'CC Color Winners'!A54)</f>
        <v>0</v>
      </c>
      <c r="K54">
        <f>COUNTIF('CC Standings '!K$3:K$27,'CC Color Winners'!A54)</f>
        <v>0</v>
      </c>
      <c r="L54">
        <f>COUNTIF('CC Standings '!L$3:L$27,'CC Color Winners'!A54)</f>
        <v>0</v>
      </c>
      <c r="M54">
        <f>COUNTIF('CC Standings '!M$3:M$27,'CC Color Winners'!A54)</f>
        <v>0</v>
      </c>
      <c r="N54">
        <f>COUNTIF('CC Standings '!N$3:N$27,'CC Color Winners'!A54)</f>
        <v>0</v>
      </c>
      <c r="O54">
        <f>COUNTIF('CC Standings '!O$3:O$27,'CC Color Winners'!A54)</f>
        <v>0</v>
      </c>
      <c r="P54">
        <f>COUNTIF('CC Standings '!P$3:P$27,'CC Color Winners'!A54)</f>
        <v>0</v>
      </c>
      <c r="Q54">
        <f>COUNTIF('CC Standings '!Q$3:Q$27,'CC Color Winners'!A54)</f>
        <v>0</v>
      </c>
      <c r="R54">
        <f>COUNTIF('CC Standings '!R$3:R$27,'CC Color Winners'!A54)</f>
        <v>0</v>
      </c>
      <c r="S54">
        <f>COUNTIF('CC Standings '!S$3:S$27,'CC Color Winners'!A54)</f>
        <v>0</v>
      </c>
      <c r="T54">
        <f>COUNTIF('CC Standings '!T$3:T$27,'CC Color Winners'!A54)</f>
        <v>0</v>
      </c>
      <c r="U54">
        <f>COUNTIF('CC Standings '!U$3:U$27,'CC Color Winners'!A54)</f>
        <v>0</v>
      </c>
      <c r="V54">
        <f>COUNTIF('CC Standings '!V$3:V$27,'CC Color Winners'!A54)</f>
        <v>0</v>
      </c>
      <c r="W54">
        <f>COUNTIF('CC Standings '!W$3:W$27,'CC Color Winners'!A54)</f>
        <v>0</v>
      </c>
      <c r="X54">
        <f>COUNTIF('CC Standings '!X$3:X$27,'CC Color Winners'!A54)</f>
        <v>0</v>
      </c>
      <c r="Y54">
        <f>COUNTIF('CC Standings '!Y$3:Y$27,'CC Color Winners'!A54)</f>
        <v>0</v>
      </c>
      <c r="Z54">
        <f>COUNTIF('CC Standings '!Z$3:Z$27,'CC Color Winners'!A54)</f>
        <v>0</v>
      </c>
      <c r="AA54">
        <f>COUNTIF('CC Standings '!AA$3:AA$27,'CC Color Winners'!A54)</f>
        <v>0</v>
      </c>
      <c r="AB54">
        <f>COUNTIF('CC Standings '!AB$3:AB$27,'CC Color Winners'!A54)</f>
        <v>0</v>
      </c>
      <c r="AC54">
        <f>COUNTIF('CC Standings '!AC$3:AC$27,'CC Color Winners'!A54)</f>
        <v>0</v>
      </c>
      <c r="AD54">
        <f>COUNTIF('CC Standings '!AD$3:AD$27,'CC Color Winners'!A54)</f>
        <v>0</v>
      </c>
      <c r="AE54">
        <f>COUNTIF('CC Standings '!AE$3:AE$27,'CC Color Winners'!A54)</f>
        <v>0</v>
      </c>
      <c r="AF54">
        <f>COUNTIF('CC Standings '!AF$3:AF$27,'CC Color Winners'!A54)</f>
        <v>0</v>
      </c>
      <c r="AG54">
        <f>COUNTIF('CC Standings '!AG$3:AG$27,'CC Color Winners'!A54)</f>
        <v>0</v>
      </c>
      <c r="AH54">
        <f>COUNTIF('CC Standings '!AH$3:AH$27,'CC Color Winners'!A54)</f>
        <v>0</v>
      </c>
      <c r="AI54">
        <f>COUNTIF('CC Standings '!AI$3:AI$27,'CC Color Winners'!A54)</f>
        <v>0</v>
      </c>
      <c r="AJ54">
        <f>COUNTIF('CC Standings '!AJ$3:AJ$27,'CC Color Winners'!A54)</f>
        <v>0</v>
      </c>
      <c r="AK54">
        <f>COUNTIF('CC Standings '!AK$3:AK$27,'CC Color Winners'!A54)</f>
        <v>0</v>
      </c>
      <c r="AL54">
        <f>COUNTIF('CC Standings '!AL$3:AL$27,'CC Color Winners'!A54)</f>
        <v>0</v>
      </c>
      <c r="AM54">
        <f>COUNTIF('CC Standings '!AM$3:AM$27,'CC Color Winners'!A54)</f>
        <v>0</v>
      </c>
    </row>
    <row r="55" spans="1:39">
      <c r="A55" t="s">
        <v>112</v>
      </c>
      <c r="B55">
        <f>COUNTIF('CC Standings '!B$3:B$27,'CC Color Winners'!A55)</f>
        <v>0</v>
      </c>
      <c r="C55">
        <f>COUNTIF('CC Standings '!C$3:C$27,'CC Color Winners'!A55)</f>
        <v>0</v>
      </c>
      <c r="D55">
        <f>COUNTIF('CC Standings '!D$3:D$27,'CC Color Winners'!A55)</f>
        <v>0</v>
      </c>
      <c r="E55">
        <f>COUNTIF('CC Standings '!E$3:E$27,'CC Color Winners'!A55)</f>
        <v>0</v>
      </c>
      <c r="F55">
        <f>COUNTIF('CC Standings '!F$3:F$27,'CC Color Winners'!A55)</f>
        <v>0</v>
      </c>
      <c r="G55">
        <f>COUNTIF('CC Standings '!G$3:G$27,'CC Color Winners'!A55)</f>
        <v>1</v>
      </c>
      <c r="H55">
        <f>COUNTIF('CC Standings '!H$3:H$27,'CC Color Winners'!A55)</f>
        <v>0</v>
      </c>
      <c r="I55">
        <f>COUNTIF('CC Standings '!I$3:I$27,'CC Color Winners'!A55)</f>
        <v>0</v>
      </c>
      <c r="J55">
        <f>COUNTIF('CC Standings '!J$3:J$27,'CC Color Winners'!A55)</f>
        <v>0</v>
      </c>
      <c r="K55">
        <f>COUNTIF('CC Standings '!K$3:K$27,'CC Color Winners'!A55)</f>
        <v>0</v>
      </c>
      <c r="L55">
        <f>COUNTIF('CC Standings '!L$3:L$27,'CC Color Winners'!A55)</f>
        <v>0</v>
      </c>
      <c r="M55">
        <f>COUNTIF('CC Standings '!M$3:M$27,'CC Color Winners'!A55)</f>
        <v>0</v>
      </c>
      <c r="N55">
        <f>COUNTIF('CC Standings '!N$3:N$27,'CC Color Winners'!A55)</f>
        <v>0</v>
      </c>
      <c r="O55">
        <f>COUNTIF('CC Standings '!O$3:O$27,'CC Color Winners'!A55)</f>
        <v>0</v>
      </c>
      <c r="P55">
        <f>COUNTIF('CC Standings '!P$3:P$27,'CC Color Winners'!A55)</f>
        <v>0</v>
      </c>
      <c r="Q55">
        <f>COUNTIF('CC Standings '!Q$3:Q$27,'CC Color Winners'!A55)</f>
        <v>0</v>
      </c>
      <c r="R55">
        <f>COUNTIF('CC Standings '!R$3:R$27,'CC Color Winners'!A55)</f>
        <v>0</v>
      </c>
      <c r="S55">
        <f>COUNTIF('CC Standings '!S$3:S$27,'CC Color Winners'!A55)</f>
        <v>0</v>
      </c>
      <c r="T55">
        <f>COUNTIF('CC Standings '!T$3:T$27,'CC Color Winners'!A55)</f>
        <v>0</v>
      </c>
      <c r="U55">
        <f>COUNTIF('CC Standings '!U$3:U$27,'CC Color Winners'!A55)</f>
        <v>0</v>
      </c>
      <c r="V55">
        <f>COUNTIF('CC Standings '!V$3:V$27,'CC Color Winners'!A55)</f>
        <v>0</v>
      </c>
      <c r="W55">
        <f>COUNTIF('CC Standings '!W$3:W$27,'CC Color Winners'!A55)</f>
        <v>1</v>
      </c>
      <c r="X55">
        <f>COUNTIF('CC Standings '!X$3:X$27,'CC Color Winners'!A55)</f>
        <v>0</v>
      </c>
      <c r="Y55">
        <f>COUNTIF('CC Standings '!Y$3:Y$27,'CC Color Winners'!A55)</f>
        <v>0</v>
      </c>
      <c r="Z55">
        <f>COUNTIF('CC Standings '!Z$3:Z$27,'CC Color Winners'!A55)</f>
        <v>0</v>
      </c>
      <c r="AA55">
        <f>COUNTIF('CC Standings '!AA$3:AA$27,'CC Color Winners'!A55)</f>
        <v>0</v>
      </c>
      <c r="AB55">
        <f>COUNTIF('CC Standings '!AB$3:AB$27,'CC Color Winners'!A55)</f>
        <v>0</v>
      </c>
      <c r="AC55">
        <f>COUNTIF('CC Standings '!AC$3:AC$27,'CC Color Winners'!A55)</f>
        <v>0</v>
      </c>
      <c r="AD55">
        <f>COUNTIF('CC Standings '!AD$3:AD$27,'CC Color Winners'!A55)</f>
        <v>0</v>
      </c>
      <c r="AE55">
        <f>COUNTIF('CC Standings '!AE$3:AE$27,'CC Color Winners'!A55)</f>
        <v>0</v>
      </c>
      <c r="AF55">
        <f>COUNTIF('CC Standings '!AF$3:AF$27,'CC Color Winners'!A55)</f>
        <v>0</v>
      </c>
      <c r="AG55">
        <f>COUNTIF('CC Standings '!AG$3:AG$27,'CC Color Winners'!A55)</f>
        <v>0</v>
      </c>
      <c r="AH55">
        <f>COUNTIF('CC Standings '!AH$3:AH$27,'CC Color Winners'!A55)</f>
        <v>0</v>
      </c>
      <c r="AI55">
        <f>COUNTIF('CC Standings '!AI$3:AI$27,'CC Color Winners'!A55)</f>
        <v>0</v>
      </c>
      <c r="AJ55">
        <f>COUNTIF('CC Standings '!AJ$3:AJ$27,'CC Color Winners'!A55)</f>
        <v>0</v>
      </c>
      <c r="AK55">
        <f>COUNTIF('CC Standings '!AK$3:AK$27,'CC Color Winners'!A55)</f>
        <v>0</v>
      </c>
      <c r="AL55">
        <f>COUNTIF('CC Standings '!AL$3:AL$27,'CC Color Winners'!A55)</f>
        <v>0</v>
      </c>
      <c r="AM55">
        <f>COUNTIF('CC Standings '!AM$3:AM$27,'CC Color Winners'!A55)</f>
        <v>0</v>
      </c>
    </row>
    <row r="56" spans="1:39">
      <c r="A56" t="s">
        <v>295</v>
      </c>
      <c r="B56">
        <f>COUNTIF('CC Standings '!B$3:B$27,'CC Color Winners'!A56)</f>
        <v>0</v>
      </c>
      <c r="C56">
        <f>COUNTIF('CC Standings '!C$3:C$27,'CC Color Winners'!A56)</f>
        <v>0</v>
      </c>
      <c r="D56">
        <f>COUNTIF('CC Standings '!D$3:D$27,'CC Color Winners'!A56)</f>
        <v>0</v>
      </c>
      <c r="E56">
        <f>COUNTIF('CC Standings '!E$3:E$27,'CC Color Winners'!A56)</f>
        <v>0</v>
      </c>
      <c r="F56">
        <f>COUNTIF('CC Standings '!F$3:F$27,'CC Color Winners'!A56)</f>
        <v>0</v>
      </c>
      <c r="G56">
        <f>COUNTIF('CC Standings '!G$3:G$27,'CC Color Winners'!A56)</f>
        <v>0</v>
      </c>
      <c r="H56">
        <f>COUNTIF('CC Standings '!H$3:H$27,'CC Color Winners'!A56)</f>
        <v>0</v>
      </c>
      <c r="I56">
        <f>COUNTIF('CC Standings '!I$3:I$27,'CC Color Winners'!A56)</f>
        <v>0</v>
      </c>
      <c r="J56">
        <f>COUNTIF('CC Standings '!J$3:J$27,'CC Color Winners'!A56)</f>
        <v>0</v>
      </c>
      <c r="K56">
        <f>COUNTIF('CC Standings '!K$3:K$27,'CC Color Winners'!A56)</f>
        <v>0</v>
      </c>
      <c r="L56">
        <f>COUNTIF('CC Standings '!L$3:L$27,'CC Color Winners'!A56)</f>
        <v>0</v>
      </c>
      <c r="M56">
        <f>COUNTIF('CC Standings '!M$3:M$27,'CC Color Winners'!A56)</f>
        <v>0</v>
      </c>
      <c r="N56">
        <f>COUNTIF('CC Standings '!N$3:N$27,'CC Color Winners'!A56)</f>
        <v>0</v>
      </c>
      <c r="O56">
        <f>COUNTIF('CC Standings '!O$3:O$27,'CC Color Winners'!A56)</f>
        <v>0</v>
      </c>
      <c r="P56">
        <f>COUNTIF('CC Standings '!P$3:P$27,'CC Color Winners'!A56)</f>
        <v>0</v>
      </c>
      <c r="Q56">
        <f>COUNTIF('CC Standings '!Q$3:Q$27,'CC Color Winners'!A56)</f>
        <v>0</v>
      </c>
      <c r="R56">
        <f>COUNTIF('CC Standings '!R$3:R$27,'CC Color Winners'!A56)</f>
        <v>0</v>
      </c>
      <c r="S56">
        <f>COUNTIF('CC Standings '!S$3:S$27,'CC Color Winners'!A56)</f>
        <v>0</v>
      </c>
      <c r="T56">
        <f>COUNTIF('CC Standings '!T$3:T$27,'CC Color Winners'!A56)</f>
        <v>0</v>
      </c>
      <c r="U56">
        <f>COUNTIF('CC Standings '!U$3:U$27,'CC Color Winners'!A56)</f>
        <v>0</v>
      </c>
      <c r="V56">
        <f>COUNTIF('CC Standings '!V$3:V$27,'CC Color Winners'!A56)</f>
        <v>0</v>
      </c>
      <c r="W56">
        <f>COUNTIF('CC Standings '!W$3:W$27,'CC Color Winners'!A56)</f>
        <v>0</v>
      </c>
      <c r="X56">
        <f>COUNTIF('CC Standings '!X$3:X$27,'CC Color Winners'!A56)</f>
        <v>0</v>
      </c>
      <c r="Y56">
        <f>COUNTIF('CC Standings '!Y$3:Y$27,'CC Color Winners'!A56)</f>
        <v>0</v>
      </c>
      <c r="Z56">
        <f>COUNTIF('CC Standings '!Z$3:Z$27,'CC Color Winners'!A56)</f>
        <v>0</v>
      </c>
      <c r="AA56">
        <f>COUNTIF('CC Standings '!AA$3:AA$27,'CC Color Winners'!A56)</f>
        <v>0</v>
      </c>
      <c r="AB56">
        <f>COUNTIF('CC Standings '!AB$3:AB$27,'CC Color Winners'!A56)</f>
        <v>0</v>
      </c>
      <c r="AC56">
        <f>COUNTIF('CC Standings '!AC$3:AC$27,'CC Color Winners'!A56)</f>
        <v>0</v>
      </c>
      <c r="AD56">
        <f>COUNTIF('CC Standings '!AD$3:AD$27,'CC Color Winners'!A56)</f>
        <v>0</v>
      </c>
      <c r="AE56">
        <f>COUNTIF('CC Standings '!AE$3:AE$27,'CC Color Winners'!A56)</f>
        <v>0</v>
      </c>
      <c r="AF56">
        <f>COUNTIF('CC Standings '!AF$3:AF$27,'CC Color Winners'!A56)</f>
        <v>0</v>
      </c>
      <c r="AG56">
        <f>COUNTIF('CC Standings '!AG$3:AG$27,'CC Color Winners'!A56)</f>
        <v>0</v>
      </c>
      <c r="AH56">
        <f>COUNTIF('CC Standings '!AH$3:AH$27,'CC Color Winners'!A56)</f>
        <v>0</v>
      </c>
      <c r="AI56">
        <f>COUNTIF('CC Standings '!AI$3:AI$27,'CC Color Winners'!A56)</f>
        <v>0</v>
      </c>
      <c r="AJ56">
        <f>COUNTIF('CC Standings '!AJ$3:AJ$27,'CC Color Winners'!A56)</f>
        <v>0</v>
      </c>
      <c r="AK56">
        <f>COUNTIF('CC Standings '!AK$3:AK$27,'CC Color Winners'!A56)</f>
        <v>0</v>
      </c>
      <c r="AL56">
        <f>COUNTIF('CC Standings '!AL$3:AL$27,'CC Color Winners'!A56)</f>
        <v>0</v>
      </c>
      <c r="AM56">
        <f>COUNTIF('CC Standings '!AM$3:AM$27,'CC Color Winners'!A56)</f>
        <v>0</v>
      </c>
    </row>
    <row r="57" spans="1:39">
      <c r="A57" t="s">
        <v>78</v>
      </c>
      <c r="B57">
        <f>COUNTIF('CC Standings '!B$3:B$27,'CC Color Winners'!A57)</f>
        <v>0</v>
      </c>
      <c r="C57">
        <f>COUNTIF('CC Standings '!C$3:C$27,'CC Color Winners'!A57)</f>
        <v>0</v>
      </c>
      <c r="D57">
        <f>COUNTIF('CC Standings '!D$3:D$27,'CC Color Winners'!A57)</f>
        <v>0</v>
      </c>
      <c r="E57">
        <f>COUNTIF('CC Standings '!E$3:E$27,'CC Color Winners'!A57)</f>
        <v>0</v>
      </c>
      <c r="F57">
        <f>COUNTIF('CC Standings '!F$3:F$27,'CC Color Winners'!A57)</f>
        <v>1</v>
      </c>
      <c r="G57">
        <f>COUNTIF('CC Standings '!G$3:G$27,'CC Color Winners'!A57)</f>
        <v>0</v>
      </c>
      <c r="H57">
        <f>COUNTIF('CC Standings '!H$3:H$27,'CC Color Winners'!A57)</f>
        <v>1</v>
      </c>
      <c r="I57">
        <f>COUNTIF('CC Standings '!I$3:I$27,'CC Color Winners'!A57)</f>
        <v>0</v>
      </c>
      <c r="J57">
        <f>COUNTIF('CC Standings '!J$3:J$27,'CC Color Winners'!A57)</f>
        <v>0</v>
      </c>
      <c r="K57">
        <f>COUNTIF('CC Standings '!K$3:K$27,'CC Color Winners'!A57)</f>
        <v>0</v>
      </c>
      <c r="L57">
        <f>COUNTIF('CC Standings '!L$3:L$27,'CC Color Winners'!A57)</f>
        <v>0</v>
      </c>
      <c r="M57">
        <f>COUNTIF('CC Standings '!M$3:M$27,'CC Color Winners'!A57)</f>
        <v>0</v>
      </c>
      <c r="N57">
        <f>COUNTIF('CC Standings '!N$3:N$27,'CC Color Winners'!A57)</f>
        <v>0</v>
      </c>
      <c r="O57">
        <f>COUNTIF('CC Standings '!O$3:O$27,'CC Color Winners'!A57)</f>
        <v>0</v>
      </c>
      <c r="P57">
        <f>COUNTIF('CC Standings '!P$3:P$27,'CC Color Winners'!A57)</f>
        <v>0</v>
      </c>
      <c r="Q57">
        <f>COUNTIF('CC Standings '!Q$3:Q$27,'CC Color Winners'!A57)</f>
        <v>0</v>
      </c>
      <c r="R57">
        <f>COUNTIF('CC Standings '!R$3:R$27,'CC Color Winners'!A57)</f>
        <v>0</v>
      </c>
      <c r="S57">
        <f>COUNTIF('CC Standings '!S$3:S$27,'CC Color Winners'!A57)</f>
        <v>0</v>
      </c>
      <c r="T57">
        <f>COUNTIF('CC Standings '!T$3:T$27,'CC Color Winners'!A57)</f>
        <v>0</v>
      </c>
      <c r="U57">
        <f>COUNTIF('CC Standings '!U$3:U$27,'CC Color Winners'!A57)</f>
        <v>0</v>
      </c>
      <c r="V57">
        <f>COUNTIF('CC Standings '!V$3:V$27,'CC Color Winners'!A57)</f>
        <v>0</v>
      </c>
      <c r="W57">
        <f>COUNTIF('CC Standings '!W$3:W$27,'CC Color Winners'!A57)</f>
        <v>0</v>
      </c>
      <c r="X57">
        <f>COUNTIF('CC Standings '!X$3:X$27,'CC Color Winners'!A57)</f>
        <v>0</v>
      </c>
      <c r="Y57">
        <f>COUNTIF('CC Standings '!Y$3:Y$27,'CC Color Winners'!A57)</f>
        <v>0</v>
      </c>
      <c r="Z57">
        <f>COUNTIF('CC Standings '!Z$3:Z$27,'CC Color Winners'!A57)</f>
        <v>0</v>
      </c>
      <c r="AA57">
        <f>COUNTIF('CC Standings '!AA$3:AA$27,'CC Color Winners'!A57)</f>
        <v>0</v>
      </c>
      <c r="AB57">
        <f>COUNTIF('CC Standings '!AB$3:AB$27,'CC Color Winners'!A57)</f>
        <v>0</v>
      </c>
      <c r="AC57">
        <f>COUNTIF('CC Standings '!AC$3:AC$27,'CC Color Winners'!A57)</f>
        <v>0</v>
      </c>
      <c r="AD57">
        <f>COUNTIF('CC Standings '!AD$3:AD$27,'CC Color Winners'!A57)</f>
        <v>0</v>
      </c>
      <c r="AE57">
        <f>COUNTIF('CC Standings '!AE$3:AE$27,'CC Color Winners'!A57)</f>
        <v>0</v>
      </c>
      <c r="AF57">
        <f>COUNTIF('CC Standings '!AF$3:AF$27,'CC Color Winners'!A57)</f>
        <v>0</v>
      </c>
      <c r="AG57">
        <f>COUNTIF('CC Standings '!AG$3:AG$27,'CC Color Winners'!A57)</f>
        <v>0</v>
      </c>
      <c r="AH57">
        <f>COUNTIF('CC Standings '!AH$3:AH$27,'CC Color Winners'!A57)</f>
        <v>0</v>
      </c>
      <c r="AI57">
        <f>COUNTIF('CC Standings '!AI$3:AI$27,'CC Color Winners'!A57)</f>
        <v>0</v>
      </c>
      <c r="AJ57">
        <f>COUNTIF('CC Standings '!AJ$3:AJ$27,'CC Color Winners'!A57)</f>
        <v>0</v>
      </c>
      <c r="AK57">
        <f>COUNTIF('CC Standings '!AK$3:AK$27,'CC Color Winners'!A57)</f>
        <v>0</v>
      </c>
      <c r="AL57">
        <f>COUNTIF('CC Standings '!AL$3:AL$27,'CC Color Winners'!A57)</f>
        <v>0</v>
      </c>
      <c r="AM57">
        <f>COUNTIF('CC Standings '!AM$3:AM$27,'CC Color Winners'!A57)</f>
        <v>0</v>
      </c>
    </row>
    <row r="58" spans="1:39">
      <c r="A58" t="s">
        <v>296</v>
      </c>
      <c r="B58">
        <f>COUNTIF('CC Standings '!B$3:B$27,'CC Color Winners'!A58)</f>
        <v>0</v>
      </c>
      <c r="C58">
        <f>COUNTIF('CC Standings '!C$3:C$27,'CC Color Winners'!A58)</f>
        <v>0</v>
      </c>
      <c r="D58">
        <f>COUNTIF('CC Standings '!D$3:D$27,'CC Color Winners'!A58)</f>
        <v>0</v>
      </c>
      <c r="E58">
        <f>COUNTIF('CC Standings '!E$3:E$27,'CC Color Winners'!A58)</f>
        <v>0</v>
      </c>
      <c r="F58">
        <f>COUNTIF('CC Standings '!F$3:F$27,'CC Color Winners'!A58)</f>
        <v>0</v>
      </c>
      <c r="G58">
        <f>COUNTIF('CC Standings '!G$3:G$27,'CC Color Winners'!A58)</f>
        <v>0</v>
      </c>
      <c r="H58">
        <f>COUNTIF('CC Standings '!H$3:H$27,'CC Color Winners'!A58)</f>
        <v>0</v>
      </c>
      <c r="I58">
        <f>COUNTIF('CC Standings '!I$3:I$27,'CC Color Winners'!A58)</f>
        <v>0</v>
      </c>
      <c r="J58">
        <f>COUNTIF('CC Standings '!J$3:J$27,'CC Color Winners'!A58)</f>
        <v>0</v>
      </c>
      <c r="K58">
        <f>COUNTIF('CC Standings '!K$3:K$27,'CC Color Winners'!A58)</f>
        <v>0</v>
      </c>
      <c r="L58">
        <f>COUNTIF('CC Standings '!L$3:L$27,'CC Color Winners'!A58)</f>
        <v>0</v>
      </c>
      <c r="M58">
        <f>COUNTIF('CC Standings '!M$3:M$27,'CC Color Winners'!A58)</f>
        <v>0</v>
      </c>
      <c r="N58">
        <f>COUNTIF('CC Standings '!N$3:N$27,'CC Color Winners'!A58)</f>
        <v>0</v>
      </c>
      <c r="O58">
        <f>COUNTIF('CC Standings '!O$3:O$27,'CC Color Winners'!A58)</f>
        <v>0</v>
      </c>
      <c r="P58">
        <f>COUNTIF('CC Standings '!P$3:P$27,'CC Color Winners'!A58)</f>
        <v>0</v>
      </c>
      <c r="Q58">
        <f>COUNTIF('CC Standings '!Q$3:Q$27,'CC Color Winners'!A58)</f>
        <v>0</v>
      </c>
      <c r="R58">
        <f>COUNTIF('CC Standings '!R$3:R$27,'CC Color Winners'!A58)</f>
        <v>0</v>
      </c>
      <c r="S58">
        <f>COUNTIF('CC Standings '!S$3:S$27,'CC Color Winners'!A58)</f>
        <v>0</v>
      </c>
      <c r="T58">
        <f>COUNTIF('CC Standings '!T$3:T$27,'CC Color Winners'!A58)</f>
        <v>0</v>
      </c>
      <c r="U58">
        <f>COUNTIF('CC Standings '!U$3:U$27,'CC Color Winners'!A58)</f>
        <v>0</v>
      </c>
      <c r="V58">
        <f>COUNTIF('CC Standings '!V$3:V$27,'CC Color Winners'!A58)</f>
        <v>0</v>
      </c>
      <c r="W58">
        <f>COUNTIF('CC Standings '!W$3:W$27,'CC Color Winners'!A58)</f>
        <v>0</v>
      </c>
      <c r="X58">
        <f>COUNTIF('CC Standings '!X$3:X$27,'CC Color Winners'!A58)</f>
        <v>0</v>
      </c>
      <c r="Y58">
        <f>COUNTIF('CC Standings '!Y$3:Y$27,'CC Color Winners'!A58)</f>
        <v>0</v>
      </c>
      <c r="Z58">
        <f>COUNTIF('CC Standings '!Z$3:Z$27,'CC Color Winners'!A58)</f>
        <v>0</v>
      </c>
      <c r="AA58">
        <f>COUNTIF('CC Standings '!AA$3:AA$27,'CC Color Winners'!A58)</f>
        <v>0</v>
      </c>
      <c r="AB58">
        <f>COUNTIF('CC Standings '!AB$3:AB$27,'CC Color Winners'!A58)</f>
        <v>0</v>
      </c>
      <c r="AC58">
        <f>COUNTIF('CC Standings '!AC$3:AC$27,'CC Color Winners'!A58)</f>
        <v>0</v>
      </c>
      <c r="AD58">
        <f>COUNTIF('CC Standings '!AD$3:AD$27,'CC Color Winners'!A58)</f>
        <v>0</v>
      </c>
      <c r="AE58">
        <f>COUNTIF('CC Standings '!AE$3:AE$27,'CC Color Winners'!A58)</f>
        <v>0</v>
      </c>
      <c r="AF58">
        <f>COUNTIF('CC Standings '!AF$3:AF$27,'CC Color Winners'!A58)</f>
        <v>0</v>
      </c>
      <c r="AG58">
        <f>COUNTIF('CC Standings '!AG$3:AG$27,'CC Color Winners'!A58)</f>
        <v>0</v>
      </c>
      <c r="AH58">
        <f>COUNTIF('CC Standings '!AH$3:AH$27,'CC Color Winners'!A58)</f>
        <v>0</v>
      </c>
      <c r="AI58">
        <f>COUNTIF('CC Standings '!AI$3:AI$27,'CC Color Winners'!A58)</f>
        <v>0</v>
      </c>
      <c r="AJ58">
        <f>COUNTIF('CC Standings '!AJ$3:AJ$27,'CC Color Winners'!A58)</f>
        <v>0</v>
      </c>
      <c r="AK58">
        <f>COUNTIF('CC Standings '!AK$3:AK$27,'CC Color Winners'!A58)</f>
        <v>0</v>
      </c>
      <c r="AL58">
        <f>COUNTIF('CC Standings '!AL$3:AL$27,'CC Color Winners'!A58)</f>
        <v>0</v>
      </c>
      <c r="AM58">
        <f>COUNTIF('CC Standings '!AM$3:AM$27,'CC Color Winners'!A58)</f>
        <v>0</v>
      </c>
    </row>
    <row r="59" spans="1:39">
      <c r="A59" t="s">
        <v>80</v>
      </c>
      <c r="B59">
        <f>COUNTIF('CC Standings '!B$3:B$27,'CC Color Winners'!A59)</f>
        <v>0</v>
      </c>
      <c r="C59">
        <f>COUNTIF('CC Standings '!C$3:C$27,'CC Color Winners'!A59)</f>
        <v>0</v>
      </c>
      <c r="D59">
        <f>COUNTIF('CC Standings '!D$3:D$27,'CC Color Winners'!A59)</f>
        <v>1</v>
      </c>
      <c r="E59">
        <f>COUNTIF('CC Standings '!E$3:E$27,'CC Color Winners'!A59)</f>
        <v>0</v>
      </c>
      <c r="F59">
        <f>COUNTIF('CC Standings '!F$3:F$27,'CC Color Winners'!A59)</f>
        <v>0</v>
      </c>
      <c r="G59">
        <f>COUNTIF('CC Standings '!G$3:G$27,'CC Color Winners'!A59)</f>
        <v>0</v>
      </c>
      <c r="H59">
        <f>COUNTIF('CC Standings '!H$3:H$27,'CC Color Winners'!A59)</f>
        <v>0</v>
      </c>
      <c r="I59">
        <f>COUNTIF('CC Standings '!I$3:I$27,'CC Color Winners'!A59)</f>
        <v>0</v>
      </c>
      <c r="J59">
        <f>COUNTIF('CC Standings '!J$3:J$27,'CC Color Winners'!A59)</f>
        <v>0</v>
      </c>
      <c r="K59">
        <f>COUNTIF('CC Standings '!K$3:K$27,'CC Color Winners'!A59)</f>
        <v>0</v>
      </c>
      <c r="L59">
        <f>COUNTIF('CC Standings '!L$3:L$27,'CC Color Winners'!A59)</f>
        <v>0</v>
      </c>
      <c r="M59">
        <f>COUNTIF('CC Standings '!M$3:M$27,'CC Color Winners'!A59)</f>
        <v>0</v>
      </c>
      <c r="N59">
        <f>COUNTIF('CC Standings '!N$3:N$27,'CC Color Winners'!A59)</f>
        <v>0</v>
      </c>
      <c r="O59">
        <f>COUNTIF('CC Standings '!O$3:O$27,'CC Color Winners'!A59)</f>
        <v>0</v>
      </c>
      <c r="P59">
        <f>COUNTIF('CC Standings '!P$3:P$27,'CC Color Winners'!A59)</f>
        <v>0</v>
      </c>
      <c r="Q59">
        <f>COUNTIF('CC Standings '!Q$3:Q$27,'CC Color Winners'!A59)</f>
        <v>0</v>
      </c>
      <c r="R59">
        <f>COUNTIF('CC Standings '!R$3:R$27,'CC Color Winners'!A59)</f>
        <v>0</v>
      </c>
      <c r="S59">
        <f>COUNTIF('CC Standings '!S$3:S$27,'CC Color Winners'!A59)</f>
        <v>0</v>
      </c>
      <c r="T59">
        <f>COUNTIF('CC Standings '!T$3:T$27,'CC Color Winners'!A59)</f>
        <v>0</v>
      </c>
      <c r="U59">
        <f>COUNTIF('CC Standings '!U$3:U$27,'CC Color Winners'!A59)</f>
        <v>0</v>
      </c>
      <c r="V59">
        <f>COUNTIF('CC Standings '!V$3:V$27,'CC Color Winners'!A59)</f>
        <v>0</v>
      </c>
      <c r="W59">
        <f>COUNTIF('CC Standings '!W$3:W$27,'CC Color Winners'!A59)</f>
        <v>0</v>
      </c>
      <c r="X59">
        <f>COUNTIF('CC Standings '!X$3:X$27,'CC Color Winners'!A59)</f>
        <v>0</v>
      </c>
      <c r="Y59">
        <f>COUNTIF('CC Standings '!Y$3:Y$27,'CC Color Winners'!A59)</f>
        <v>0</v>
      </c>
      <c r="Z59">
        <f>COUNTIF('CC Standings '!Z$3:Z$27,'CC Color Winners'!A59)</f>
        <v>0</v>
      </c>
      <c r="AA59">
        <f>COUNTIF('CC Standings '!AA$3:AA$27,'CC Color Winners'!A59)</f>
        <v>0</v>
      </c>
      <c r="AB59">
        <f>COUNTIF('CC Standings '!AB$3:AB$27,'CC Color Winners'!A59)</f>
        <v>0</v>
      </c>
      <c r="AC59">
        <f>COUNTIF('CC Standings '!AC$3:AC$27,'CC Color Winners'!A59)</f>
        <v>0</v>
      </c>
      <c r="AD59">
        <f>COUNTIF('CC Standings '!AD$3:AD$27,'CC Color Winners'!A59)</f>
        <v>0</v>
      </c>
      <c r="AE59">
        <f>COUNTIF('CC Standings '!AE$3:AE$27,'CC Color Winners'!A59)</f>
        <v>0</v>
      </c>
      <c r="AF59">
        <f>COUNTIF('CC Standings '!AF$3:AF$27,'CC Color Winners'!A59)</f>
        <v>0</v>
      </c>
      <c r="AG59">
        <f>COUNTIF('CC Standings '!AG$3:AG$27,'CC Color Winners'!A59)</f>
        <v>0</v>
      </c>
      <c r="AH59">
        <f>COUNTIF('CC Standings '!AH$3:AH$27,'CC Color Winners'!A59)</f>
        <v>1</v>
      </c>
      <c r="AI59">
        <f>COUNTIF('CC Standings '!AI$3:AI$27,'CC Color Winners'!A59)</f>
        <v>0</v>
      </c>
      <c r="AJ59">
        <f>COUNTIF('CC Standings '!AJ$3:AJ$27,'CC Color Winners'!A59)</f>
        <v>0</v>
      </c>
      <c r="AK59">
        <f>COUNTIF('CC Standings '!AK$3:AK$27,'CC Color Winners'!A59)</f>
        <v>0</v>
      </c>
      <c r="AL59">
        <f>COUNTIF('CC Standings '!AL$3:AL$27,'CC Color Winners'!A59)</f>
        <v>0</v>
      </c>
      <c r="AM59">
        <f>COUNTIF('CC Standings '!AM$3:AM$27,'CC Color Winners'!A59)</f>
        <v>0</v>
      </c>
    </row>
    <row r="60" spans="1:39">
      <c r="A60" t="s">
        <v>131</v>
      </c>
      <c r="B60">
        <f>COUNTIF('CC Standings '!B$3:B$27,'CC Color Winners'!A60)</f>
        <v>0</v>
      </c>
      <c r="C60">
        <f>COUNTIF('CC Standings '!C$3:C$27,'CC Color Winners'!A60)</f>
        <v>0</v>
      </c>
      <c r="D60">
        <f>COUNTIF('CC Standings '!D$3:D$27,'CC Color Winners'!A60)</f>
        <v>0</v>
      </c>
      <c r="E60">
        <f>COUNTIF('CC Standings '!E$3:E$27,'CC Color Winners'!A60)</f>
        <v>0</v>
      </c>
      <c r="F60">
        <f>COUNTIF('CC Standings '!F$3:F$27,'CC Color Winners'!A60)</f>
        <v>0</v>
      </c>
      <c r="G60">
        <f>COUNTIF('CC Standings '!G$3:G$27,'CC Color Winners'!A60)</f>
        <v>0</v>
      </c>
      <c r="H60">
        <f>COUNTIF('CC Standings '!H$3:H$27,'CC Color Winners'!A60)</f>
        <v>0</v>
      </c>
      <c r="I60">
        <f>COUNTIF('CC Standings '!I$3:I$27,'CC Color Winners'!A60)</f>
        <v>0</v>
      </c>
      <c r="J60">
        <f>COUNTIF('CC Standings '!J$3:J$27,'CC Color Winners'!A60)</f>
        <v>0</v>
      </c>
      <c r="K60">
        <f>COUNTIF('CC Standings '!K$3:K$27,'CC Color Winners'!A60)</f>
        <v>0</v>
      </c>
      <c r="L60">
        <f>COUNTIF('CC Standings '!L$3:L$27,'CC Color Winners'!A60)</f>
        <v>0</v>
      </c>
      <c r="M60">
        <f>COUNTIF('CC Standings '!M$3:M$27,'CC Color Winners'!A60)</f>
        <v>0</v>
      </c>
      <c r="N60">
        <f>COUNTIF('CC Standings '!N$3:N$27,'CC Color Winners'!A60)</f>
        <v>0</v>
      </c>
      <c r="O60">
        <f>COUNTIF('CC Standings '!O$3:O$27,'CC Color Winners'!A60)</f>
        <v>0</v>
      </c>
      <c r="P60">
        <f>COUNTIF('CC Standings '!P$3:P$27,'CC Color Winners'!A60)</f>
        <v>0</v>
      </c>
      <c r="Q60">
        <f>COUNTIF('CC Standings '!Q$3:Q$27,'CC Color Winners'!A60)</f>
        <v>0</v>
      </c>
      <c r="R60">
        <f>COUNTIF('CC Standings '!R$3:R$27,'CC Color Winners'!A60)</f>
        <v>0</v>
      </c>
      <c r="S60">
        <f>COUNTIF('CC Standings '!S$3:S$27,'CC Color Winners'!A60)</f>
        <v>0</v>
      </c>
      <c r="T60">
        <f>COUNTIF('CC Standings '!T$3:T$27,'CC Color Winners'!A60)</f>
        <v>0</v>
      </c>
      <c r="U60">
        <f>COUNTIF('CC Standings '!U$3:U$27,'CC Color Winners'!A60)</f>
        <v>0</v>
      </c>
      <c r="V60">
        <f>COUNTIF('CC Standings '!V$3:V$27,'CC Color Winners'!A60)</f>
        <v>0</v>
      </c>
      <c r="W60">
        <f>COUNTIF('CC Standings '!W$3:W$27,'CC Color Winners'!A60)</f>
        <v>0</v>
      </c>
      <c r="X60">
        <f>COUNTIF('CC Standings '!X$3:X$27,'CC Color Winners'!A60)</f>
        <v>0</v>
      </c>
      <c r="Y60">
        <f>COUNTIF('CC Standings '!Y$3:Y$27,'CC Color Winners'!A60)</f>
        <v>0</v>
      </c>
      <c r="Z60">
        <f>COUNTIF('CC Standings '!Z$3:Z$27,'CC Color Winners'!A60)</f>
        <v>0</v>
      </c>
      <c r="AA60">
        <f>COUNTIF('CC Standings '!AA$3:AA$27,'CC Color Winners'!A60)</f>
        <v>0</v>
      </c>
      <c r="AB60">
        <f>COUNTIF('CC Standings '!AB$3:AB$27,'CC Color Winners'!A60)</f>
        <v>0</v>
      </c>
      <c r="AC60">
        <f>COUNTIF('CC Standings '!AC$3:AC$27,'CC Color Winners'!A60)</f>
        <v>0</v>
      </c>
      <c r="AD60">
        <f>COUNTIF('CC Standings '!AD$3:AD$27,'CC Color Winners'!A60)</f>
        <v>0</v>
      </c>
      <c r="AE60">
        <f>COUNTIF('CC Standings '!AE$3:AE$27,'CC Color Winners'!A60)</f>
        <v>0</v>
      </c>
      <c r="AF60">
        <f>COUNTIF('CC Standings '!AF$3:AF$27,'CC Color Winners'!A60)</f>
        <v>0</v>
      </c>
      <c r="AG60">
        <f>COUNTIF('CC Standings '!AG$3:AG$27,'CC Color Winners'!A60)</f>
        <v>0</v>
      </c>
      <c r="AH60">
        <f>COUNTIF('CC Standings '!AH$3:AH$27,'CC Color Winners'!A60)</f>
        <v>0</v>
      </c>
      <c r="AI60">
        <f>COUNTIF('CC Standings '!AI$3:AI$27,'CC Color Winners'!A60)</f>
        <v>0</v>
      </c>
      <c r="AJ60">
        <f>COUNTIF('CC Standings '!AJ$3:AJ$27,'CC Color Winners'!A60)</f>
        <v>0</v>
      </c>
      <c r="AK60">
        <f>COUNTIF('CC Standings '!AK$3:AK$27,'CC Color Winners'!A60)</f>
        <v>0</v>
      </c>
      <c r="AL60">
        <f>COUNTIF('CC Standings '!AL$3:AL$27,'CC Color Winners'!A60)</f>
        <v>0</v>
      </c>
      <c r="AM60">
        <f>COUNTIF('CC Standings '!AM$3:AM$27,'CC Color Winners'!A60)</f>
        <v>0</v>
      </c>
    </row>
    <row r="61" spans="1:39">
      <c r="A61" t="s">
        <v>57</v>
      </c>
      <c r="B61">
        <f>COUNTIF('CC Standings '!B$3:B$27,'CC Color Winners'!A61)</f>
        <v>0</v>
      </c>
      <c r="C61">
        <f>COUNTIF('CC Standings '!C$3:C$27,'CC Color Winners'!A61)</f>
        <v>0</v>
      </c>
      <c r="D61">
        <f>COUNTIF('CC Standings '!D$3:D$27,'CC Color Winners'!A61)</f>
        <v>0</v>
      </c>
      <c r="E61">
        <f>COUNTIF('CC Standings '!E$3:E$27,'CC Color Winners'!A61)</f>
        <v>0</v>
      </c>
      <c r="F61">
        <f>COUNTIF('CC Standings '!F$3:F$27,'CC Color Winners'!A61)</f>
        <v>0</v>
      </c>
      <c r="G61">
        <f>COUNTIF('CC Standings '!G$3:G$27,'CC Color Winners'!A61)</f>
        <v>0</v>
      </c>
      <c r="H61">
        <f>COUNTIF('CC Standings '!H$3:H$27,'CC Color Winners'!A61)</f>
        <v>1</v>
      </c>
      <c r="I61">
        <f>COUNTIF('CC Standings '!I$3:I$27,'CC Color Winners'!A61)</f>
        <v>0</v>
      </c>
      <c r="J61">
        <f>COUNTIF('CC Standings '!J$3:J$27,'CC Color Winners'!A61)</f>
        <v>0</v>
      </c>
      <c r="K61">
        <f>COUNTIF('CC Standings '!K$3:K$27,'CC Color Winners'!A61)</f>
        <v>0</v>
      </c>
      <c r="L61">
        <f>COUNTIF('CC Standings '!L$3:L$27,'CC Color Winners'!A61)</f>
        <v>0</v>
      </c>
      <c r="M61">
        <f>COUNTIF('CC Standings '!M$3:M$27,'CC Color Winners'!A61)</f>
        <v>0</v>
      </c>
      <c r="N61">
        <f>COUNTIF('CC Standings '!N$3:N$27,'CC Color Winners'!A61)</f>
        <v>0</v>
      </c>
      <c r="O61">
        <f>COUNTIF('CC Standings '!O$3:O$27,'CC Color Winners'!A61)</f>
        <v>0</v>
      </c>
      <c r="P61">
        <f>COUNTIF('CC Standings '!P$3:P$27,'CC Color Winners'!A61)</f>
        <v>0</v>
      </c>
      <c r="Q61">
        <f>COUNTIF('CC Standings '!Q$3:Q$27,'CC Color Winners'!A61)</f>
        <v>0</v>
      </c>
      <c r="R61">
        <f>COUNTIF('CC Standings '!R$3:R$27,'CC Color Winners'!A61)</f>
        <v>0</v>
      </c>
      <c r="S61">
        <f>COUNTIF('CC Standings '!S$3:S$27,'CC Color Winners'!A61)</f>
        <v>0</v>
      </c>
      <c r="T61">
        <f>COUNTIF('CC Standings '!T$3:T$27,'CC Color Winners'!A61)</f>
        <v>0</v>
      </c>
      <c r="U61">
        <f>COUNTIF('CC Standings '!U$3:U$27,'CC Color Winners'!A61)</f>
        <v>0</v>
      </c>
      <c r="V61">
        <f>COUNTIF('CC Standings '!V$3:V$27,'CC Color Winners'!A61)</f>
        <v>0</v>
      </c>
      <c r="W61">
        <f>COUNTIF('CC Standings '!W$3:W$27,'CC Color Winners'!A61)</f>
        <v>0</v>
      </c>
      <c r="X61">
        <f>COUNTIF('CC Standings '!X$3:X$27,'CC Color Winners'!A61)</f>
        <v>0</v>
      </c>
      <c r="Y61">
        <f>COUNTIF('CC Standings '!Y$3:Y$27,'CC Color Winners'!A61)</f>
        <v>0</v>
      </c>
      <c r="Z61">
        <f>COUNTIF('CC Standings '!Z$3:Z$27,'CC Color Winners'!A61)</f>
        <v>0</v>
      </c>
      <c r="AA61">
        <f>COUNTIF('CC Standings '!AA$3:AA$27,'CC Color Winners'!A61)</f>
        <v>0</v>
      </c>
      <c r="AB61">
        <f>COUNTIF('CC Standings '!AB$3:AB$27,'CC Color Winners'!A61)</f>
        <v>0</v>
      </c>
      <c r="AC61">
        <f>COUNTIF('CC Standings '!AC$3:AC$27,'CC Color Winners'!A61)</f>
        <v>0</v>
      </c>
      <c r="AD61">
        <f>COUNTIF('CC Standings '!AD$3:AD$27,'CC Color Winners'!A61)</f>
        <v>0</v>
      </c>
      <c r="AE61">
        <f>COUNTIF('CC Standings '!AE$3:AE$27,'CC Color Winners'!A61)</f>
        <v>0</v>
      </c>
      <c r="AF61">
        <f>COUNTIF('CC Standings '!AF$3:AF$27,'CC Color Winners'!A61)</f>
        <v>0</v>
      </c>
      <c r="AG61">
        <f>COUNTIF('CC Standings '!AG$3:AG$27,'CC Color Winners'!A61)</f>
        <v>0</v>
      </c>
      <c r="AH61">
        <f>COUNTIF('CC Standings '!AH$3:AH$27,'CC Color Winners'!A61)</f>
        <v>0</v>
      </c>
      <c r="AI61">
        <f>COUNTIF('CC Standings '!AI$3:AI$27,'CC Color Winners'!A61)</f>
        <v>0</v>
      </c>
      <c r="AJ61">
        <f>COUNTIF('CC Standings '!AJ$3:AJ$27,'CC Color Winners'!A61)</f>
        <v>0</v>
      </c>
      <c r="AK61">
        <f>COUNTIF('CC Standings '!AK$3:AK$27,'CC Color Winners'!A61)</f>
        <v>0</v>
      </c>
      <c r="AL61">
        <f>COUNTIF('CC Standings '!AL$3:AL$27,'CC Color Winners'!A61)</f>
        <v>0</v>
      </c>
      <c r="AM61">
        <f>COUNTIF('CC Standings '!AM$3:AM$27,'CC Color Winners'!A61)</f>
        <v>0</v>
      </c>
    </row>
    <row r="62" spans="1:39">
      <c r="A62" t="s">
        <v>84</v>
      </c>
      <c r="B62">
        <f>COUNTIF('CC Standings '!B$3:B$27,'CC Color Winners'!A62)</f>
        <v>0</v>
      </c>
      <c r="C62">
        <f>COUNTIF('CC Standings '!C$3:C$27,'CC Color Winners'!A62)</f>
        <v>0</v>
      </c>
      <c r="D62">
        <f>COUNTIF('CC Standings '!D$3:D$27,'CC Color Winners'!A62)</f>
        <v>0</v>
      </c>
      <c r="E62">
        <f>COUNTIF('CC Standings '!E$3:E$27,'CC Color Winners'!A62)</f>
        <v>0</v>
      </c>
      <c r="F62">
        <f>COUNTIF('CC Standings '!F$3:F$27,'CC Color Winners'!A62)</f>
        <v>0</v>
      </c>
      <c r="G62">
        <f>COUNTIF('CC Standings '!G$3:G$27,'CC Color Winners'!A62)</f>
        <v>0</v>
      </c>
      <c r="H62">
        <f>COUNTIF('CC Standings '!H$3:H$27,'CC Color Winners'!A62)</f>
        <v>0</v>
      </c>
      <c r="I62">
        <f>COUNTIF('CC Standings '!I$3:I$27,'CC Color Winners'!A62)</f>
        <v>0</v>
      </c>
      <c r="J62">
        <f>COUNTIF('CC Standings '!J$3:J$27,'CC Color Winners'!A62)</f>
        <v>0</v>
      </c>
      <c r="K62">
        <f>COUNTIF('CC Standings '!K$3:K$27,'CC Color Winners'!A62)</f>
        <v>0</v>
      </c>
      <c r="L62">
        <f>COUNTIF('CC Standings '!L$3:L$27,'CC Color Winners'!A62)</f>
        <v>0</v>
      </c>
      <c r="M62">
        <f>COUNTIF('CC Standings '!M$3:M$27,'CC Color Winners'!A62)</f>
        <v>0</v>
      </c>
      <c r="N62">
        <f>COUNTIF('CC Standings '!N$3:N$27,'CC Color Winners'!A62)</f>
        <v>0</v>
      </c>
      <c r="O62">
        <f>COUNTIF('CC Standings '!O$3:O$27,'CC Color Winners'!A62)</f>
        <v>0</v>
      </c>
      <c r="P62">
        <f>COUNTIF('CC Standings '!P$3:P$27,'CC Color Winners'!A62)</f>
        <v>0</v>
      </c>
      <c r="Q62">
        <f>COUNTIF('CC Standings '!Q$3:Q$27,'CC Color Winners'!A62)</f>
        <v>0</v>
      </c>
      <c r="R62">
        <f>COUNTIF('CC Standings '!R$3:R$27,'CC Color Winners'!A62)</f>
        <v>1</v>
      </c>
      <c r="S62">
        <f>COUNTIF('CC Standings '!S$3:S$27,'CC Color Winners'!A62)</f>
        <v>0</v>
      </c>
      <c r="T62">
        <f>COUNTIF('CC Standings '!T$3:T$27,'CC Color Winners'!A62)</f>
        <v>0</v>
      </c>
      <c r="U62">
        <f>COUNTIF('CC Standings '!U$3:U$27,'CC Color Winners'!A62)</f>
        <v>0</v>
      </c>
      <c r="V62">
        <f>COUNTIF('CC Standings '!V$3:V$27,'CC Color Winners'!A62)</f>
        <v>0</v>
      </c>
      <c r="W62">
        <f>COUNTIF('CC Standings '!W$3:W$27,'CC Color Winners'!A62)</f>
        <v>0</v>
      </c>
      <c r="X62">
        <f>COUNTIF('CC Standings '!X$3:X$27,'CC Color Winners'!A62)</f>
        <v>0</v>
      </c>
      <c r="Y62">
        <f>COUNTIF('CC Standings '!Y$3:Y$27,'CC Color Winners'!A62)</f>
        <v>0</v>
      </c>
      <c r="Z62">
        <f>COUNTIF('CC Standings '!Z$3:Z$27,'CC Color Winners'!A62)</f>
        <v>0</v>
      </c>
      <c r="AA62">
        <f>COUNTIF('CC Standings '!AA$3:AA$27,'CC Color Winners'!A62)</f>
        <v>0</v>
      </c>
      <c r="AB62">
        <f>COUNTIF('CC Standings '!AB$3:AB$27,'CC Color Winners'!A62)</f>
        <v>0</v>
      </c>
      <c r="AC62">
        <f>COUNTIF('CC Standings '!AC$3:AC$27,'CC Color Winners'!A62)</f>
        <v>0</v>
      </c>
      <c r="AD62">
        <f>COUNTIF('CC Standings '!AD$3:AD$27,'CC Color Winners'!A62)</f>
        <v>0</v>
      </c>
      <c r="AE62">
        <f>COUNTIF('CC Standings '!AE$3:AE$27,'CC Color Winners'!A62)</f>
        <v>0</v>
      </c>
      <c r="AF62">
        <f>COUNTIF('CC Standings '!AF$3:AF$27,'CC Color Winners'!A62)</f>
        <v>0</v>
      </c>
      <c r="AG62">
        <f>COUNTIF('CC Standings '!AG$3:AG$27,'CC Color Winners'!A62)</f>
        <v>0</v>
      </c>
      <c r="AH62">
        <f>COUNTIF('CC Standings '!AH$3:AH$27,'CC Color Winners'!A62)</f>
        <v>0</v>
      </c>
      <c r="AI62">
        <f>COUNTIF('CC Standings '!AI$3:AI$27,'CC Color Winners'!A62)</f>
        <v>0</v>
      </c>
      <c r="AJ62">
        <f>COUNTIF('CC Standings '!AJ$3:AJ$27,'CC Color Winners'!A62)</f>
        <v>0</v>
      </c>
      <c r="AK62">
        <f>COUNTIF('CC Standings '!AK$3:AK$27,'CC Color Winners'!A62)</f>
        <v>0</v>
      </c>
      <c r="AL62">
        <f>COUNTIF('CC Standings '!AL$3:AL$27,'CC Color Winners'!A62)</f>
        <v>0</v>
      </c>
      <c r="AM62">
        <f>COUNTIF('CC Standings '!AM$3:AM$27,'CC Color Winners'!A62)</f>
        <v>0</v>
      </c>
    </row>
    <row r="63" spans="1:39">
      <c r="A63" t="s">
        <v>96</v>
      </c>
      <c r="B63">
        <f>COUNTIF('CC Standings '!B$3:B$27,'CC Color Winners'!A63)</f>
        <v>0</v>
      </c>
      <c r="C63">
        <f>COUNTIF('CC Standings '!C$3:C$27,'CC Color Winners'!A63)</f>
        <v>0</v>
      </c>
      <c r="D63">
        <f>COUNTIF('CC Standings '!D$3:D$27,'CC Color Winners'!A63)</f>
        <v>0</v>
      </c>
      <c r="E63">
        <f>COUNTIF('CC Standings '!E$3:E$27,'CC Color Winners'!A63)</f>
        <v>0</v>
      </c>
      <c r="F63">
        <f>COUNTIF('CC Standings '!F$3:F$27,'CC Color Winners'!A63)</f>
        <v>0</v>
      </c>
      <c r="G63">
        <f>COUNTIF('CC Standings '!G$3:G$27,'CC Color Winners'!A63)</f>
        <v>0</v>
      </c>
      <c r="H63">
        <f>COUNTIF('CC Standings '!H$3:H$27,'CC Color Winners'!A63)</f>
        <v>0</v>
      </c>
      <c r="I63">
        <f>COUNTIF('CC Standings '!I$3:I$27,'CC Color Winners'!A63)</f>
        <v>0</v>
      </c>
      <c r="J63">
        <f>COUNTIF('CC Standings '!J$3:J$27,'CC Color Winners'!A63)</f>
        <v>0</v>
      </c>
      <c r="K63">
        <f>COUNTIF('CC Standings '!K$3:K$27,'CC Color Winners'!A63)</f>
        <v>0</v>
      </c>
      <c r="L63">
        <f>COUNTIF('CC Standings '!L$3:L$27,'CC Color Winners'!A63)</f>
        <v>0</v>
      </c>
      <c r="M63">
        <f>COUNTIF('CC Standings '!M$3:M$27,'CC Color Winners'!A63)</f>
        <v>0</v>
      </c>
      <c r="N63">
        <f>COUNTIF('CC Standings '!N$3:N$27,'CC Color Winners'!A63)</f>
        <v>0</v>
      </c>
      <c r="O63">
        <f>COUNTIF('CC Standings '!O$3:O$27,'CC Color Winners'!A63)</f>
        <v>0</v>
      </c>
      <c r="P63">
        <f>COUNTIF('CC Standings '!P$3:P$27,'CC Color Winners'!A63)</f>
        <v>0</v>
      </c>
      <c r="Q63">
        <f>COUNTIF('CC Standings '!Q$3:Q$27,'CC Color Winners'!A63)</f>
        <v>0</v>
      </c>
      <c r="R63">
        <f>COUNTIF('CC Standings '!R$3:R$27,'CC Color Winners'!A63)</f>
        <v>0</v>
      </c>
      <c r="S63">
        <f>COUNTIF('CC Standings '!S$3:S$27,'CC Color Winners'!A63)</f>
        <v>0</v>
      </c>
      <c r="T63">
        <f>COUNTIF('CC Standings '!T$3:T$27,'CC Color Winners'!A63)</f>
        <v>0</v>
      </c>
      <c r="U63">
        <f>COUNTIF('CC Standings '!U$3:U$27,'CC Color Winners'!A63)</f>
        <v>0</v>
      </c>
      <c r="V63">
        <f>COUNTIF('CC Standings '!V$3:V$27,'CC Color Winners'!A63)</f>
        <v>0</v>
      </c>
      <c r="W63">
        <f>COUNTIF('CC Standings '!W$3:W$27,'CC Color Winners'!A63)</f>
        <v>0</v>
      </c>
      <c r="X63">
        <f>COUNTIF('CC Standings '!X$3:X$27,'CC Color Winners'!A63)</f>
        <v>0</v>
      </c>
      <c r="Y63">
        <f>COUNTIF('CC Standings '!Y$3:Y$27,'CC Color Winners'!A63)</f>
        <v>0</v>
      </c>
      <c r="Z63">
        <f>COUNTIF('CC Standings '!Z$3:Z$27,'CC Color Winners'!A63)</f>
        <v>0</v>
      </c>
      <c r="AA63">
        <f>COUNTIF('CC Standings '!AA$3:AA$27,'CC Color Winners'!A63)</f>
        <v>0</v>
      </c>
      <c r="AB63">
        <f>COUNTIF('CC Standings '!AB$3:AB$27,'CC Color Winners'!A63)</f>
        <v>0</v>
      </c>
      <c r="AC63">
        <f>COUNTIF('CC Standings '!AC$3:AC$27,'CC Color Winners'!A63)</f>
        <v>0</v>
      </c>
      <c r="AD63">
        <f>COUNTIF('CC Standings '!AD$3:AD$27,'CC Color Winners'!A63)</f>
        <v>0</v>
      </c>
      <c r="AE63">
        <f>COUNTIF('CC Standings '!AE$3:AE$27,'CC Color Winners'!A63)</f>
        <v>0</v>
      </c>
      <c r="AF63">
        <f>COUNTIF('CC Standings '!AF$3:AF$27,'CC Color Winners'!A63)</f>
        <v>0</v>
      </c>
      <c r="AG63">
        <f>COUNTIF('CC Standings '!AG$3:AG$27,'CC Color Winners'!A63)</f>
        <v>0</v>
      </c>
      <c r="AH63">
        <f>COUNTIF('CC Standings '!AH$3:AH$27,'CC Color Winners'!A63)</f>
        <v>0</v>
      </c>
      <c r="AI63">
        <f>COUNTIF('CC Standings '!AI$3:AI$27,'CC Color Winners'!A63)</f>
        <v>0</v>
      </c>
      <c r="AJ63">
        <f>COUNTIF('CC Standings '!AJ$3:AJ$27,'CC Color Winners'!A63)</f>
        <v>0</v>
      </c>
      <c r="AK63">
        <f>COUNTIF('CC Standings '!AK$3:AK$27,'CC Color Winners'!A63)</f>
        <v>0</v>
      </c>
      <c r="AL63">
        <f>COUNTIF('CC Standings '!AL$3:AL$27,'CC Color Winners'!A63)</f>
        <v>0</v>
      </c>
      <c r="AM63">
        <f>COUNTIF('CC Standings '!AM$3:AM$27,'CC Color Winners'!A63)</f>
        <v>0</v>
      </c>
    </row>
    <row r="64" spans="1:39">
      <c r="A64" t="s">
        <v>127</v>
      </c>
      <c r="B64">
        <f>COUNTIF('CC Standings '!B$3:B$27,'CC Color Winners'!A64)</f>
        <v>0</v>
      </c>
      <c r="C64">
        <f>COUNTIF('CC Standings '!C$3:C$27,'CC Color Winners'!A64)</f>
        <v>0</v>
      </c>
      <c r="D64">
        <f>COUNTIF('CC Standings '!D$3:D$27,'CC Color Winners'!A64)</f>
        <v>0</v>
      </c>
      <c r="E64">
        <f>COUNTIF('CC Standings '!E$3:E$27,'CC Color Winners'!A64)</f>
        <v>0</v>
      </c>
      <c r="F64">
        <f>COUNTIF('CC Standings '!F$3:F$27,'CC Color Winners'!A64)</f>
        <v>0</v>
      </c>
      <c r="G64">
        <f>COUNTIF('CC Standings '!G$3:G$27,'CC Color Winners'!A64)</f>
        <v>0</v>
      </c>
      <c r="H64">
        <f>COUNTIF('CC Standings '!H$3:H$27,'CC Color Winners'!A64)</f>
        <v>0</v>
      </c>
      <c r="I64">
        <f>COUNTIF('CC Standings '!I$3:I$27,'CC Color Winners'!A64)</f>
        <v>0</v>
      </c>
      <c r="J64">
        <f>COUNTIF('CC Standings '!J$3:J$27,'CC Color Winners'!A64)</f>
        <v>0</v>
      </c>
      <c r="K64">
        <f>COUNTIF('CC Standings '!K$3:K$27,'CC Color Winners'!A64)</f>
        <v>0</v>
      </c>
      <c r="L64">
        <f>COUNTIF('CC Standings '!L$3:L$27,'CC Color Winners'!A64)</f>
        <v>0</v>
      </c>
      <c r="M64">
        <f>COUNTIF('CC Standings '!M$3:M$27,'CC Color Winners'!A64)</f>
        <v>0</v>
      </c>
      <c r="N64">
        <f>COUNTIF('CC Standings '!N$3:N$27,'CC Color Winners'!A64)</f>
        <v>0</v>
      </c>
      <c r="O64">
        <f>COUNTIF('CC Standings '!O$3:O$27,'CC Color Winners'!A64)</f>
        <v>0</v>
      </c>
      <c r="P64">
        <f>COUNTIF('CC Standings '!P$3:P$27,'CC Color Winners'!A64)</f>
        <v>0</v>
      </c>
      <c r="Q64">
        <f>COUNTIF('CC Standings '!Q$3:Q$27,'CC Color Winners'!A64)</f>
        <v>0</v>
      </c>
      <c r="R64">
        <f>COUNTIF('CC Standings '!R$3:R$27,'CC Color Winners'!A64)</f>
        <v>0</v>
      </c>
      <c r="S64">
        <f>COUNTIF('CC Standings '!S$3:S$27,'CC Color Winners'!A64)</f>
        <v>0</v>
      </c>
      <c r="T64">
        <f>COUNTIF('CC Standings '!T$3:T$27,'CC Color Winners'!A64)</f>
        <v>0</v>
      </c>
      <c r="U64">
        <f>COUNTIF('CC Standings '!U$3:U$27,'CC Color Winners'!A64)</f>
        <v>0</v>
      </c>
      <c r="V64">
        <f>COUNTIF('CC Standings '!V$3:V$27,'CC Color Winners'!A64)</f>
        <v>0</v>
      </c>
      <c r="W64">
        <f>COUNTIF('CC Standings '!W$3:W$27,'CC Color Winners'!A64)</f>
        <v>0</v>
      </c>
      <c r="X64">
        <f>COUNTIF('CC Standings '!X$3:X$27,'CC Color Winners'!A64)</f>
        <v>0</v>
      </c>
      <c r="Y64">
        <f>COUNTIF('CC Standings '!Y$3:Y$27,'CC Color Winners'!A64)</f>
        <v>0</v>
      </c>
      <c r="Z64">
        <f>COUNTIF('CC Standings '!Z$3:Z$27,'CC Color Winners'!A64)</f>
        <v>0</v>
      </c>
      <c r="AA64">
        <f>COUNTIF('CC Standings '!AA$3:AA$27,'CC Color Winners'!A64)</f>
        <v>0</v>
      </c>
      <c r="AB64">
        <f>COUNTIF('CC Standings '!AB$3:AB$27,'CC Color Winners'!A64)</f>
        <v>0</v>
      </c>
      <c r="AC64">
        <f>COUNTIF('CC Standings '!AC$3:AC$27,'CC Color Winners'!A64)</f>
        <v>0</v>
      </c>
      <c r="AD64">
        <f>COUNTIF('CC Standings '!AD$3:AD$27,'CC Color Winners'!A64)</f>
        <v>0</v>
      </c>
      <c r="AE64">
        <f>COUNTIF('CC Standings '!AE$3:AE$27,'CC Color Winners'!A64)</f>
        <v>0</v>
      </c>
      <c r="AF64">
        <f>COUNTIF('CC Standings '!AF$3:AF$27,'CC Color Winners'!A64)</f>
        <v>0</v>
      </c>
      <c r="AG64">
        <f>COUNTIF('CC Standings '!AG$3:AG$27,'CC Color Winners'!A64)</f>
        <v>0</v>
      </c>
      <c r="AH64">
        <f>COUNTIF('CC Standings '!AH$3:AH$27,'CC Color Winners'!A64)</f>
        <v>0</v>
      </c>
      <c r="AI64">
        <f>COUNTIF('CC Standings '!AI$3:AI$27,'CC Color Winners'!A64)</f>
        <v>0</v>
      </c>
      <c r="AJ64">
        <f>COUNTIF('CC Standings '!AJ$3:AJ$27,'CC Color Winners'!A64)</f>
        <v>0</v>
      </c>
      <c r="AK64">
        <f>COUNTIF('CC Standings '!AK$3:AK$27,'CC Color Winners'!A64)</f>
        <v>0</v>
      </c>
      <c r="AL64">
        <f>COUNTIF('CC Standings '!AL$3:AL$27,'CC Color Winners'!A64)</f>
        <v>0</v>
      </c>
      <c r="AM64">
        <f>COUNTIF('CC Standings '!AM$3:AM$27,'CC Color Winners'!A64)</f>
        <v>0</v>
      </c>
    </row>
    <row r="65" spans="1:39">
      <c r="A65" t="s">
        <v>29</v>
      </c>
      <c r="B65">
        <f>COUNTIF('CC Standings '!B$3:B$27,'CC Color Winners'!A65)</f>
        <v>0</v>
      </c>
      <c r="C65">
        <f>COUNTIF('CC Standings '!C$3:C$27,'CC Color Winners'!A65)</f>
        <v>1</v>
      </c>
      <c r="D65">
        <f>COUNTIF('CC Standings '!D$3:D$27,'CC Color Winners'!A65)</f>
        <v>1</v>
      </c>
      <c r="E65">
        <f>COUNTIF('CC Standings '!E$3:E$27,'CC Color Winners'!A65)</f>
        <v>1</v>
      </c>
      <c r="F65">
        <f>COUNTIF('CC Standings '!F$3:F$27,'CC Color Winners'!A65)</f>
        <v>4</v>
      </c>
      <c r="G65">
        <f>COUNTIF('CC Standings '!G$3:G$27,'CC Color Winners'!A65)</f>
        <v>0</v>
      </c>
      <c r="H65">
        <f>COUNTIF('CC Standings '!H$3:H$27,'CC Color Winners'!A65)</f>
        <v>0</v>
      </c>
      <c r="I65">
        <f>COUNTIF('CC Standings '!I$3:I$27,'CC Color Winners'!A65)</f>
        <v>0</v>
      </c>
      <c r="J65">
        <f>COUNTIF('CC Standings '!J$3:J$27,'CC Color Winners'!A65)</f>
        <v>1</v>
      </c>
      <c r="K65">
        <f>COUNTIF('CC Standings '!K$3:K$27,'CC Color Winners'!A65)</f>
        <v>0</v>
      </c>
      <c r="L65">
        <f>COUNTIF('CC Standings '!L$3:L$27,'CC Color Winners'!A65)</f>
        <v>0</v>
      </c>
      <c r="M65">
        <f>COUNTIF('CC Standings '!M$3:M$27,'CC Color Winners'!A65)</f>
        <v>0</v>
      </c>
      <c r="N65">
        <f>COUNTIF('CC Standings '!N$3:N$27,'CC Color Winners'!A65)</f>
        <v>0</v>
      </c>
      <c r="O65">
        <f>COUNTIF('CC Standings '!O$3:O$27,'CC Color Winners'!A65)</f>
        <v>0</v>
      </c>
      <c r="P65">
        <f>COUNTIF('CC Standings '!P$3:P$27,'CC Color Winners'!A65)</f>
        <v>0</v>
      </c>
      <c r="Q65">
        <f>COUNTIF('CC Standings '!Q$3:Q$27,'CC Color Winners'!A65)</f>
        <v>0</v>
      </c>
      <c r="R65">
        <f>COUNTIF('CC Standings '!R$3:R$27,'CC Color Winners'!A65)</f>
        <v>0</v>
      </c>
      <c r="S65">
        <f>COUNTIF('CC Standings '!S$3:S$27,'CC Color Winners'!A65)</f>
        <v>3</v>
      </c>
      <c r="T65">
        <f>COUNTIF('CC Standings '!T$3:T$27,'CC Color Winners'!A65)</f>
        <v>3</v>
      </c>
      <c r="U65">
        <f>COUNTIF('CC Standings '!U$3:U$27,'CC Color Winners'!A65)</f>
        <v>0</v>
      </c>
      <c r="V65">
        <f>COUNTIF('CC Standings '!V$3:V$27,'CC Color Winners'!A65)</f>
        <v>0</v>
      </c>
      <c r="W65">
        <f>COUNTIF('CC Standings '!W$3:W$27,'CC Color Winners'!A65)</f>
        <v>0</v>
      </c>
      <c r="X65">
        <f>COUNTIF('CC Standings '!X$3:X$27,'CC Color Winners'!A65)</f>
        <v>0</v>
      </c>
      <c r="Y65">
        <f>COUNTIF('CC Standings '!Y$3:Y$27,'CC Color Winners'!A65)</f>
        <v>0</v>
      </c>
      <c r="Z65">
        <f>COUNTIF('CC Standings '!Z$3:Z$27,'CC Color Winners'!A65)</f>
        <v>0</v>
      </c>
      <c r="AA65">
        <f>COUNTIF('CC Standings '!AA$3:AA$27,'CC Color Winners'!A65)</f>
        <v>0</v>
      </c>
      <c r="AB65">
        <f>COUNTIF('CC Standings '!AB$3:AB$27,'CC Color Winners'!A65)</f>
        <v>0</v>
      </c>
      <c r="AC65">
        <f>COUNTIF('CC Standings '!AC$3:AC$27,'CC Color Winners'!A65)</f>
        <v>0</v>
      </c>
      <c r="AD65">
        <f>COUNTIF('CC Standings '!AD$3:AD$27,'CC Color Winners'!A65)</f>
        <v>0</v>
      </c>
      <c r="AE65">
        <f>COUNTIF('CC Standings '!AE$3:AE$27,'CC Color Winners'!A65)</f>
        <v>0</v>
      </c>
      <c r="AF65">
        <f>COUNTIF('CC Standings '!AF$3:AF$27,'CC Color Winners'!A65)</f>
        <v>0</v>
      </c>
      <c r="AG65">
        <f>COUNTIF('CC Standings '!AG$3:AG$27,'CC Color Winners'!A65)</f>
        <v>0</v>
      </c>
      <c r="AH65">
        <f>COUNTIF('CC Standings '!AH$3:AH$27,'CC Color Winners'!A65)</f>
        <v>0</v>
      </c>
      <c r="AI65">
        <f>COUNTIF('CC Standings '!AI$3:AI$27,'CC Color Winners'!A65)</f>
        <v>0</v>
      </c>
      <c r="AJ65">
        <f>COUNTIF('CC Standings '!AJ$3:AJ$27,'CC Color Winners'!A65)</f>
        <v>0</v>
      </c>
      <c r="AK65">
        <f>COUNTIF('CC Standings '!AK$3:AK$27,'CC Color Winners'!A65)</f>
        <v>0</v>
      </c>
      <c r="AL65">
        <f>COUNTIF('CC Standings '!AL$3:AL$27,'CC Color Winners'!A65)</f>
        <v>0</v>
      </c>
      <c r="AM65">
        <f>COUNTIF('CC Standings '!AM$3:AM$27,'CC Color Winners'!A65)</f>
        <v>0</v>
      </c>
    </row>
    <row r="66" spans="1:39">
      <c r="A66" t="s">
        <v>297</v>
      </c>
      <c r="B66">
        <f>COUNTIF('CC Standings '!B$3:B$27,'CC Color Winners'!A66)</f>
        <v>0</v>
      </c>
      <c r="C66">
        <f>COUNTIF('CC Standings '!C$3:C$27,'CC Color Winners'!A66)</f>
        <v>0</v>
      </c>
      <c r="D66">
        <f>COUNTIF('CC Standings '!D$3:D$27,'CC Color Winners'!A66)</f>
        <v>0</v>
      </c>
      <c r="E66">
        <f>COUNTIF('CC Standings '!E$3:E$27,'CC Color Winners'!A66)</f>
        <v>0</v>
      </c>
      <c r="F66">
        <f>COUNTIF('CC Standings '!F$3:F$27,'CC Color Winners'!A66)</f>
        <v>0</v>
      </c>
      <c r="G66">
        <f>COUNTIF('CC Standings '!G$3:G$27,'CC Color Winners'!A66)</f>
        <v>0</v>
      </c>
      <c r="H66">
        <f>COUNTIF('CC Standings '!H$3:H$27,'CC Color Winners'!A66)</f>
        <v>0</v>
      </c>
      <c r="I66">
        <f>COUNTIF('CC Standings '!I$3:I$27,'CC Color Winners'!A66)</f>
        <v>0</v>
      </c>
      <c r="J66">
        <f>COUNTIF('CC Standings '!J$3:J$27,'CC Color Winners'!A66)</f>
        <v>0</v>
      </c>
      <c r="K66">
        <f>COUNTIF('CC Standings '!K$3:K$27,'CC Color Winners'!A66)</f>
        <v>0</v>
      </c>
      <c r="L66">
        <f>COUNTIF('CC Standings '!L$3:L$27,'CC Color Winners'!A66)</f>
        <v>0</v>
      </c>
      <c r="M66">
        <f>COUNTIF('CC Standings '!M$3:M$27,'CC Color Winners'!A66)</f>
        <v>0</v>
      </c>
      <c r="N66">
        <f>COUNTIF('CC Standings '!N$3:N$27,'CC Color Winners'!A66)</f>
        <v>0</v>
      </c>
      <c r="O66">
        <f>COUNTIF('CC Standings '!O$3:O$27,'CC Color Winners'!A66)</f>
        <v>0</v>
      </c>
      <c r="P66">
        <f>COUNTIF('CC Standings '!P$3:P$27,'CC Color Winners'!A66)</f>
        <v>0</v>
      </c>
      <c r="Q66">
        <f>COUNTIF('CC Standings '!Q$3:Q$27,'CC Color Winners'!A66)</f>
        <v>0</v>
      </c>
      <c r="R66">
        <f>COUNTIF('CC Standings '!R$3:R$27,'CC Color Winners'!A66)</f>
        <v>0</v>
      </c>
      <c r="S66">
        <f>COUNTIF('CC Standings '!S$3:S$27,'CC Color Winners'!A66)</f>
        <v>0</v>
      </c>
      <c r="T66">
        <f>COUNTIF('CC Standings '!T$3:T$27,'CC Color Winners'!A66)</f>
        <v>0</v>
      </c>
      <c r="U66">
        <f>COUNTIF('CC Standings '!U$3:U$27,'CC Color Winners'!A66)</f>
        <v>0</v>
      </c>
      <c r="V66">
        <f>COUNTIF('CC Standings '!V$3:V$27,'CC Color Winners'!A66)</f>
        <v>0</v>
      </c>
      <c r="W66">
        <f>COUNTIF('CC Standings '!W$3:W$27,'CC Color Winners'!A66)</f>
        <v>0</v>
      </c>
      <c r="X66">
        <f>COUNTIF('CC Standings '!X$3:X$27,'CC Color Winners'!A66)</f>
        <v>0</v>
      </c>
      <c r="Y66">
        <f>COUNTIF('CC Standings '!Y$3:Y$27,'CC Color Winners'!A66)</f>
        <v>0</v>
      </c>
      <c r="Z66">
        <f>COUNTIF('CC Standings '!Z$3:Z$27,'CC Color Winners'!A66)</f>
        <v>0</v>
      </c>
      <c r="AA66">
        <f>COUNTIF('CC Standings '!AA$3:AA$27,'CC Color Winners'!A66)</f>
        <v>0</v>
      </c>
      <c r="AB66">
        <f>COUNTIF('CC Standings '!AB$3:AB$27,'CC Color Winners'!A66)</f>
        <v>0</v>
      </c>
      <c r="AC66">
        <f>COUNTIF('CC Standings '!AC$3:AC$27,'CC Color Winners'!A66)</f>
        <v>0</v>
      </c>
      <c r="AD66">
        <f>COUNTIF('CC Standings '!AD$3:AD$27,'CC Color Winners'!A66)</f>
        <v>0</v>
      </c>
      <c r="AE66">
        <f>COUNTIF('CC Standings '!AE$3:AE$27,'CC Color Winners'!A66)</f>
        <v>0</v>
      </c>
      <c r="AF66">
        <f>COUNTIF('CC Standings '!AF$3:AF$27,'CC Color Winners'!A66)</f>
        <v>0</v>
      </c>
      <c r="AG66">
        <f>COUNTIF('CC Standings '!AG$3:AG$27,'CC Color Winners'!A66)</f>
        <v>0</v>
      </c>
      <c r="AH66">
        <f>COUNTIF('CC Standings '!AH$3:AH$27,'CC Color Winners'!A66)</f>
        <v>0</v>
      </c>
      <c r="AI66">
        <f>COUNTIF('CC Standings '!AI$3:AI$27,'CC Color Winners'!A66)</f>
        <v>0</v>
      </c>
      <c r="AJ66">
        <f>COUNTIF('CC Standings '!AJ$3:AJ$27,'CC Color Winners'!A66)</f>
        <v>0</v>
      </c>
      <c r="AK66">
        <f>COUNTIF('CC Standings '!AK$3:AK$27,'CC Color Winners'!A66)</f>
        <v>0</v>
      </c>
      <c r="AL66">
        <f>COUNTIF('CC Standings '!AL$3:AL$27,'CC Color Winners'!A66)</f>
        <v>0</v>
      </c>
      <c r="AM66">
        <f>COUNTIF('CC Standings '!AM$3:AM$27,'CC Color Winners'!A66)</f>
        <v>0</v>
      </c>
    </row>
    <row r="67" spans="1:39">
      <c r="A67" t="s">
        <v>42</v>
      </c>
      <c r="B67">
        <f>COUNTIF('CC Standings '!B$3:B$27,'CC Color Winners'!A67)</f>
        <v>0</v>
      </c>
      <c r="C67">
        <f>COUNTIF('CC Standings '!C$3:C$27,'CC Color Winners'!A67)</f>
        <v>0</v>
      </c>
      <c r="D67">
        <f>COUNTIF('CC Standings '!D$3:D$27,'CC Color Winners'!A67)</f>
        <v>4</v>
      </c>
      <c r="E67">
        <f>COUNTIF('CC Standings '!E$3:E$27,'CC Color Winners'!A67)</f>
        <v>0</v>
      </c>
      <c r="F67">
        <f>COUNTIF('CC Standings '!F$3:F$27,'CC Color Winners'!A67)</f>
        <v>0</v>
      </c>
      <c r="G67">
        <f>COUNTIF('CC Standings '!G$3:G$27,'CC Color Winners'!A67)</f>
        <v>1</v>
      </c>
      <c r="H67">
        <f>COUNTIF('CC Standings '!H$3:H$27,'CC Color Winners'!A67)</f>
        <v>0</v>
      </c>
      <c r="I67">
        <f>COUNTIF('CC Standings '!I$3:I$27,'CC Color Winners'!A67)</f>
        <v>0</v>
      </c>
      <c r="J67">
        <f>COUNTIF('CC Standings '!J$3:J$27,'CC Color Winners'!A67)</f>
        <v>0</v>
      </c>
      <c r="K67">
        <f>COUNTIF('CC Standings '!K$3:K$27,'CC Color Winners'!A67)</f>
        <v>0</v>
      </c>
      <c r="L67">
        <f>COUNTIF('CC Standings '!L$3:L$27,'CC Color Winners'!A67)</f>
        <v>0</v>
      </c>
      <c r="M67">
        <f>COUNTIF('CC Standings '!M$3:M$27,'CC Color Winners'!A67)</f>
        <v>0</v>
      </c>
      <c r="N67">
        <f>COUNTIF('CC Standings '!N$3:N$27,'CC Color Winners'!A67)</f>
        <v>0</v>
      </c>
      <c r="O67">
        <f>COUNTIF('CC Standings '!O$3:O$27,'CC Color Winners'!A67)</f>
        <v>0</v>
      </c>
      <c r="P67">
        <f>COUNTIF('CC Standings '!P$3:P$27,'CC Color Winners'!A67)</f>
        <v>2</v>
      </c>
      <c r="Q67">
        <f>COUNTIF('CC Standings '!Q$3:Q$27,'CC Color Winners'!A67)</f>
        <v>0</v>
      </c>
      <c r="R67">
        <f>COUNTIF('CC Standings '!R$3:R$27,'CC Color Winners'!A67)</f>
        <v>0</v>
      </c>
      <c r="S67">
        <f>COUNTIF('CC Standings '!S$3:S$27,'CC Color Winners'!A67)</f>
        <v>0</v>
      </c>
      <c r="T67">
        <f>COUNTIF('CC Standings '!T$3:T$27,'CC Color Winners'!A67)</f>
        <v>0</v>
      </c>
      <c r="U67">
        <f>COUNTIF('CC Standings '!U$3:U$27,'CC Color Winners'!A67)</f>
        <v>0</v>
      </c>
      <c r="V67">
        <f>COUNTIF('CC Standings '!V$3:V$27,'CC Color Winners'!A67)</f>
        <v>0</v>
      </c>
      <c r="W67">
        <f>COUNTIF('CC Standings '!W$3:W$27,'CC Color Winners'!A67)</f>
        <v>0</v>
      </c>
      <c r="X67">
        <f>COUNTIF('CC Standings '!X$3:X$27,'CC Color Winners'!A67)</f>
        <v>0</v>
      </c>
      <c r="Y67">
        <f>COUNTIF('CC Standings '!Y$3:Y$27,'CC Color Winners'!A67)</f>
        <v>0</v>
      </c>
      <c r="Z67">
        <f>COUNTIF('CC Standings '!Z$3:Z$27,'CC Color Winners'!A67)</f>
        <v>0</v>
      </c>
      <c r="AA67">
        <f>COUNTIF('CC Standings '!AA$3:AA$27,'CC Color Winners'!A67)</f>
        <v>0</v>
      </c>
      <c r="AB67">
        <f>COUNTIF('CC Standings '!AB$3:AB$27,'CC Color Winners'!A67)</f>
        <v>0</v>
      </c>
      <c r="AC67">
        <f>COUNTIF('CC Standings '!AC$3:AC$27,'CC Color Winners'!A67)</f>
        <v>0</v>
      </c>
      <c r="AD67">
        <f>COUNTIF('CC Standings '!AD$3:AD$27,'CC Color Winners'!A67)</f>
        <v>0</v>
      </c>
      <c r="AE67">
        <f>COUNTIF('CC Standings '!AE$3:AE$27,'CC Color Winners'!A67)</f>
        <v>0</v>
      </c>
      <c r="AF67">
        <f>COUNTIF('CC Standings '!AF$3:AF$27,'CC Color Winners'!A67)</f>
        <v>0</v>
      </c>
      <c r="AG67">
        <f>COUNTIF('CC Standings '!AG$3:AG$27,'CC Color Winners'!A67)</f>
        <v>0</v>
      </c>
      <c r="AH67">
        <f>COUNTIF('CC Standings '!AH$3:AH$27,'CC Color Winners'!A67)</f>
        <v>0</v>
      </c>
      <c r="AI67">
        <f>COUNTIF('CC Standings '!AI$3:AI$27,'CC Color Winners'!A67)</f>
        <v>0</v>
      </c>
      <c r="AJ67">
        <f>COUNTIF('CC Standings '!AJ$3:AJ$27,'CC Color Winners'!A67)</f>
        <v>0</v>
      </c>
      <c r="AK67">
        <f>COUNTIF('CC Standings '!AK$3:AK$27,'CC Color Winners'!A67)</f>
        <v>0</v>
      </c>
      <c r="AL67">
        <f>COUNTIF('CC Standings '!AL$3:AL$27,'CC Color Winners'!A67)</f>
        <v>1</v>
      </c>
      <c r="AM67">
        <f>COUNTIF('CC Standings '!AM$3:AM$27,'CC Color Winners'!A67)</f>
        <v>0</v>
      </c>
    </row>
    <row r="68" spans="1:39">
      <c r="A68" t="s">
        <v>298</v>
      </c>
      <c r="B68">
        <f>COUNTIF('CC Standings '!B$3:B$27,'CC Color Winners'!A68)</f>
        <v>0</v>
      </c>
      <c r="C68">
        <f>COUNTIF('CC Standings '!C$3:C$27,'CC Color Winners'!A68)</f>
        <v>0</v>
      </c>
      <c r="D68">
        <f>COUNTIF('CC Standings '!D$3:D$27,'CC Color Winners'!A68)</f>
        <v>0</v>
      </c>
      <c r="E68">
        <f>COUNTIF('CC Standings '!E$3:E$27,'CC Color Winners'!A68)</f>
        <v>0</v>
      </c>
      <c r="F68">
        <f>COUNTIF('CC Standings '!F$3:F$27,'CC Color Winners'!A68)</f>
        <v>0</v>
      </c>
      <c r="G68">
        <f>COUNTIF('CC Standings '!G$3:G$27,'CC Color Winners'!A68)</f>
        <v>0</v>
      </c>
      <c r="H68">
        <f>COUNTIF('CC Standings '!H$3:H$27,'CC Color Winners'!A68)</f>
        <v>0</v>
      </c>
      <c r="I68">
        <f>COUNTIF('CC Standings '!I$3:I$27,'CC Color Winners'!A68)</f>
        <v>0</v>
      </c>
      <c r="J68">
        <f>COUNTIF('CC Standings '!J$3:J$27,'CC Color Winners'!A68)</f>
        <v>0</v>
      </c>
      <c r="K68">
        <f>COUNTIF('CC Standings '!K$3:K$27,'CC Color Winners'!A68)</f>
        <v>0</v>
      </c>
      <c r="L68">
        <f>COUNTIF('CC Standings '!L$3:L$27,'CC Color Winners'!A68)</f>
        <v>0</v>
      </c>
      <c r="M68">
        <f>COUNTIF('CC Standings '!M$3:M$27,'CC Color Winners'!A68)</f>
        <v>0</v>
      </c>
      <c r="N68">
        <f>COUNTIF('CC Standings '!N$3:N$27,'CC Color Winners'!A68)</f>
        <v>0</v>
      </c>
      <c r="O68">
        <f>COUNTIF('CC Standings '!O$3:O$27,'CC Color Winners'!A68)</f>
        <v>0</v>
      </c>
      <c r="P68">
        <f>COUNTIF('CC Standings '!P$3:P$27,'CC Color Winners'!A68)</f>
        <v>0</v>
      </c>
      <c r="Q68">
        <f>COUNTIF('CC Standings '!Q$3:Q$27,'CC Color Winners'!A68)</f>
        <v>0</v>
      </c>
      <c r="R68">
        <f>COUNTIF('CC Standings '!R$3:R$27,'CC Color Winners'!A68)</f>
        <v>0</v>
      </c>
      <c r="S68">
        <f>COUNTIF('CC Standings '!S$3:S$27,'CC Color Winners'!A68)</f>
        <v>0</v>
      </c>
      <c r="T68">
        <f>COUNTIF('CC Standings '!T$3:T$27,'CC Color Winners'!A68)</f>
        <v>0</v>
      </c>
      <c r="U68">
        <f>COUNTIF('CC Standings '!U$3:U$27,'CC Color Winners'!A68)</f>
        <v>0</v>
      </c>
      <c r="V68">
        <f>COUNTIF('CC Standings '!V$3:V$27,'CC Color Winners'!A68)</f>
        <v>0</v>
      </c>
      <c r="W68">
        <f>COUNTIF('CC Standings '!W$3:W$27,'CC Color Winners'!A68)</f>
        <v>0</v>
      </c>
      <c r="X68">
        <f>COUNTIF('CC Standings '!X$3:X$27,'CC Color Winners'!A68)</f>
        <v>0</v>
      </c>
      <c r="Y68">
        <f>COUNTIF('CC Standings '!Y$3:Y$27,'CC Color Winners'!A68)</f>
        <v>0</v>
      </c>
      <c r="Z68">
        <f>COUNTIF('CC Standings '!Z$3:Z$27,'CC Color Winners'!A68)</f>
        <v>0</v>
      </c>
      <c r="AA68">
        <f>COUNTIF('CC Standings '!AA$3:AA$27,'CC Color Winners'!A68)</f>
        <v>0</v>
      </c>
      <c r="AB68">
        <f>COUNTIF('CC Standings '!AB$3:AB$27,'CC Color Winners'!A68)</f>
        <v>0</v>
      </c>
      <c r="AC68">
        <f>COUNTIF('CC Standings '!AC$3:AC$27,'CC Color Winners'!A68)</f>
        <v>0</v>
      </c>
      <c r="AD68">
        <f>COUNTIF('CC Standings '!AD$3:AD$27,'CC Color Winners'!A68)</f>
        <v>0</v>
      </c>
      <c r="AE68">
        <f>COUNTIF('CC Standings '!AE$3:AE$27,'CC Color Winners'!A68)</f>
        <v>0</v>
      </c>
      <c r="AF68">
        <f>COUNTIF('CC Standings '!AF$3:AF$27,'CC Color Winners'!A68)</f>
        <v>0</v>
      </c>
      <c r="AG68">
        <f>COUNTIF('CC Standings '!AG$3:AG$27,'CC Color Winners'!A68)</f>
        <v>0</v>
      </c>
      <c r="AH68">
        <f>COUNTIF('CC Standings '!AH$3:AH$27,'CC Color Winners'!A68)</f>
        <v>0</v>
      </c>
      <c r="AI68">
        <f>COUNTIF('CC Standings '!AI$3:AI$27,'CC Color Winners'!A68)</f>
        <v>0</v>
      </c>
      <c r="AJ68">
        <f>COUNTIF('CC Standings '!AJ$3:AJ$27,'CC Color Winners'!A68)</f>
        <v>0</v>
      </c>
      <c r="AK68">
        <f>COUNTIF('CC Standings '!AK$3:AK$27,'CC Color Winners'!A68)</f>
        <v>0</v>
      </c>
      <c r="AL68">
        <f>COUNTIF('CC Standings '!AL$3:AL$27,'CC Color Winners'!A68)</f>
        <v>0</v>
      </c>
      <c r="AM68">
        <f>COUNTIF('CC Standings '!AM$3:AM$27,'CC Color Winners'!A68)</f>
        <v>0</v>
      </c>
    </row>
    <row r="69" spans="1:39">
      <c r="A69" t="s">
        <v>101</v>
      </c>
      <c r="B69">
        <f>COUNTIF('CC Standings '!B$3:B$27,'CC Color Winners'!A69)</f>
        <v>0</v>
      </c>
      <c r="C69">
        <f>COUNTIF('CC Standings '!C$3:C$27,'CC Color Winners'!A69)</f>
        <v>1</v>
      </c>
      <c r="D69">
        <f>COUNTIF('CC Standings '!D$3:D$27,'CC Color Winners'!A69)</f>
        <v>0</v>
      </c>
      <c r="E69">
        <f>COUNTIF('CC Standings '!E$3:E$27,'CC Color Winners'!A69)</f>
        <v>0</v>
      </c>
      <c r="F69">
        <f>COUNTIF('CC Standings '!F$3:F$27,'CC Color Winners'!A69)</f>
        <v>0</v>
      </c>
      <c r="G69">
        <f>COUNTIF('CC Standings '!G$3:G$27,'CC Color Winners'!A69)</f>
        <v>0</v>
      </c>
      <c r="H69">
        <f>COUNTIF('CC Standings '!H$3:H$27,'CC Color Winners'!A69)</f>
        <v>0</v>
      </c>
      <c r="I69">
        <f>COUNTIF('CC Standings '!I$3:I$27,'CC Color Winners'!A69)</f>
        <v>0</v>
      </c>
      <c r="J69">
        <f>COUNTIF('CC Standings '!J$3:J$27,'CC Color Winners'!A69)</f>
        <v>0</v>
      </c>
      <c r="K69">
        <f>COUNTIF('CC Standings '!K$3:K$27,'CC Color Winners'!A69)</f>
        <v>0</v>
      </c>
      <c r="L69">
        <f>COUNTIF('CC Standings '!L$3:L$27,'CC Color Winners'!A69)</f>
        <v>0</v>
      </c>
      <c r="M69">
        <f>COUNTIF('CC Standings '!M$3:M$27,'CC Color Winners'!A69)</f>
        <v>0</v>
      </c>
      <c r="N69">
        <f>COUNTIF('CC Standings '!N$3:N$27,'CC Color Winners'!A69)</f>
        <v>0</v>
      </c>
      <c r="O69">
        <f>COUNTIF('CC Standings '!O$3:O$27,'CC Color Winners'!A69)</f>
        <v>0</v>
      </c>
      <c r="P69">
        <f>COUNTIF('CC Standings '!P$3:P$27,'CC Color Winners'!A69)</f>
        <v>0</v>
      </c>
      <c r="Q69">
        <f>COUNTIF('CC Standings '!Q$3:Q$27,'CC Color Winners'!A69)</f>
        <v>0</v>
      </c>
      <c r="R69">
        <f>COUNTIF('CC Standings '!R$3:R$27,'CC Color Winners'!A69)</f>
        <v>0</v>
      </c>
      <c r="S69">
        <f>COUNTIF('CC Standings '!S$3:S$27,'CC Color Winners'!A69)</f>
        <v>0</v>
      </c>
      <c r="T69">
        <f>COUNTIF('CC Standings '!T$3:T$27,'CC Color Winners'!A69)</f>
        <v>0</v>
      </c>
      <c r="U69">
        <f>COUNTIF('CC Standings '!U$3:U$27,'CC Color Winners'!A69)</f>
        <v>0</v>
      </c>
      <c r="V69">
        <f>COUNTIF('CC Standings '!V$3:V$27,'CC Color Winners'!A69)</f>
        <v>0</v>
      </c>
      <c r="W69">
        <f>COUNTIF('CC Standings '!W$3:W$27,'CC Color Winners'!A69)</f>
        <v>0</v>
      </c>
      <c r="X69">
        <f>COUNTIF('CC Standings '!X$3:X$27,'CC Color Winners'!A69)</f>
        <v>0</v>
      </c>
      <c r="Y69">
        <f>COUNTIF('CC Standings '!Y$3:Y$27,'CC Color Winners'!A69)</f>
        <v>0</v>
      </c>
      <c r="Z69">
        <f>COUNTIF('CC Standings '!Z$3:Z$27,'CC Color Winners'!A69)</f>
        <v>0</v>
      </c>
      <c r="AA69">
        <f>COUNTIF('CC Standings '!AA$3:AA$27,'CC Color Winners'!A69)</f>
        <v>0</v>
      </c>
      <c r="AB69">
        <f>COUNTIF('CC Standings '!AB$3:AB$27,'CC Color Winners'!A69)</f>
        <v>0</v>
      </c>
      <c r="AC69">
        <f>COUNTIF('CC Standings '!AC$3:AC$27,'CC Color Winners'!A69)</f>
        <v>0</v>
      </c>
      <c r="AD69">
        <f>COUNTIF('CC Standings '!AD$3:AD$27,'CC Color Winners'!A69)</f>
        <v>0</v>
      </c>
      <c r="AE69">
        <f>COUNTIF('CC Standings '!AE$3:AE$27,'CC Color Winners'!A69)</f>
        <v>0</v>
      </c>
      <c r="AF69">
        <f>COUNTIF('CC Standings '!AF$3:AF$27,'CC Color Winners'!A69)</f>
        <v>0</v>
      </c>
      <c r="AG69">
        <f>COUNTIF('CC Standings '!AG$3:AG$27,'CC Color Winners'!A69)</f>
        <v>0</v>
      </c>
      <c r="AH69">
        <f>COUNTIF('CC Standings '!AH$3:AH$27,'CC Color Winners'!A69)</f>
        <v>0</v>
      </c>
      <c r="AI69">
        <f>COUNTIF('CC Standings '!AI$3:AI$27,'CC Color Winners'!A69)</f>
        <v>0</v>
      </c>
      <c r="AJ69">
        <f>COUNTIF('CC Standings '!AJ$3:AJ$27,'CC Color Winners'!A69)</f>
        <v>0</v>
      </c>
      <c r="AK69">
        <f>COUNTIF('CC Standings '!AK$3:AK$27,'CC Color Winners'!A69)</f>
        <v>0</v>
      </c>
      <c r="AL69">
        <f>COUNTIF('CC Standings '!AL$3:AL$27,'CC Color Winners'!A69)</f>
        <v>0</v>
      </c>
      <c r="AM69">
        <f>COUNTIF('CC Standings '!AM$3:AM$27,'CC Color Winners'!A69)</f>
        <v>0</v>
      </c>
    </row>
    <row r="70" spans="1:39">
      <c r="A70" t="s">
        <v>272</v>
      </c>
      <c r="B70">
        <f>COUNTIF('CC Standings '!B$3:B$27,'CC Color Winners'!A70)</f>
        <v>0</v>
      </c>
      <c r="C70">
        <f>COUNTIF('CC Standings '!C$3:C$27,'CC Color Winners'!A70)</f>
        <v>0</v>
      </c>
      <c r="D70">
        <f>COUNTIF('CC Standings '!D$3:D$27,'CC Color Winners'!A70)</f>
        <v>0</v>
      </c>
      <c r="E70">
        <f>COUNTIF('CC Standings '!E$3:E$27,'CC Color Winners'!A70)</f>
        <v>0</v>
      </c>
      <c r="F70">
        <f>COUNTIF('CC Standings '!F$3:F$27,'CC Color Winners'!A70)</f>
        <v>0</v>
      </c>
      <c r="G70">
        <f>COUNTIF('CC Standings '!G$3:G$27,'CC Color Winners'!A70)</f>
        <v>0</v>
      </c>
      <c r="H70">
        <f>COUNTIF('CC Standings '!H$3:H$27,'CC Color Winners'!A70)</f>
        <v>0</v>
      </c>
      <c r="I70">
        <f>COUNTIF('CC Standings '!I$3:I$27,'CC Color Winners'!A70)</f>
        <v>0</v>
      </c>
      <c r="J70">
        <f>COUNTIF('CC Standings '!J$3:J$27,'CC Color Winners'!A70)</f>
        <v>0</v>
      </c>
      <c r="K70">
        <f>COUNTIF('CC Standings '!K$3:K$27,'CC Color Winners'!A70)</f>
        <v>0</v>
      </c>
      <c r="L70">
        <f>COUNTIF('CC Standings '!L$3:L$27,'CC Color Winners'!A70)</f>
        <v>0</v>
      </c>
      <c r="M70">
        <f>COUNTIF('CC Standings '!M$3:M$27,'CC Color Winners'!A70)</f>
        <v>0</v>
      </c>
      <c r="N70">
        <f>COUNTIF('CC Standings '!N$3:N$27,'CC Color Winners'!A70)</f>
        <v>0</v>
      </c>
      <c r="O70">
        <f>COUNTIF('CC Standings '!O$3:O$27,'CC Color Winners'!A70)</f>
        <v>0</v>
      </c>
      <c r="P70">
        <f>COUNTIF('CC Standings '!P$3:P$27,'CC Color Winners'!A70)</f>
        <v>0</v>
      </c>
      <c r="Q70">
        <f>COUNTIF('CC Standings '!Q$3:Q$27,'CC Color Winners'!A70)</f>
        <v>0</v>
      </c>
      <c r="R70">
        <f>COUNTIF('CC Standings '!R$3:R$27,'CC Color Winners'!A70)</f>
        <v>0</v>
      </c>
      <c r="S70">
        <f>COUNTIF('CC Standings '!S$3:S$27,'CC Color Winners'!A70)</f>
        <v>0</v>
      </c>
      <c r="T70">
        <f>COUNTIF('CC Standings '!T$3:T$27,'CC Color Winners'!A70)</f>
        <v>0</v>
      </c>
      <c r="U70">
        <f>COUNTIF('CC Standings '!U$3:U$27,'CC Color Winners'!A70)</f>
        <v>0</v>
      </c>
      <c r="V70">
        <f>COUNTIF('CC Standings '!V$3:V$27,'CC Color Winners'!A70)</f>
        <v>0</v>
      </c>
      <c r="W70">
        <f>COUNTIF('CC Standings '!W$3:W$27,'CC Color Winners'!A70)</f>
        <v>0</v>
      </c>
      <c r="X70">
        <f>COUNTIF('CC Standings '!X$3:X$27,'CC Color Winners'!A70)</f>
        <v>0</v>
      </c>
      <c r="Y70">
        <f>COUNTIF('CC Standings '!Y$3:Y$27,'CC Color Winners'!A70)</f>
        <v>0</v>
      </c>
      <c r="Z70">
        <f>COUNTIF('CC Standings '!Z$3:Z$27,'CC Color Winners'!A70)</f>
        <v>0</v>
      </c>
      <c r="AA70">
        <f>COUNTIF('CC Standings '!AA$3:AA$27,'CC Color Winners'!A70)</f>
        <v>0</v>
      </c>
      <c r="AB70">
        <f>COUNTIF('CC Standings '!AB$3:AB$27,'CC Color Winners'!A70)</f>
        <v>0</v>
      </c>
      <c r="AC70">
        <f>COUNTIF('CC Standings '!AC$3:AC$27,'CC Color Winners'!A70)</f>
        <v>0</v>
      </c>
      <c r="AD70">
        <f>COUNTIF('CC Standings '!AD$3:AD$27,'CC Color Winners'!A70)</f>
        <v>0</v>
      </c>
      <c r="AE70">
        <f>COUNTIF('CC Standings '!AE$3:AE$27,'CC Color Winners'!A70)</f>
        <v>0</v>
      </c>
      <c r="AF70">
        <f>COUNTIF('CC Standings '!AF$3:AF$27,'CC Color Winners'!A70)</f>
        <v>0</v>
      </c>
      <c r="AG70">
        <f>COUNTIF('CC Standings '!AG$3:AG$27,'CC Color Winners'!A70)</f>
        <v>0</v>
      </c>
      <c r="AH70">
        <f>COUNTIF('CC Standings '!AH$3:AH$27,'CC Color Winners'!A70)</f>
        <v>0</v>
      </c>
      <c r="AI70">
        <f>COUNTIF('CC Standings '!AI$3:AI$27,'CC Color Winners'!A70)</f>
        <v>0</v>
      </c>
      <c r="AJ70">
        <f>COUNTIF('CC Standings '!AJ$3:AJ$27,'CC Color Winners'!A70)</f>
        <v>0</v>
      </c>
      <c r="AK70">
        <f>COUNTIF('CC Standings '!AK$3:AK$27,'CC Color Winners'!A70)</f>
        <v>0</v>
      </c>
      <c r="AL70">
        <f>COUNTIF('CC Standings '!AL$3:AL$27,'CC Color Winners'!A70)</f>
        <v>0</v>
      </c>
      <c r="AM70">
        <f>COUNTIF('CC Standings '!AM$3:AM$27,'CC Color Winners'!A70)</f>
        <v>0</v>
      </c>
    </row>
    <row r="71" spans="1:39">
      <c r="A71" t="s">
        <v>79</v>
      </c>
      <c r="B71">
        <f>COUNTIF('CC Standings '!B$3:B$27,'CC Color Winners'!A71)</f>
        <v>0</v>
      </c>
      <c r="C71">
        <f>COUNTIF('CC Standings '!C$3:C$27,'CC Color Winners'!A71)</f>
        <v>0</v>
      </c>
      <c r="D71">
        <f>COUNTIF('CC Standings '!D$3:D$27,'CC Color Winners'!A71)</f>
        <v>0</v>
      </c>
      <c r="E71">
        <f>COUNTIF('CC Standings '!E$3:E$27,'CC Color Winners'!A71)</f>
        <v>0</v>
      </c>
      <c r="F71">
        <f>COUNTIF('CC Standings '!F$3:F$27,'CC Color Winners'!A71)</f>
        <v>0</v>
      </c>
      <c r="G71">
        <f>COUNTIF('CC Standings '!G$3:G$27,'CC Color Winners'!A71)</f>
        <v>0</v>
      </c>
      <c r="H71">
        <f>COUNTIF('CC Standings '!H$3:H$27,'CC Color Winners'!A71)</f>
        <v>0</v>
      </c>
      <c r="I71">
        <f>COUNTIF('CC Standings '!I$3:I$27,'CC Color Winners'!A71)</f>
        <v>0</v>
      </c>
      <c r="J71">
        <f>COUNTIF('CC Standings '!J$3:J$27,'CC Color Winners'!A71)</f>
        <v>0</v>
      </c>
      <c r="K71">
        <f>COUNTIF('CC Standings '!K$3:K$27,'CC Color Winners'!A71)</f>
        <v>0</v>
      </c>
      <c r="L71">
        <f>COUNTIF('CC Standings '!L$3:L$27,'CC Color Winners'!A71)</f>
        <v>0</v>
      </c>
      <c r="M71">
        <f>COUNTIF('CC Standings '!M$3:M$27,'CC Color Winners'!A71)</f>
        <v>0</v>
      </c>
      <c r="N71">
        <f>COUNTIF('CC Standings '!N$3:N$27,'CC Color Winners'!A71)</f>
        <v>0</v>
      </c>
      <c r="O71">
        <f>COUNTIF('CC Standings '!O$3:O$27,'CC Color Winners'!A71)</f>
        <v>0</v>
      </c>
      <c r="P71">
        <f>COUNTIF('CC Standings '!P$3:P$27,'CC Color Winners'!A71)</f>
        <v>0</v>
      </c>
      <c r="Q71">
        <f>COUNTIF('CC Standings '!Q$3:Q$27,'CC Color Winners'!A71)</f>
        <v>0</v>
      </c>
      <c r="R71">
        <f>COUNTIF('CC Standings '!R$3:R$27,'CC Color Winners'!A71)</f>
        <v>0</v>
      </c>
      <c r="S71">
        <f>COUNTIF('CC Standings '!S$3:S$27,'CC Color Winners'!A71)</f>
        <v>0</v>
      </c>
      <c r="T71">
        <f>COUNTIF('CC Standings '!T$3:T$27,'CC Color Winners'!A71)</f>
        <v>0</v>
      </c>
      <c r="U71">
        <f>COUNTIF('CC Standings '!U$3:U$27,'CC Color Winners'!A71)</f>
        <v>0</v>
      </c>
      <c r="V71">
        <f>COUNTIF('CC Standings '!V$3:V$27,'CC Color Winners'!A71)</f>
        <v>0</v>
      </c>
      <c r="W71">
        <f>COUNTIF('CC Standings '!W$3:W$27,'CC Color Winners'!A71)</f>
        <v>0</v>
      </c>
      <c r="X71">
        <f>COUNTIF('CC Standings '!X$3:X$27,'CC Color Winners'!A71)</f>
        <v>0</v>
      </c>
      <c r="Y71">
        <f>COUNTIF('CC Standings '!Y$3:Y$27,'CC Color Winners'!A71)</f>
        <v>0</v>
      </c>
      <c r="Z71">
        <f>COUNTIF('CC Standings '!Z$3:Z$27,'CC Color Winners'!A71)</f>
        <v>0</v>
      </c>
      <c r="AA71">
        <f>COUNTIF('CC Standings '!AA$3:AA$27,'CC Color Winners'!A71)</f>
        <v>0</v>
      </c>
      <c r="AB71">
        <f>COUNTIF('CC Standings '!AB$3:AB$27,'CC Color Winners'!A71)</f>
        <v>0</v>
      </c>
      <c r="AC71">
        <f>COUNTIF('CC Standings '!AC$3:AC$27,'CC Color Winners'!A71)</f>
        <v>0</v>
      </c>
      <c r="AD71">
        <f>COUNTIF('CC Standings '!AD$3:AD$27,'CC Color Winners'!A71)</f>
        <v>0</v>
      </c>
      <c r="AE71">
        <f>COUNTIF('CC Standings '!AE$3:AE$27,'CC Color Winners'!A71)</f>
        <v>0</v>
      </c>
      <c r="AF71">
        <f>COUNTIF('CC Standings '!AF$3:AF$27,'CC Color Winners'!A71)</f>
        <v>0</v>
      </c>
      <c r="AG71">
        <f>COUNTIF('CC Standings '!AG$3:AG$27,'CC Color Winners'!A71)</f>
        <v>0</v>
      </c>
      <c r="AH71">
        <f>COUNTIF('CC Standings '!AH$3:AH$27,'CC Color Winners'!A71)</f>
        <v>0</v>
      </c>
      <c r="AI71">
        <f>COUNTIF('CC Standings '!AI$3:AI$27,'CC Color Winners'!A71)</f>
        <v>0</v>
      </c>
      <c r="AJ71">
        <f>COUNTIF('CC Standings '!AJ$3:AJ$27,'CC Color Winners'!A71)</f>
        <v>0</v>
      </c>
      <c r="AK71">
        <f>COUNTIF('CC Standings '!AK$3:AK$27,'CC Color Winners'!A71)</f>
        <v>0</v>
      </c>
      <c r="AL71">
        <f>COUNTIF('CC Standings '!AL$3:AL$27,'CC Color Winners'!A71)</f>
        <v>0</v>
      </c>
      <c r="AM71">
        <f>COUNTIF('CC Standings '!AM$3:AM$27,'CC Color Winners'!A71)</f>
        <v>0</v>
      </c>
    </row>
    <row r="72" spans="1:39">
      <c r="A72" t="s">
        <v>299</v>
      </c>
      <c r="B72">
        <f>COUNTIF('CC Standings '!B$3:B$27,'CC Color Winners'!A72)</f>
        <v>0</v>
      </c>
      <c r="C72">
        <f>COUNTIF('CC Standings '!C$3:C$27,'CC Color Winners'!A72)</f>
        <v>0</v>
      </c>
      <c r="D72">
        <f>COUNTIF('CC Standings '!D$3:D$27,'CC Color Winners'!A72)</f>
        <v>0</v>
      </c>
      <c r="E72">
        <f>COUNTIF('CC Standings '!E$3:E$27,'CC Color Winners'!A72)</f>
        <v>0</v>
      </c>
      <c r="F72">
        <f>COUNTIF('CC Standings '!F$3:F$27,'CC Color Winners'!A72)</f>
        <v>0</v>
      </c>
      <c r="G72">
        <f>COUNTIF('CC Standings '!G$3:G$27,'CC Color Winners'!A72)</f>
        <v>0</v>
      </c>
      <c r="H72">
        <f>COUNTIF('CC Standings '!H$3:H$27,'CC Color Winners'!A72)</f>
        <v>0</v>
      </c>
      <c r="I72">
        <f>COUNTIF('CC Standings '!I$3:I$27,'CC Color Winners'!A72)</f>
        <v>0</v>
      </c>
      <c r="J72">
        <f>COUNTIF('CC Standings '!J$3:J$27,'CC Color Winners'!A72)</f>
        <v>0</v>
      </c>
      <c r="K72">
        <f>COUNTIF('CC Standings '!K$3:K$27,'CC Color Winners'!A72)</f>
        <v>0</v>
      </c>
      <c r="L72">
        <f>COUNTIF('CC Standings '!L$3:L$27,'CC Color Winners'!A72)</f>
        <v>0</v>
      </c>
      <c r="M72">
        <f>COUNTIF('CC Standings '!M$3:M$27,'CC Color Winners'!A72)</f>
        <v>0</v>
      </c>
      <c r="N72">
        <f>COUNTIF('CC Standings '!N$3:N$27,'CC Color Winners'!A72)</f>
        <v>0</v>
      </c>
      <c r="O72">
        <f>COUNTIF('CC Standings '!O$3:O$27,'CC Color Winners'!A72)</f>
        <v>0</v>
      </c>
      <c r="P72">
        <f>COUNTIF('CC Standings '!P$3:P$27,'CC Color Winners'!A72)</f>
        <v>0</v>
      </c>
      <c r="Q72">
        <f>COUNTIF('CC Standings '!Q$3:Q$27,'CC Color Winners'!A72)</f>
        <v>0</v>
      </c>
      <c r="R72">
        <f>COUNTIF('CC Standings '!R$3:R$27,'CC Color Winners'!A72)</f>
        <v>0</v>
      </c>
      <c r="S72">
        <f>COUNTIF('CC Standings '!S$3:S$27,'CC Color Winners'!A72)</f>
        <v>0</v>
      </c>
      <c r="T72">
        <f>COUNTIF('CC Standings '!T$3:T$27,'CC Color Winners'!A72)</f>
        <v>0</v>
      </c>
      <c r="U72">
        <f>COUNTIF('CC Standings '!U$3:U$27,'CC Color Winners'!A72)</f>
        <v>0</v>
      </c>
      <c r="V72">
        <f>COUNTIF('CC Standings '!V$3:V$27,'CC Color Winners'!A72)</f>
        <v>0</v>
      </c>
      <c r="W72">
        <f>COUNTIF('CC Standings '!W$3:W$27,'CC Color Winners'!A72)</f>
        <v>0</v>
      </c>
      <c r="X72">
        <f>COUNTIF('CC Standings '!X$3:X$27,'CC Color Winners'!A72)</f>
        <v>0</v>
      </c>
      <c r="Y72">
        <f>COUNTIF('CC Standings '!Y$3:Y$27,'CC Color Winners'!A72)</f>
        <v>0</v>
      </c>
      <c r="Z72">
        <f>COUNTIF('CC Standings '!Z$3:Z$27,'CC Color Winners'!A72)</f>
        <v>0</v>
      </c>
      <c r="AA72">
        <f>COUNTIF('CC Standings '!AA$3:AA$27,'CC Color Winners'!A72)</f>
        <v>0</v>
      </c>
      <c r="AB72">
        <f>COUNTIF('CC Standings '!AB$3:AB$27,'CC Color Winners'!A72)</f>
        <v>0</v>
      </c>
      <c r="AC72">
        <f>COUNTIF('CC Standings '!AC$3:AC$27,'CC Color Winners'!A72)</f>
        <v>0</v>
      </c>
      <c r="AD72">
        <f>COUNTIF('CC Standings '!AD$3:AD$27,'CC Color Winners'!A72)</f>
        <v>0</v>
      </c>
      <c r="AE72">
        <f>COUNTIF('CC Standings '!AE$3:AE$27,'CC Color Winners'!A72)</f>
        <v>0</v>
      </c>
      <c r="AF72">
        <f>COUNTIF('CC Standings '!AF$3:AF$27,'CC Color Winners'!A72)</f>
        <v>0</v>
      </c>
      <c r="AG72">
        <f>COUNTIF('CC Standings '!AG$3:AG$27,'CC Color Winners'!A72)</f>
        <v>0</v>
      </c>
      <c r="AH72">
        <f>COUNTIF('CC Standings '!AH$3:AH$27,'CC Color Winners'!A72)</f>
        <v>0</v>
      </c>
      <c r="AI72">
        <f>COUNTIF('CC Standings '!AI$3:AI$27,'CC Color Winners'!A72)</f>
        <v>0</v>
      </c>
      <c r="AJ72">
        <f>COUNTIF('CC Standings '!AJ$3:AJ$27,'CC Color Winners'!A72)</f>
        <v>0</v>
      </c>
      <c r="AK72">
        <f>COUNTIF('CC Standings '!AK$3:AK$27,'CC Color Winners'!A72)</f>
        <v>0</v>
      </c>
      <c r="AL72">
        <f>COUNTIF('CC Standings '!AL$3:AL$27,'CC Color Winners'!A72)</f>
        <v>0</v>
      </c>
      <c r="AM72">
        <f>COUNTIF('CC Standings '!AM$3:AM$27,'CC Color Winners'!A72)</f>
        <v>0</v>
      </c>
    </row>
    <row r="73" spans="1:39">
      <c r="A73" t="s">
        <v>300</v>
      </c>
      <c r="B73">
        <f>COUNTIF('CC Standings '!B$3:B$27,'CC Color Winners'!A73)</f>
        <v>0</v>
      </c>
      <c r="C73">
        <f>COUNTIF('CC Standings '!C$3:C$27,'CC Color Winners'!A73)</f>
        <v>0</v>
      </c>
      <c r="D73">
        <f>COUNTIF('CC Standings '!D$3:D$27,'CC Color Winners'!A73)</f>
        <v>0</v>
      </c>
      <c r="E73">
        <f>COUNTIF('CC Standings '!E$3:E$27,'CC Color Winners'!A73)</f>
        <v>0</v>
      </c>
      <c r="F73">
        <f>COUNTIF('CC Standings '!F$3:F$27,'CC Color Winners'!A73)</f>
        <v>0</v>
      </c>
      <c r="G73">
        <f>COUNTIF('CC Standings '!G$3:G$27,'CC Color Winners'!A73)</f>
        <v>0</v>
      </c>
      <c r="H73">
        <f>COUNTIF('CC Standings '!H$3:H$27,'CC Color Winners'!A73)</f>
        <v>0</v>
      </c>
      <c r="I73">
        <f>COUNTIF('CC Standings '!I$3:I$27,'CC Color Winners'!A73)</f>
        <v>0</v>
      </c>
      <c r="J73">
        <f>COUNTIF('CC Standings '!J$3:J$27,'CC Color Winners'!A73)</f>
        <v>0</v>
      </c>
      <c r="K73">
        <f>COUNTIF('CC Standings '!K$3:K$27,'CC Color Winners'!A73)</f>
        <v>0</v>
      </c>
      <c r="L73">
        <f>COUNTIF('CC Standings '!L$3:L$27,'CC Color Winners'!A73)</f>
        <v>0</v>
      </c>
      <c r="M73">
        <f>COUNTIF('CC Standings '!M$3:M$27,'CC Color Winners'!A73)</f>
        <v>0</v>
      </c>
      <c r="N73">
        <f>COUNTIF('CC Standings '!N$3:N$27,'CC Color Winners'!A73)</f>
        <v>0</v>
      </c>
      <c r="O73">
        <f>COUNTIF('CC Standings '!O$3:O$27,'CC Color Winners'!A73)</f>
        <v>0</v>
      </c>
      <c r="P73">
        <f>COUNTIF('CC Standings '!P$3:P$27,'CC Color Winners'!A73)</f>
        <v>0</v>
      </c>
      <c r="Q73">
        <f>COUNTIF('CC Standings '!Q$3:Q$27,'CC Color Winners'!A73)</f>
        <v>0</v>
      </c>
      <c r="R73">
        <f>COUNTIF('CC Standings '!R$3:R$27,'CC Color Winners'!A73)</f>
        <v>0</v>
      </c>
      <c r="S73">
        <f>COUNTIF('CC Standings '!S$3:S$27,'CC Color Winners'!A73)</f>
        <v>0</v>
      </c>
      <c r="T73">
        <f>COUNTIF('CC Standings '!T$3:T$27,'CC Color Winners'!A73)</f>
        <v>0</v>
      </c>
      <c r="U73">
        <f>COUNTIF('CC Standings '!U$3:U$27,'CC Color Winners'!A73)</f>
        <v>0</v>
      </c>
      <c r="V73">
        <f>COUNTIF('CC Standings '!V$3:V$27,'CC Color Winners'!A73)</f>
        <v>0</v>
      </c>
      <c r="W73">
        <f>COUNTIF('CC Standings '!W$3:W$27,'CC Color Winners'!A73)</f>
        <v>0</v>
      </c>
      <c r="X73">
        <f>COUNTIF('CC Standings '!X$3:X$27,'CC Color Winners'!A73)</f>
        <v>0</v>
      </c>
      <c r="Y73">
        <f>COUNTIF('CC Standings '!Y$3:Y$27,'CC Color Winners'!A73)</f>
        <v>0</v>
      </c>
      <c r="Z73">
        <f>COUNTIF('CC Standings '!Z$3:Z$27,'CC Color Winners'!A73)</f>
        <v>0</v>
      </c>
      <c r="AA73">
        <f>COUNTIF('CC Standings '!AA$3:AA$27,'CC Color Winners'!A73)</f>
        <v>0</v>
      </c>
      <c r="AB73">
        <f>COUNTIF('CC Standings '!AB$3:AB$27,'CC Color Winners'!A73)</f>
        <v>0</v>
      </c>
      <c r="AC73">
        <f>COUNTIF('CC Standings '!AC$3:AC$27,'CC Color Winners'!A73)</f>
        <v>0</v>
      </c>
      <c r="AD73">
        <f>COUNTIF('CC Standings '!AD$3:AD$27,'CC Color Winners'!A73)</f>
        <v>0</v>
      </c>
      <c r="AE73">
        <f>COUNTIF('CC Standings '!AE$3:AE$27,'CC Color Winners'!A73)</f>
        <v>0</v>
      </c>
      <c r="AF73">
        <f>COUNTIF('CC Standings '!AF$3:AF$27,'CC Color Winners'!A73)</f>
        <v>0</v>
      </c>
      <c r="AG73">
        <f>COUNTIF('CC Standings '!AG$3:AG$27,'CC Color Winners'!A73)</f>
        <v>0</v>
      </c>
      <c r="AH73">
        <f>COUNTIF('CC Standings '!AH$3:AH$27,'CC Color Winners'!A73)</f>
        <v>0</v>
      </c>
      <c r="AI73">
        <f>COUNTIF('CC Standings '!AI$3:AI$27,'CC Color Winners'!A73)</f>
        <v>0</v>
      </c>
      <c r="AJ73">
        <f>COUNTIF('CC Standings '!AJ$3:AJ$27,'CC Color Winners'!A73)</f>
        <v>0</v>
      </c>
      <c r="AK73">
        <f>COUNTIF('CC Standings '!AK$3:AK$27,'CC Color Winners'!A73)</f>
        <v>0</v>
      </c>
      <c r="AL73">
        <f>COUNTIF('CC Standings '!AL$3:AL$27,'CC Color Winners'!A73)</f>
        <v>0</v>
      </c>
      <c r="AM73">
        <f>COUNTIF('CC Standings '!AM$3:AM$27,'CC Color Winners'!A73)</f>
        <v>0</v>
      </c>
    </row>
    <row r="74" spans="1:39">
      <c r="A74" t="s">
        <v>86</v>
      </c>
      <c r="B74">
        <f>COUNTIF('CC Standings '!B$3:B$27,'CC Color Winners'!A74)</f>
        <v>0</v>
      </c>
      <c r="C74">
        <f>COUNTIF('CC Standings '!C$3:C$27,'CC Color Winners'!A74)</f>
        <v>0</v>
      </c>
      <c r="D74">
        <f>COUNTIF('CC Standings '!D$3:D$27,'CC Color Winners'!A74)</f>
        <v>0</v>
      </c>
      <c r="E74">
        <f>COUNTIF('CC Standings '!E$3:E$27,'CC Color Winners'!A74)</f>
        <v>0</v>
      </c>
      <c r="F74">
        <f>COUNTIF('CC Standings '!F$3:F$27,'CC Color Winners'!A74)</f>
        <v>1</v>
      </c>
      <c r="G74">
        <f>COUNTIF('CC Standings '!G$3:G$27,'CC Color Winners'!A74)</f>
        <v>0</v>
      </c>
      <c r="H74">
        <f>COUNTIF('CC Standings '!H$3:H$27,'CC Color Winners'!A74)</f>
        <v>0</v>
      </c>
      <c r="I74">
        <f>COUNTIF('CC Standings '!I$3:I$27,'CC Color Winners'!A74)</f>
        <v>0</v>
      </c>
      <c r="J74">
        <f>COUNTIF('CC Standings '!J$3:J$27,'CC Color Winners'!A74)</f>
        <v>0</v>
      </c>
      <c r="K74">
        <f>COUNTIF('CC Standings '!K$3:K$27,'CC Color Winners'!A74)</f>
        <v>0</v>
      </c>
      <c r="L74">
        <f>COUNTIF('CC Standings '!L$3:L$27,'CC Color Winners'!A74)</f>
        <v>0</v>
      </c>
      <c r="M74">
        <f>COUNTIF('CC Standings '!M$3:M$27,'CC Color Winners'!A74)</f>
        <v>0</v>
      </c>
      <c r="N74">
        <f>COUNTIF('CC Standings '!N$3:N$27,'CC Color Winners'!A74)</f>
        <v>0</v>
      </c>
      <c r="O74">
        <f>COUNTIF('CC Standings '!O$3:O$27,'CC Color Winners'!A74)</f>
        <v>0</v>
      </c>
      <c r="P74">
        <f>COUNTIF('CC Standings '!P$3:P$27,'CC Color Winners'!A74)</f>
        <v>0</v>
      </c>
      <c r="Q74">
        <f>COUNTIF('CC Standings '!Q$3:Q$27,'CC Color Winners'!A74)</f>
        <v>0</v>
      </c>
      <c r="R74">
        <f>COUNTIF('CC Standings '!R$3:R$27,'CC Color Winners'!A74)</f>
        <v>0</v>
      </c>
      <c r="S74">
        <f>COUNTIF('CC Standings '!S$3:S$27,'CC Color Winners'!A74)</f>
        <v>0</v>
      </c>
      <c r="T74">
        <f>COUNTIF('CC Standings '!T$3:T$27,'CC Color Winners'!A74)</f>
        <v>0</v>
      </c>
      <c r="U74">
        <f>COUNTIF('CC Standings '!U$3:U$27,'CC Color Winners'!A74)</f>
        <v>0</v>
      </c>
      <c r="V74">
        <f>COUNTIF('CC Standings '!V$3:V$27,'CC Color Winners'!A74)</f>
        <v>0</v>
      </c>
      <c r="W74">
        <f>COUNTIF('CC Standings '!W$3:W$27,'CC Color Winners'!A74)</f>
        <v>0</v>
      </c>
      <c r="X74">
        <f>COUNTIF('CC Standings '!X$3:X$27,'CC Color Winners'!A74)</f>
        <v>0</v>
      </c>
      <c r="Y74">
        <f>COUNTIF('CC Standings '!Y$3:Y$27,'CC Color Winners'!A74)</f>
        <v>0</v>
      </c>
      <c r="Z74">
        <f>COUNTIF('CC Standings '!Z$3:Z$27,'CC Color Winners'!A74)</f>
        <v>0</v>
      </c>
      <c r="AA74">
        <f>COUNTIF('CC Standings '!AA$3:AA$27,'CC Color Winners'!A74)</f>
        <v>0</v>
      </c>
      <c r="AB74">
        <f>COUNTIF('CC Standings '!AB$3:AB$27,'CC Color Winners'!A74)</f>
        <v>0</v>
      </c>
      <c r="AC74">
        <f>COUNTIF('CC Standings '!AC$3:AC$27,'CC Color Winners'!A74)</f>
        <v>0</v>
      </c>
      <c r="AD74">
        <f>COUNTIF('CC Standings '!AD$3:AD$27,'CC Color Winners'!A74)</f>
        <v>0</v>
      </c>
      <c r="AE74">
        <f>COUNTIF('CC Standings '!AE$3:AE$27,'CC Color Winners'!A74)</f>
        <v>0</v>
      </c>
      <c r="AF74">
        <f>COUNTIF('CC Standings '!AF$3:AF$27,'CC Color Winners'!A74)</f>
        <v>0</v>
      </c>
      <c r="AG74">
        <f>COUNTIF('CC Standings '!AG$3:AG$27,'CC Color Winners'!A74)</f>
        <v>0</v>
      </c>
      <c r="AH74">
        <f>COUNTIF('CC Standings '!AH$3:AH$27,'CC Color Winners'!A74)</f>
        <v>0</v>
      </c>
      <c r="AI74">
        <f>COUNTIF('CC Standings '!AI$3:AI$27,'CC Color Winners'!A74)</f>
        <v>0</v>
      </c>
      <c r="AJ74">
        <f>COUNTIF('CC Standings '!AJ$3:AJ$27,'CC Color Winners'!A74)</f>
        <v>0</v>
      </c>
      <c r="AK74">
        <f>COUNTIF('CC Standings '!AK$3:AK$27,'CC Color Winners'!A74)</f>
        <v>0</v>
      </c>
      <c r="AL74">
        <f>COUNTIF('CC Standings '!AL$3:AL$27,'CC Color Winners'!A74)</f>
        <v>0</v>
      </c>
      <c r="AM74">
        <f>COUNTIF('CC Standings '!AM$3:AM$27,'CC Color Winners'!A74)</f>
        <v>0</v>
      </c>
    </row>
    <row r="75" spans="1:39">
      <c r="A75" t="s">
        <v>150</v>
      </c>
      <c r="B75">
        <f>COUNTIF('CC Standings '!B$3:B$27,'CC Color Winners'!A75)</f>
        <v>0</v>
      </c>
      <c r="C75">
        <f>COUNTIF('CC Standings '!C$3:C$27,'CC Color Winners'!A75)</f>
        <v>0</v>
      </c>
      <c r="D75">
        <f>COUNTIF('CC Standings '!D$3:D$27,'CC Color Winners'!A75)</f>
        <v>0</v>
      </c>
      <c r="E75">
        <f>COUNTIF('CC Standings '!E$3:E$27,'CC Color Winners'!A75)</f>
        <v>0</v>
      </c>
      <c r="F75">
        <f>COUNTIF('CC Standings '!F$3:F$27,'CC Color Winners'!A75)</f>
        <v>0</v>
      </c>
      <c r="G75">
        <f>COUNTIF('CC Standings '!G$3:G$27,'CC Color Winners'!A75)</f>
        <v>0</v>
      </c>
      <c r="H75">
        <f>COUNTIF('CC Standings '!H$3:H$27,'CC Color Winners'!A75)</f>
        <v>0</v>
      </c>
      <c r="I75">
        <f>COUNTIF('CC Standings '!I$3:I$27,'CC Color Winners'!A75)</f>
        <v>0</v>
      </c>
      <c r="J75">
        <f>COUNTIF('CC Standings '!J$3:J$27,'CC Color Winners'!A75)</f>
        <v>0</v>
      </c>
      <c r="K75">
        <f>COUNTIF('CC Standings '!K$3:K$27,'CC Color Winners'!A75)</f>
        <v>0</v>
      </c>
      <c r="L75">
        <f>COUNTIF('CC Standings '!L$3:L$27,'CC Color Winners'!A75)</f>
        <v>0</v>
      </c>
      <c r="M75">
        <f>COUNTIF('CC Standings '!M$3:M$27,'CC Color Winners'!A75)</f>
        <v>0</v>
      </c>
      <c r="N75">
        <f>COUNTIF('CC Standings '!N$3:N$27,'CC Color Winners'!A75)</f>
        <v>0</v>
      </c>
      <c r="O75">
        <f>COUNTIF('CC Standings '!O$3:O$27,'CC Color Winners'!A75)</f>
        <v>0</v>
      </c>
      <c r="P75">
        <f>COUNTIF('CC Standings '!P$3:P$27,'CC Color Winners'!A75)</f>
        <v>0</v>
      </c>
      <c r="Q75">
        <f>COUNTIF('CC Standings '!Q$3:Q$27,'CC Color Winners'!A75)</f>
        <v>1</v>
      </c>
      <c r="R75">
        <f>COUNTIF('CC Standings '!R$3:R$27,'CC Color Winners'!A75)</f>
        <v>0</v>
      </c>
      <c r="S75">
        <f>COUNTIF('CC Standings '!S$3:S$27,'CC Color Winners'!A75)</f>
        <v>0</v>
      </c>
      <c r="T75">
        <f>COUNTIF('CC Standings '!T$3:T$27,'CC Color Winners'!A75)</f>
        <v>0</v>
      </c>
      <c r="U75">
        <f>COUNTIF('CC Standings '!U$3:U$27,'CC Color Winners'!A75)</f>
        <v>0</v>
      </c>
      <c r="V75">
        <f>COUNTIF('CC Standings '!V$3:V$27,'CC Color Winners'!A75)</f>
        <v>0</v>
      </c>
      <c r="W75">
        <f>COUNTIF('CC Standings '!W$3:W$27,'CC Color Winners'!A75)</f>
        <v>0</v>
      </c>
      <c r="X75">
        <f>COUNTIF('CC Standings '!X$3:X$27,'CC Color Winners'!A75)</f>
        <v>0</v>
      </c>
      <c r="Y75">
        <f>COUNTIF('CC Standings '!Y$3:Y$27,'CC Color Winners'!A75)</f>
        <v>0</v>
      </c>
      <c r="Z75">
        <f>COUNTIF('CC Standings '!Z$3:Z$27,'CC Color Winners'!A75)</f>
        <v>0</v>
      </c>
      <c r="AA75">
        <f>COUNTIF('CC Standings '!AA$3:AA$27,'CC Color Winners'!A75)</f>
        <v>0</v>
      </c>
      <c r="AB75">
        <f>COUNTIF('CC Standings '!AB$3:AB$27,'CC Color Winners'!A75)</f>
        <v>0</v>
      </c>
      <c r="AC75">
        <f>COUNTIF('CC Standings '!AC$3:AC$27,'CC Color Winners'!A75)</f>
        <v>0</v>
      </c>
      <c r="AD75">
        <f>COUNTIF('CC Standings '!AD$3:AD$27,'CC Color Winners'!A75)</f>
        <v>0</v>
      </c>
      <c r="AE75">
        <f>COUNTIF('CC Standings '!AE$3:AE$27,'CC Color Winners'!A75)</f>
        <v>0</v>
      </c>
      <c r="AF75">
        <f>COUNTIF('CC Standings '!AF$3:AF$27,'CC Color Winners'!A75)</f>
        <v>0</v>
      </c>
      <c r="AG75">
        <f>COUNTIF('CC Standings '!AG$3:AG$27,'CC Color Winners'!A75)</f>
        <v>0</v>
      </c>
      <c r="AH75">
        <f>COUNTIF('CC Standings '!AH$3:AH$27,'CC Color Winners'!A75)</f>
        <v>0</v>
      </c>
      <c r="AI75">
        <f>COUNTIF('CC Standings '!AI$3:AI$27,'CC Color Winners'!A75)</f>
        <v>0</v>
      </c>
      <c r="AJ75">
        <f>COUNTIF('CC Standings '!AJ$3:AJ$27,'CC Color Winners'!A75)</f>
        <v>0</v>
      </c>
      <c r="AK75">
        <f>COUNTIF('CC Standings '!AK$3:AK$27,'CC Color Winners'!A75)</f>
        <v>0</v>
      </c>
      <c r="AL75">
        <f>COUNTIF('CC Standings '!AL$3:AL$27,'CC Color Winners'!A75)</f>
        <v>0</v>
      </c>
      <c r="AM75">
        <f>COUNTIF('CC Standings '!AM$3:AM$27,'CC Color Winners'!A75)</f>
        <v>0</v>
      </c>
    </row>
    <row r="76" spans="1:39">
      <c r="A76" t="s">
        <v>51</v>
      </c>
      <c r="B76">
        <f>COUNTIF('CC Standings '!B$3:B$27,'CC Color Winners'!A76)</f>
        <v>0</v>
      </c>
      <c r="C76">
        <f>COUNTIF('CC Standings '!C$3:C$27,'CC Color Winners'!A76)</f>
        <v>0</v>
      </c>
      <c r="D76">
        <f>COUNTIF('CC Standings '!D$3:D$27,'CC Color Winners'!A76)</f>
        <v>0</v>
      </c>
      <c r="E76">
        <f>COUNTIF('CC Standings '!E$3:E$27,'CC Color Winners'!A76)</f>
        <v>0</v>
      </c>
      <c r="F76">
        <f>COUNTIF('CC Standings '!F$3:F$27,'CC Color Winners'!A76)</f>
        <v>0</v>
      </c>
      <c r="G76">
        <f>COUNTIF('CC Standings '!G$3:G$27,'CC Color Winners'!A76)</f>
        <v>1</v>
      </c>
      <c r="H76">
        <f>COUNTIF('CC Standings '!H$3:H$27,'CC Color Winners'!A76)</f>
        <v>0</v>
      </c>
      <c r="I76">
        <f>COUNTIF('CC Standings '!I$3:I$27,'CC Color Winners'!A76)</f>
        <v>0</v>
      </c>
      <c r="J76">
        <f>COUNTIF('CC Standings '!J$3:J$27,'CC Color Winners'!A76)</f>
        <v>0</v>
      </c>
      <c r="K76">
        <f>COUNTIF('CC Standings '!K$3:K$27,'CC Color Winners'!A76)</f>
        <v>0</v>
      </c>
      <c r="L76">
        <f>COUNTIF('CC Standings '!L$3:L$27,'CC Color Winners'!A76)</f>
        <v>0</v>
      </c>
      <c r="M76">
        <f>COUNTIF('CC Standings '!M$3:M$27,'CC Color Winners'!A76)</f>
        <v>1</v>
      </c>
      <c r="N76">
        <f>COUNTIF('CC Standings '!N$3:N$27,'CC Color Winners'!A76)</f>
        <v>0</v>
      </c>
      <c r="O76">
        <f>COUNTIF('CC Standings '!O$3:O$27,'CC Color Winners'!A76)</f>
        <v>0</v>
      </c>
      <c r="P76">
        <f>COUNTIF('CC Standings '!P$3:P$27,'CC Color Winners'!A76)</f>
        <v>0</v>
      </c>
      <c r="Q76">
        <f>COUNTIF('CC Standings '!Q$3:Q$27,'CC Color Winners'!A76)</f>
        <v>0</v>
      </c>
      <c r="R76">
        <f>COUNTIF('CC Standings '!R$3:R$27,'CC Color Winners'!A76)</f>
        <v>2</v>
      </c>
      <c r="S76">
        <f>COUNTIF('CC Standings '!S$3:S$27,'CC Color Winners'!A76)</f>
        <v>0</v>
      </c>
      <c r="T76">
        <f>COUNTIF('CC Standings '!T$3:T$27,'CC Color Winners'!A76)</f>
        <v>0</v>
      </c>
      <c r="U76">
        <f>COUNTIF('CC Standings '!U$3:U$27,'CC Color Winners'!A76)</f>
        <v>1</v>
      </c>
      <c r="V76">
        <f>COUNTIF('CC Standings '!V$3:V$27,'CC Color Winners'!A76)</f>
        <v>0</v>
      </c>
      <c r="W76">
        <f>COUNTIF('CC Standings '!W$3:W$27,'CC Color Winners'!A76)</f>
        <v>2</v>
      </c>
      <c r="X76">
        <f>COUNTIF('CC Standings '!X$3:X$27,'CC Color Winners'!A76)</f>
        <v>0</v>
      </c>
      <c r="Y76">
        <f>COUNTIF('CC Standings '!Y$3:Y$27,'CC Color Winners'!A76)</f>
        <v>1</v>
      </c>
      <c r="Z76">
        <f>COUNTIF('CC Standings '!Z$3:Z$27,'CC Color Winners'!A76)</f>
        <v>0</v>
      </c>
      <c r="AA76">
        <f>COUNTIF('CC Standings '!AA$3:AA$27,'CC Color Winners'!A76)</f>
        <v>0</v>
      </c>
      <c r="AB76">
        <f>COUNTIF('CC Standings '!AB$3:AB$27,'CC Color Winners'!A76)</f>
        <v>0</v>
      </c>
      <c r="AC76">
        <f>COUNTIF('CC Standings '!AC$3:AC$27,'CC Color Winners'!A76)</f>
        <v>0</v>
      </c>
      <c r="AD76">
        <f>COUNTIF('CC Standings '!AD$3:AD$27,'CC Color Winners'!A76)</f>
        <v>2</v>
      </c>
      <c r="AE76">
        <f>COUNTIF('CC Standings '!AE$3:AE$27,'CC Color Winners'!A76)</f>
        <v>1</v>
      </c>
      <c r="AF76">
        <f>COUNTIF('CC Standings '!AF$3:AF$27,'CC Color Winners'!A76)</f>
        <v>0</v>
      </c>
      <c r="AG76">
        <f>COUNTIF('CC Standings '!AG$3:AG$27,'CC Color Winners'!A76)</f>
        <v>0</v>
      </c>
      <c r="AH76">
        <f>COUNTIF('CC Standings '!AH$3:AH$27,'CC Color Winners'!A76)</f>
        <v>1</v>
      </c>
      <c r="AI76">
        <f>COUNTIF('CC Standings '!AI$3:AI$27,'CC Color Winners'!A76)</f>
        <v>0</v>
      </c>
      <c r="AJ76">
        <f>COUNTIF('CC Standings '!AJ$3:AJ$27,'CC Color Winners'!A76)</f>
        <v>0</v>
      </c>
      <c r="AK76">
        <f>COUNTIF('CC Standings '!AK$3:AK$27,'CC Color Winners'!A76)</f>
        <v>0</v>
      </c>
      <c r="AL76">
        <f>COUNTIF('CC Standings '!AL$3:AL$27,'CC Color Winners'!A76)</f>
        <v>0</v>
      </c>
      <c r="AM76">
        <f>COUNTIF('CC Standings '!AM$3:AM$27,'CC Color Winners'!A76)</f>
        <v>0</v>
      </c>
    </row>
    <row r="77" spans="1:39">
      <c r="A77" t="s">
        <v>301</v>
      </c>
      <c r="B77">
        <f>COUNTIF('CC Standings '!B$3:B$27,'CC Color Winners'!A77)</f>
        <v>0</v>
      </c>
      <c r="C77">
        <f>COUNTIF('CC Standings '!C$3:C$27,'CC Color Winners'!A77)</f>
        <v>0</v>
      </c>
      <c r="D77">
        <f>COUNTIF('CC Standings '!D$3:D$27,'CC Color Winners'!A77)</f>
        <v>0</v>
      </c>
      <c r="E77">
        <f>COUNTIF('CC Standings '!E$3:E$27,'CC Color Winners'!A77)</f>
        <v>0</v>
      </c>
      <c r="F77">
        <f>COUNTIF('CC Standings '!F$3:F$27,'CC Color Winners'!A77)</f>
        <v>0</v>
      </c>
      <c r="G77">
        <f>COUNTIF('CC Standings '!G$3:G$27,'CC Color Winners'!A77)</f>
        <v>0</v>
      </c>
      <c r="H77">
        <f>COUNTIF('CC Standings '!H$3:H$27,'CC Color Winners'!A77)</f>
        <v>0</v>
      </c>
      <c r="I77">
        <f>COUNTIF('CC Standings '!I$3:I$27,'CC Color Winners'!A77)</f>
        <v>0</v>
      </c>
      <c r="J77">
        <f>COUNTIF('CC Standings '!J$3:J$27,'CC Color Winners'!A77)</f>
        <v>0</v>
      </c>
      <c r="K77">
        <f>COUNTIF('CC Standings '!K$3:K$27,'CC Color Winners'!A77)</f>
        <v>0</v>
      </c>
      <c r="L77">
        <f>COUNTIF('CC Standings '!L$3:L$27,'CC Color Winners'!A77)</f>
        <v>0</v>
      </c>
      <c r="M77">
        <f>COUNTIF('CC Standings '!M$3:M$27,'CC Color Winners'!A77)</f>
        <v>0</v>
      </c>
      <c r="N77">
        <f>COUNTIF('CC Standings '!N$3:N$27,'CC Color Winners'!A77)</f>
        <v>0</v>
      </c>
      <c r="O77">
        <f>COUNTIF('CC Standings '!O$3:O$27,'CC Color Winners'!A77)</f>
        <v>0</v>
      </c>
      <c r="P77">
        <f>COUNTIF('CC Standings '!P$3:P$27,'CC Color Winners'!A77)</f>
        <v>0</v>
      </c>
      <c r="Q77">
        <f>COUNTIF('CC Standings '!Q$3:Q$27,'CC Color Winners'!A77)</f>
        <v>0</v>
      </c>
      <c r="R77">
        <f>COUNTIF('CC Standings '!R$3:R$27,'CC Color Winners'!A77)</f>
        <v>0</v>
      </c>
      <c r="S77">
        <f>COUNTIF('CC Standings '!S$3:S$27,'CC Color Winners'!A77)</f>
        <v>0</v>
      </c>
      <c r="T77">
        <f>COUNTIF('CC Standings '!T$3:T$27,'CC Color Winners'!A77)</f>
        <v>0</v>
      </c>
      <c r="U77">
        <f>COUNTIF('CC Standings '!U$3:U$27,'CC Color Winners'!A77)</f>
        <v>0</v>
      </c>
      <c r="V77">
        <f>COUNTIF('CC Standings '!V$3:V$27,'CC Color Winners'!A77)</f>
        <v>0</v>
      </c>
      <c r="W77">
        <f>COUNTIF('CC Standings '!W$3:W$27,'CC Color Winners'!A77)</f>
        <v>0</v>
      </c>
      <c r="X77">
        <f>COUNTIF('CC Standings '!X$3:X$27,'CC Color Winners'!A77)</f>
        <v>0</v>
      </c>
      <c r="Y77">
        <f>COUNTIF('CC Standings '!Y$3:Y$27,'CC Color Winners'!A77)</f>
        <v>0</v>
      </c>
      <c r="Z77">
        <f>COUNTIF('CC Standings '!Z$3:Z$27,'CC Color Winners'!A77)</f>
        <v>0</v>
      </c>
      <c r="AA77">
        <f>COUNTIF('CC Standings '!AA$3:AA$27,'CC Color Winners'!A77)</f>
        <v>0</v>
      </c>
      <c r="AB77">
        <f>COUNTIF('CC Standings '!AB$3:AB$27,'CC Color Winners'!A77)</f>
        <v>0</v>
      </c>
      <c r="AC77">
        <f>COUNTIF('CC Standings '!AC$3:AC$27,'CC Color Winners'!A77)</f>
        <v>0</v>
      </c>
      <c r="AD77">
        <f>COUNTIF('CC Standings '!AD$3:AD$27,'CC Color Winners'!A77)</f>
        <v>0</v>
      </c>
      <c r="AE77">
        <f>COUNTIF('CC Standings '!AE$3:AE$27,'CC Color Winners'!A77)</f>
        <v>0</v>
      </c>
      <c r="AF77">
        <f>COUNTIF('CC Standings '!AF$3:AF$27,'CC Color Winners'!A77)</f>
        <v>0</v>
      </c>
      <c r="AG77">
        <f>COUNTIF('CC Standings '!AG$3:AG$27,'CC Color Winners'!A77)</f>
        <v>0</v>
      </c>
      <c r="AH77">
        <f>COUNTIF('CC Standings '!AH$3:AH$27,'CC Color Winners'!A77)</f>
        <v>0</v>
      </c>
      <c r="AI77">
        <f>COUNTIF('CC Standings '!AI$3:AI$27,'CC Color Winners'!A77)</f>
        <v>0</v>
      </c>
      <c r="AJ77">
        <f>COUNTIF('CC Standings '!AJ$3:AJ$27,'CC Color Winners'!A77)</f>
        <v>0</v>
      </c>
      <c r="AK77">
        <f>COUNTIF('CC Standings '!AK$3:AK$27,'CC Color Winners'!A77)</f>
        <v>0</v>
      </c>
      <c r="AL77">
        <f>COUNTIF('CC Standings '!AL$3:AL$27,'CC Color Winners'!A77)</f>
        <v>0</v>
      </c>
      <c r="AM77">
        <f>COUNTIF('CC Standings '!AM$3:AM$27,'CC Color Winners'!A77)</f>
        <v>0</v>
      </c>
    </row>
    <row r="78" spans="1:39">
      <c r="A78" t="s">
        <v>100</v>
      </c>
      <c r="B78">
        <f>COUNTIF('CC Standings '!B$3:B$27,'CC Color Winners'!A78)</f>
        <v>0</v>
      </c>
      <c r="C78">
        <f>COUNTIF('CC Standings '!C$3:C$27,'CC Color Winners'!A78)</f>
        <v>0</v>
      </c>
      <c r="D78">
        <f>COUNTIF('CC Standings '!D$3:D$27,'CC Color Winners'!A78)</f>
        <v>0</v>
      </c>
      <c r="E78">
        <f>COUNTIF('CC Standings '!E$3:E$27,'CC Color Winners'!A78)</f>
        <v>0</v>
      </c>
      <c r="F78">
        <f>COUNTIF('CC Standings '!F$3:F$27,'CC Color Winners'!A78)</f>
        <v>0</v>
      </c>
      <c r="G78">
        <f>COUNTIF('CC Standings '!G$3:G$27,'CC Color Winners'!A78)</f>
        <v>0</v>
      </c>
      <c r="H78">
        <f>COUNTIF('CC Standings '!H$3:H$27,'CC Color Winners'!A78)</f>
        <v>0</v>
      </c>
      <c r="I78">
        <f>COUNTIF('CC Standings '!I$3:I$27,'CC Color Winners'!A78)</f>
        <v>0</v>
      </c>
      <c r="J78">
        <f>COUNTIF('CC Standings '!J$3:J$27,'CC Color Winners'!A78)</f>
        <v>0</v>
      </c>
      <c r="K78">
        <f>COUNTIF('CC Standings '!K$3:K$27,'CC Color Winners'!A78)</f>
        <v>0</v>
      </c>
      <c r="L78">
        <f>COUNTIF('CC Standings '!L$3:L$27,'CC Color Winners'!A78)</f>
        <v>0</v>
      </c>
      <c r="M78">
        <f>COUNTIF('CC Standings '!M$3:M$27,'CC Color Winners'!A78)</f>
        <v>0</v>
      </c>
      <c r="N78">
        <f>COUNTIF('CC Standings '!N$3:N$27,'CC Color Winners'!A78)</f>
        <v>0</v>
      </c>
      <c r="O78">
        <f>COUNTIF('CC Standings '!O$3:O$27,'CC Color Winners'!A78)</f>
        <v>0</v>
      </c>
      <c r="P78">
        <f>COUNTIF('CC Standings '!P$3:P$27,'CC Color Winners'!A78)</f>
        <v>0</v>
      </c>
      <c r="Q78">
        <f>COUNTIF('CC Standings '!Q$3:Q$27,'CC Color Winners'!A78)</f>
        <v>0</v>
      </c>
      <c r="R78">
        <f>COUNTIF('CC Standings '!R$3:R$27,'CC Color Winners'!A78)</f>
        <v>0</v>
      </c>
      <c r="S78">
        <f>COUNTIF('CC Standings '!S$3:S$27,'CC Color Winners'!A78)</f>
        <v>0</v>
      </c>
      <c r="T78">
        <f>COUNTIF('CC Standings '!T$3:T$27,'CC Color Winners'!A78)</f>
        <v>0</v>
      </c>
      <c r="U78">
        <f>COUNTIF('CC Standings '!U$3:U$27,'CC Color Winners'!A78)</f>
        <v>0</v>
      </c>
      <c r="V78">
        <f>COUNTIF('CC Standings '!V$3:V$27,'CC Color Winners'!A78)</f>
        <v>0</v>
      </c>
      <c r="W78">
        <f>COUNTIF('CC Standings '!W$3:W$27,'CC Color Winners'!A78)</f>
        <v>0</v>
      </c>
      <c r="X78">
        <f>COUNTIF('CC Standings '!X$3:X$27,'CC Color Winners'!A78)</f>
        <v>0</v>
      </c>
      <c r="Y78">
        <f>COUNTIF('CC Standings '!Y$3:Y$27,'CC Color Winners'!A78)</f>
        <v>0</v>
      </c>
      <c r="Z78">
        <f>COUNTIF('CC Standings '!Z$3:Z$27,'CC Color Winners'!A78)</f>
        <v>0</v>
      </c>
      <c r="AA78">
        <f>COUNTIF('CC Standings '!AA$3:AA$27,'CC Color Winners'!A78)</f>
        <v>0</v>
      </c>
      <c r="AB78">
        <f>COUNTIF('CC Standings '!AB$3:AB$27,'CC Color Winners'!A78)</f>
        <v>0</v>
      </c>
      <c r="AC78">
        <f>COUNTIF('CC Standings '!AC$3:AC$27,'CC Color Winners'!A78)</f>
        <v>0</v>
      </c>
      <c r="AD78">
        <f>COUNTIF('CC Standings '!AD$3:AD$27,'CC Color Winners'!A78)</f>
        <v>0</v>
      </c>
      <c r="AE78">
        <f>COUNTIF('CC Standings '!AE$3:AE$27,'CC Color Winners'!A78)</f>
        <v>0</v>
      </c>
      <c r="AF78">
        <f>COUNTIF('CC Standings '!AF$3:AF$27,'CC Color Winners'!A78)</f>
        <v>0</v>
      </c>
      <c r="AG78">
        <f>COUNTIF('CC Standings '!AG$3:AG$27,'CC Color Winners'!A78)</f>
        <v>0</v>
      </c>
      <c r="AH78">
        <f>COUNTIF('CC Standings '!AH$3:AH$27,'CC Color Winners'!A78)</f>
        <v>0</v>
      </c>
      <c r="AI78">
        <f>COUNTIF('CC Standings '!AI$3:AI$27,'CC Color Winners'!A78)</f>
        <v>0</v>
      </c>
      <c r="AJ78">
        <f>COUNTIF('CC Standings '!AJ$3:AJ$27,'CC Color Winners'!A78)</f>
        <v>0</v>
      </c>
      <c r="AK78">
        <f>COUNTIF('CC Standings '!AK$3:AK$27,'CC Color Winners'!A78)</f>
        <v>0</v>
      </c>
      <c r="AL78">
        <f>COUNTIF('CC Standings '!AL$3:AL$27,'CC Color Winners'!A78)</f>
        <v>0</v>
      </c>
      <c r="AM78">
        <f>COUNTIF('CC Standings '!AM$3:AM$27,'CC Color Winners'!A78)</f>
        <v>0</v>
      </c>
    </row>
    <row r="79" spans="1:39">
      <c r="A79" t="s">
        <v>38</v>
      </c>
      <c r="B79">
        <f>COUNTIF('CC Standings '!B$3:B$27,'CC Color Winners'!A79)</f>
        <v>0</v>
      </c>
      <c r="C79">
        <f>COUNTIF('CC Standings '!C$3:C$27,'CC Color Winners'!A79)</f>
        <v>0</v>
      </c>
      <c r="D79">
        <f>COUNTIF('CC Standings '!D$3:D$27,'CC Color Winners'!A79)</f>
        <v>0</v>
      </c>
      <c r="E79">
        <f>COUNTIF('CC Standings '!E$3:E$27,'CC Color Winners'!A79)</f>
        <v>1</v>
      </c>
      <c r="F79">
        <f>COUNTIF('CC Standings '!F$3:F$27,'CC Color Winners'!A79)</f>
        <v>0</v>
      </c>
      <c r="G79">
        <f>COUNTIF('CC Standings '!G$3:G$27,'CC Color Winners'!A79)</f>
        <v>0</v>
      </c>
      <c r="H79">
        <f>COUNTIF('CC Standings '!H$3:H$27,'CC Color Winners'!A79)</f>
        <v>0</v>
      </c>
      <c r="I79">
        <f>COUNTIF('CC Standings '!I$3:I$27,'CC Color Winners'!A79)</f>
        <v>0</v>
      </c>
      <c r="J79">
        <f>COUNTIF('CC Standings '!J$3:J$27,'CC Color Winners'!A79)</f>
        <v>0</v>
      </c>
      <c r="K79">
        <f>COUNTIF('CC Standings '!K$3:K$27,'CC Color Winners'!A79)</f>
        <v>0</v>
      </c>
      <c r="L79">
        <f>COUNTIF('CC Standings '!L$3:L$27,'CC Color Winners'!A79)</f>
        <v>0</v>
      </c>
      <c r="M79">
        <f>COUNTIF('CC Standings '!M$3:M$27,'CC Color Winners'!A79)</f>
        <v>0</v>
      </c>
      <c r="N79">
        <f>COUNTIF('CC Standings '!N$3:N$27,'CC Color Winners'!A79)</f>
        <v>0</v>
      </c>
      <c r="O79">
        <f>COUNTIF('CC Standings '!O$3:O$27,'CC Color Winners'!A79)</f>
        <v>0</v>
      </c>
      <c r="P79">
        <f>COUNTIF('CC Standings '!P$3:P$27,'CC Color Winners'!A79)</f>
        <v>0</v>
      </c>
      <c r="Q79">
        <f>COUNTIF('CC Standings '!Q$3:Q$27,'CC Color Winners'!A79)</f>
        <v>0</v>
      </c>
      <c r="R79">
        <f>COUNTIF('CC Standings '!R$3:R$27,'CC Color Winners'!A79)</f>
        <v>0</v>
      </c>
      <c r="S79">
        <f>COUNTIF('CC Standings '!S$3:S$27,'CC Color Winners'!A79)</f>
        <v>1</v>
      </c>
      <c r="T79">
        <f>COUNTIF('CC Standings '!T$3:T$27,'CC Color Winners'!A79)</f>
        <v>0</v>
      </c>
      <c r="U79">
        <f>COUNTIF('CC Standings '!U$3:U$27,'CC Color Winners'!A79)</f>
        <v>0</v>
      </c>
      <c r="V79">
        <f>COUNTIF('CC Standings '!V$3:V$27,'CC Color Winners'!A79)</f>
        <v>0</v>
      </c>
      <c r="W79">
        <f>COUNTIF('CC Standings '!W$3:W$27,'CC Color Winners'!A79)</f>
        <v>0</v>
      </c>
      <c r="X79">
        <f>COUNTIF('CC Standings '!X$3:X$27,'CC Color Winners'!A79)</f>
        <v>0</v>
      </c>
      <c r="Y79">
        <f>COUNTIF('CC Standings '!Y$3:Y$27,'CC Color Winners'!A79)</f>
        <v>0</v>
      </c>
      <c r="Z79">
        <f>COUNTIF('CC Standings '!Z$3:Z$27,'CC Color Winners'!A79)</f>
        <v>1</v>
      </c>
      <c r="AA79">
        <f>COUNTIF('CC Standings '!AA$3:AA$27,'CC Color Winners'!A79)</f>
        <v>5</v>
      </c>
      <c r="AB79">
        <f>COUNTIF('CC Standings '!AB$3:AB$27,'CC Color Winners'!A79)</f>
        <v>6</v>
      </c>
      <c r="AC79">
        <f>COUNTIF('CC Standings '!AC$3:AC$27,'CC Color Winners'!A79)</f>
        <v>0</v>
      </c>
      <c r="AD79">
        <f>COUNTIF('CC Standings '!AD$3:AD$27,'CC Color Winners'!A79)</f>
        <v>0</v>
      </c>
      <c r="AE79">
        <f>COUNTIF('CC Standings '!AE$3:AE$27,'CC Color Winners'!A79)</f>
        <v>2</v>
      </c>
      <c r="AF79">
        <f>COUNTIF('CC Standings '!AF$3:AF$27,'CC Color Winners'!A79)</f>
        <v>4</v>
      </c>
      <c r="AG79">
        <f>COUNTIF('CC Standings '!AG$3:AG$27,'CC Color Winners'!A79)</f>
        <v>0</v>
      </c>
      <c r="AH79">
        <f>COUNTIF('CC Standings '!AH$3:AH$27,'CC Color Winners'!A79)</f>
        <v>3</v>
      </c>
      <c r="AI79">
        <f>COUNTIF('CC Standings '!AI$3:AI$27,'CC Color Winners'!A79)</f>
        <v>0</v>
      </c>
      <c r="AJ79">
        <f>COUNTIF('CC Standings '!AJ$3:AJ$27,'CC Color Winners'!A79)</f>
        <v>0</v>
      </c>
      <c r="AK79">
        <f>COUNTIF('CC Standings '!AK$3:AK$27,'CC Color Winners'!A79)</f>
        <v>5</v>
      </c>
      <c r="AL79">
        <f>COUNTIF('CC Standings '!AL$3:AL$27,'CC Color Winners'!A79)</f>
        <v>0</v>
      </c>
      <c r="AM79">
        <f>COUNTIF('CC Standings '!AM$3:AM$27,'CC Color Winners'!A79)</f>
        <v>5</v>
      </c>
    </row>
    <row r="80" spans="1:39">
      <c r="A80" t="s">
        <v>34</v>
      </c>
      <c r="B80">
        <f>COUNTIF('CC Standings '!B$3:B$27,'CC Color Winners'!A80)</f>
        <v>0</v>
      </c>
      <c r="C80">
        <f>COUNTIF('CC Standings '!C$3:C$27,'CC Color Winners'!A80)</f>
        <v>0</v>
      </c>
      <c r="D80">
        <f>COUNTIF('CC Standings '!D$3:D$27,'CC Color Winners'!A80)</f>
        <v>1</v>
      </c>
      <c r="E80">
        <f>COUNTIF('CC Standings '!E$3:E$27,'CC Color Winners'!A80)</f>
        <v>1</v>
      </c>
      <c r="F80">
        <f>COUNTIF('CC Standings '!F$3:F$27,'CC Color Winners'!A80)</f>
        <v>1</v>
      </c>
      <c r="G80">
        <f>COUNTIF('CC Standings '!G$3:G$27,'CC Color Winners'!A80)</f>
        <v>0</v>
      </c>
      <c r="H80">
        <f>COUNTIF('CC Standings '!H$3:H$27,'CC Color Winners'!A80)</f>
        <v>1</v>
      </c>
      <c r="I80">
        <f>COUNTIF('CC Standings '!I$3:I$27,'CC Color Winners'!A80)</f>
        <v>1</v>
      </c>
      <c r="J80">
        <f>COUNTIF('CC Standings '!J$3:J$27,'CC Color Winners'!A80)</f>
        <v>0</v>
      </c>
      <c r="K80">
        <f>COUNTIF('CC Standings '!K$3:K$27,'CC Color Winners'!A80)</f>
        <v>0</v>
      </c>
      <c r="L80">
        <f>COUNTIF('CC Standings '!L$3:L$27,'CC Color Winners'!A80)</f>
        <v>1</v>
      </c>
      <c r="M80">
        <f>COUNTIF('CC Standings '!M$3:M$27,'CC Color Winners'!A80)</f>
        <v>1</v>
      </c>
      <c r="N80">
        <f>COUNTIF('CC Standings '!N$3:N$27,'CC Color Winners'!A80)</f>
        <v>0</v>
      </c>
      <c r="O80">
        <f>COUNTIF('CC Standings '!O$3:O$27,'CC Color Winners'!A80)</f>
        <v>1</v>
      </c>
      <c r="P80">
        <f>COUNTIF('CC Standings '!P$3:P$27,'CC Color Winners'!A80)</f>
        <v>1</v>
      </c>
      <c r="Q80">
        <f>COUNTIF('CC Standings '!Q$3:Q$27,'CC Color Winners'!A80)</f>
        <v>2</v>
      </c>
      <c r="R80">
        <f>COUNTIF('CC Standings '!R$3:R$27,'CC Color Winners'!A80)</f>
        <v>0</v>
      </c>
      <c r="S80">
        <f>COUNTIF('CC Standings '!S$3:S$27,'CC Color Winners'!A80)</f>
        <v>3</v>
      </c>
      <c r="T80">
        <f>COUNTIF('CC Standings '!T$3:T$27,'CC Color Winners'!A80)</f>
        <v>0</v>
      </c>
      <c r="U80">
        <f>COUNTIF('CC Standings '!U$3:U$27,'CC Color Winners'!A80)</f>
        <v>0</v>
      </c>
      <c r="V80">
        <f>COUNTIF('CC Standings '!V$3:V$27,'CC Color Winners'!A80)</f>
        <v>0</v>
      </c>
      <c r="W80">
        <f>COUNTIF('CC Standings '!W$3:W$27,'CC Color Winners'!A80)</f>
        <v>0</v>
      </c>
      <c r="X80">
        <f>COUNTIF('CC Standings '!X$3:X$27,'CC Color Winners'!A80)</f>
        <v>0</v>
      </c>
      <c r="Y80">
        <f>COUNTIF('CC Standings '!Y$3:Y$27,'CC Color Winners'!A80)</f>
        <v>0</v>
      </c>
      <c r="Z80">
        <f>COUNTIF('CC Standings '!Z$3:Z$27,'CC Color Winners'!A80)</f>
        <v>0</v>
      </c>
      <c r="AA80">
        <f>COUNTIF('CC Standings '!AA$3:AA$27,'CC Color Winners'!A80)</f>
        <v>0</v>
      </c>
      <c r="AB80">
        <f>COUNTIF('CC Standings '!AB$3:AB$27,'CC Color Winners'!A80)</f>
        <v>0</v>
      </c>
      <c r="AC80">
        <f>COUNTIF('CC Standings '!AC$3:AC$27,'CC Color Winners'!A80)</f>
        <v>2</v>
      </c>
      <c r="AD80">
        <f>COUNTIF('CC Standings '!AD$3:AD$27,'CC Color Winners'!A80)</f>
        <v>2</v>
      </c>
      <c r="AE80">
        <f>COUNTIF('CC Standings '!AE$3:AE$27,'CC Color Winners'!A80)</f>
        <v>3</v>
      </c>
      <c r="AF80">
        <f>COUNTIF('CC Standings '!AF$3:AF$27,'CC Color Winners'!A80)</f>
        <v>3</v>
      </c>
      <c r="AG80">
        <f>COUNTIF('CC Standings '!AG$3:AG$27,'CC Color Winners'!A80)</f>
        <v>0</v>
      </c>
      <c r="AH80">
        <f>COUNTIF('CC Standings '!AH$3:AH$27,'CC Color Winners'!A80)</f>
        <v>0</v>
      </c>
      <c r="AI80">
        <f>COUNTIF('CC Standings '!AI$3:AI$27,'CC Color Winners'!A80)</f>
        <v>0</v>
      </c>
      <c r="AJ80">
        <f>COUNTIF('CC Standings '!AJ$3:AJ$27,'CC Color Winners'!A80)</f>
        <v>0</v>
      </c>
      <c r="AK80">
        <f>COUNTIF('CC Standings '!AK$3:AK$27,'CC Color Winners'!A80)</f>
        <v>0</v>
      </c>
      <c r="AL80">
        <f>COUNTIF('CC Standings '!AL$3:AL$27,'CC Color Winners'!A80)</f>
        <v>0</v>
      </c>
      <c r="AM80">
        <f>COUNTIF('CC Standings '!AM$3:AM$27,'CC Color Winners'!A80)</f>
        <v>0</v>
      </c>
    </row>
    <row r="81" spans="1:39">
      <c r="A81" t="s">
        <v>76</v>
      </c>
      <c r="B81">
        <f>COUNTIF('CC Standings '!B$3:B$27,'CC Color Winners'!A81)</f>
        <v>1</v>
      </c>
      <c r="C81">
        <f>COUNTIF('CC Standings '!C$3:C$27,'CC Color Winners'!A81)</f>
        <v>1</v>
      </c>
      <c r="D81">
        <f>COUNTIF('CC Standings '!D$3:D$27,'CC Color Winners'!A81)</f>
        <v>1</v>
      </c>
      <c r="E81">
        <f>COUNTIF('CC Standings '!E$3:E$27,'CC Color Winners'!A81)</f>
        <v>0</v>
      </c>
      <c r="F81">
        <f>COUNTIF('CC Standings '!F$3:F$27,'CC Color Winners'!A81)</f>
        <v>2</v>
      </c>
      <c r="G81">
        <f>COUNTIF('CC Standings '!G$3:G$27,'CC Color Winners'!A81)</f>
        <v>0</v>
      </c>
      <c r="H81">
        <f>COUNTIF('CC Standings '!H$3:H$27,'CC Color Winners'!A81)</f>
        <v>0</v>
      </c>
      <c r="I81">
        <f>COUNTIF('CC Standings '!I$3:I$27,'CC Color Winners'!A81)</f>
        <v>1</v>
      </c>
      <c r="J81">
        <f>COUNTIF('CC Standings '!J$3:J$27,'CC Color Winners'!A81)</f>
        <v>1</v>
      </c>
      <c r="K81">
        <f>COUNTIF('CC Standings '!K$3:K$27,'CC Color Winners'!A81)</f>
        <v>0</v>
      </c>
      <c r="L81">
        <f>COUNTIF('CC Standings '!L$3:L$27,'CC Color Winners'!A81)</f>
        <v>0</v>
      </c>
      <c r="M81">
        <f>COUNTIF('CC Standings '!M$3:M$27,'CC Color Winners'!A81)</f>
        <v>0</v>
      </c>
      <c r="N81">
        <f>COUNTIF('CC Standings '!N$3:N$27,'CC Color Winners'!A81)</f>
        <v>0</v>
      </c>
      <c r="O81">
        <f>COUNTIF('CC Standings '!O$3:O$27,'CC Color Winners'!A81)</f>
        <v>1</v>
      </c>
      <c r="P81">
        <f>COUNTIF('CC Standings '!P$3:P$27,'CC Color Winners'!A81)</f>
        <v>0</v>
      </c>
      <c r="Q81">
        <f>COUNTIF('CC Standings '!Q$3:Q$27,'CC Color Winners'!A81)</f>
        <v>2</v>
      </c>
      <c r="R81">
        <f>COUNTIF('CC Standings '!R$3:R$27,'CC Color Winners'!A81)</f>
        <v>0</v>
      </c>
      <c r="S81">
        <f>COUNTIF('CC Standings '!S$3:S$27,'CC Color Winners'!A81)</f>
        <v>0</v>
      </c>
      <c r="T81">
        <f>COUNTIF('CC Standings '!T$3:T$27,'CC Color Winners'!A81)</f>
        <v>0</v>
      </c>
      <c r="U81">
        <f>COUNTIF('CC Standings '!U$3:U$27,'CC Color Winners'!A81)</f>
        <v>0</v>
      </c>
      <c r="V81">
        <f>COUNTIF('CC Standings '!V$3:V$27,'CC Color Winners'!A81)</f>
        <v>0</v>
      </c>
      <c r="W81">
        <f>COUNTIF('CC Standings '!W$3:W$27,'CC Color Winners'!A81)</f>
        <v>0</v>
      </c>
      <c r="X81">
        <f>COUNTIF('CC Standings '!X$3:X$27,'CC Color Winners'!A81)</f>
        <v>0</v>
      </c>
      <c r="Y81">
        <f>COUNTIF('CC Standings '!Y$3:Y$27,'CC Color Winners'!A81)</f>
        <v>0</v>
      </c>
      <c r="Z81">
        <f>COUNTIF('CC Standings '!Z$3:Z$27,'CC Color Winners'!A81)</f>
        <v>0</v>
      </c>
      <c r="AA81">
        <f>COUNTIF('CC Standings '!AA$3:AA$27,'CC Color Winners'!A81)</f>
        <v>0</v>
      </c>
      <c r="AB81">
        <f>COUNTIF('CC Standings '!AB$3:AB$27,'CC Color Winners'!A81)</f>
        <v>0</v>
      </c>
      <c r="AC81">
        <f>COUNTIF('CC Standings '!AC$3:AC$27,'CC Color Winners'!A81)</f>
        <v>0</v>
      </c>
      <c r="AD81">
        <f>COUNTIF('CC Standings '!AD$3:AD$27,'CC Color Winners'!A81)</f>
        <v>0</v>
      </c>
      <c r="AE81">
        <f>COUNTIF('CC Standings '!AE$3:AE$27,'CC Color Winners'!A81)</f>
        <v>0</v>
      </c>
      <c r="AF81">
        <f>COUNTIF('CC Standings '!AF$3:AF$27,'CC Color Winners'!A81)</f>
        <v>0</v>
      </c>
      <c r="AG81">
        <f>COUNTIF('CC Standings '!AG$3:AG$27,'CC Color Winners'!A81)</f>
        <v>0</v>
      </c>
      <c r="AH81">
        <f>COUNTIF('CC Standings '!AH$3:AH$27,'CC Color Winners'!A81)</f>
        <v>0</v>
      </c>
      <c r="AI81">
        <f>COUNTIF('CC Standings '!AI$3:AI$27,'CC Color Winners'!A81)</f>
        <v>0</v>
      </c>
      <c r="AJ81">
        <f>COUNTIF('CC Standings '!AJ$3:AJ$27,'CC Color Winners'!A81)</f>
        <v>0</v>
      </c>
      <c r="AK81">
        <f>COUNTIF('CC Standings '!AK$3:AK$27,'CC Color Winners'!A81)</f>
        <v>0</v>
      </c>
      <c r="AL81">
        <f>COUNTIF('CC Standings '!AL$3:AL$27,'CC Color Winners'!A81)</f>
        <v>0</v>
      </c>
      <c r="AM81">
        <f>COUNTIF('CC Standings '!AM$3:AM$27,'CC Color Winners'!A81)</f>
        <v>0</v>
      </c>
    </row>
    <row r="82" spans="1:39">
      <c r="A82" t="s">
        <v>273</v>
      </c>
      <c r="B82">
        <f>COUNTIF('CC Standings '!B$3:B$27,'CC Color Winners'!A82)</f>
        <v>0</v>
      </c>
      <c r="C82">
        <f>COUNTIF('CC Standings '!C$3:C$27,'CC Color Winners'!A82)</f>
        <v>0</v>
      </c>
      <c r="D82">
        <f>COUNTIF('CC Standings '!D$3:D$27,'CC Color Winners'!A82)</f>
        <v>0</v>
      </c>
      <c r="E82">
        <f>COUNTIF('CC Standings '!E$3:E$27,'CC Color Winners'!A82)</f>
        <v>0</v>
      </c>
      <c r="F82">
        <f>COUNTIF('CC Standings '!F$3:F$27,'CC Color Winners'!A82)</f>
        <v>0</v>
      </c>
      <c r="G82">
        <f>COUNTIF('CC Standings '!G$3:G$27,'CC Color Winners'!A82)</f>
        <v>0</v>
      </c>
      <c r="H82">
        <f>COUNTIF('CC Standings '!H$3:H$27,'CC Color Winners'!A82)</f>
        <v>0</v>
      </c>
      <c r="I82">
        <f>COUNTIF('CC Standings '!I$3:I$27,'CC Color Winners'!A82)</f>
        <v>0</v>
      </c>
      <c r="J82">
        <f>COUNTIF('CC Standings '!J$3:J$27,'CC Color Winners'!A82)</f>
        <v>0</v>
      </c>
      <c r="K82">
        <f>COUNTIF('CC Standings '!K$3:K$27,'CC Color Winners'!A82)</f>
        <v>0</v>
      </c>
      <c r="L82">
        <f>COUNTIF('CC Standings '!L$3:L$27,'CC Color Winners'!A82)</f>
        <v>0</v>
      </c>
      <c r="M82">
        <f>COUNTIF('CC Standings '!M$3:M$27,'CC Color Winners'!A82)</f>
        <v>0</v>
      </c>
      <c r="N82">
        <f>COUNTIF('CC Standings '!N$3:N$27,'CC Color Winners'!A82)</f>
        <v>0</v>
      </c>
      <c r="O82">
        <f>COUNTIF('CC Standings '!O$3:O$27,'CC Color Winners'!A82)</f>
        <v>0</v>
      </c>
      <c r="P82">
        <f>COUNTIF('CC Standings '!P$3:P$27,'CC Color Winners'!A82)</f>
        <v>0</v>
      </c>
      <c r="Q82">
        <f>COUNTIF('CC Standings '!Q$3:Q$27,'CC Color Winners'!A82)</f>
        <v>0</v>
      </c>
      <c r="R82">
        <f>COUNTIF('CC Standings '!R$3:R$27,'CC Color Winners'!A82)</f>
        <v>0</v>
      </c>
      <c r="S82">
        <f>COUNTIF('CC Standings '!S$3:S$27,'CC Color Winners'!A82)</f>
        <v>0</v>
      </c>
      <c r="T82">
        <f>COUNTIF('CC Standings '!T$3:T$27,'CC Color Winners'!A82)</f>
        <v>0</v>
      </c>
      <c r="U82">
        <f>COUNTIF('CC Standings '!U$3:U$27,'CC Color Winners'!A82)</f>
        <v>0</v>
      </c>
      <c r="V82">
        <f>COUNTIF('CC Standings '!V$3:V$27,'CC Color Winners'!A82)</f>
        <v>0</v>
      </c>
      <c r="W82">
        <f>COUNTIF('CC Standings '!W$3:W$27,'CC Color Winners'!A82)</f>
        <v>0</v>
      </c>
      <c r="X82">
        <f>COUNTIF('CC Standings '!X$3:X$27,'CC Color Winners'!A82)</f>
        <v>0</v>
      </c>
      <c r="Y82">
        <f>COUNTIF('CC Standings '!Y$3:Y$27,'CC Color Winners'!A82)</f>
        <v>0</v>
      </c>
      <c r="Z82">
        <f>COUNTIF('CC Standings '!Z$3:Z$27,'CC Color Winners'!A82)</f>
        <v>0</v>
      </c>
      <c r="AA82">
        <f>COUNTIF('CC Standings '!AA$3:AA$27,'CC Color Winners'!A82)</f>
        <v>0</v>
      </c>
      <c r="AB82">
        <f>COUNTIF('CC Standings '!AB$3:AB$27,'CC Color Winners'!A82)</f>
        <v>0</v>
      </c>
      <c r="AC82">
        <f>COUNTIF('CC Standings '!AC$3:AC$27,'CC Color Winners'!A82)</f>
        <v>0</v>
      </c>
      <c r="AD82">
        <f>COUNTIF('CC Standings '!AD$3:AD$27,'CC Color Winners'!A82)</f>
        <v>0</v>
      </c>
      <c r="AE82">
        <f>COUNTIF('CC Standings '!AE$3:AE$27,'CC Color Winners'!A82)</f>
        <v>0</v>
      </c>
      <c r="AF82">
        <f>COUNTIF('CC Standings '!AF$3:AF$27,'CC Color Winners'!A82)</f>
        <v>0</v>
      </c>
      <c r="AG82">
        <f>COUNTIF('CC Standings '!AG$3:AG$27,'CC Color Winners'!A82)</f>
        <v>0</v>
      </c>
      <c r="AH82">
        <f>COUNTIF('CC Standings '!AH$3:AH$27,'CC Color Winners'!A82)</f>
        <v>0</v>
      </c>
      <c r="AI82">
        <f>COUNTIF('CC Standings '!AI$3:AI$27,'CC Color Winners'!A82)</f>
        <v>0</v>
      </c>
      <c r="AJ82">
        <f>COUNTIF('CC Standings '!AJ$3:AJ$27,'CC Color Winners'!A82)</f>
        <v>0</v>
      </c>
      <c r="AK82">
        <f>COUNTIF('CC Standings '!AK$3:AK$27,'CC Color Winners'!A82)</f>
        <v>0</v>
      </c>
      <c r="AL82">
        <f>COUNTIF('CC Standings '!AL$3:AL$27,'CC Color Winners'!A82)</f>
        <v>0</v>
      </c>
      <c r="AM82">
        <f>COUNTIF('CC Standings '!AM$3:AM$27,'CC Color Winners'!A82)</f>
        <v>0</v>
      </c>
    </row>
    <row r="83" spans="1:39">
      <c r="A83" t="s">
        <v>109</v>
      </c>
      <c r="B83">
        <f>COUNTIF('CC Standings '!B$3:B$27,'CC Color Winners'!A83)</f>
        <v>1</v>
      </c>
      <c r="C83">
        <f>COUNTIF('CC Standings '!C$3:C$27,'CC Color Winners'!A83)</f>
        <v>0</v>
      </c>
      <c r="D83">
        <f>COUNTIF('CC Standings '!D$3:D$27,'CC Color Winners'!A83)</f>
        <v>0</v>
      </c>
      <c r="E83">
        <f>COUNTIF('CC Standings '!E$3:E$27,'CC Color Winners'!A83)</f>
        <v>0</v>
      </c>
      <c r="F83">
        <f>COUNTIF('CC Standings '!F$3:F$27,'CC Color Winners'!A83)</f>
        <v>0</v>
      </c>
      <c r="G83">
        <f>COUNTIF('CC Standings '!G$3:G$27,'CC Color Winners'!A83)</f>
        <v>0</v>
      </c>
      <c r="H83">
        <f>COUNTIF('CC Standings '!H$3:H$27,'CC Color Winners'!A83)</f>
        <v>0</v>
      </c>
      <c r="I83">
        <f>COUNTIF('CC Standings '!I$3:I$27,'CC Color Winners'!A83)</f>
        <v>0</v>
      </c>
      <c r="J83">
        <f>COUNTIF('CC Standings '!J$3:J$27,'CC Color Winners'!A83)</f>
        <v>0</v>
      </c>
      <c r="K83">
        <f>COUNTIF('CC Standings '!K$3:K$27,'CC Color Winners'!A83)</f>
        <v>0</v>
      </c>
      <c r="L83">
        <f>COUNTIF('CC Standings '!L$3:L$27,'CC Color Winners'!A83)</f>
        <v>0</v>
      </c>
      <c r="M83">
        <f>COUNTIF('CC Standings '!M$3:M$27,'CC Color Winners'!A83)</f>
        <v>0</v>
      </c>
      <c r="N83">
        <f>COUNTIF('CC Standings '!N$3:N$27,'CC Color Winners'!A83)</f>
        <v>0</v>
      </c>
      <c r="O83">
        <f>COUNTIF('CC Standings '!O$3:O$27,'CC Color Winners'!A83)</f>
        <v>0</v>
      </c>
      <c r="P83">
        <f>COUNTIF('CC Standings '!P$3:P$27,'CC Color Winners'!A83)</f>
        <v>0</v>
      </c>
      <c r="Q83">
        <f>COUNTIF('CC Standings '!Q$3:Q$27,'CC Color Winners'!A83)</f>
        <v>0</v>
      </c>
      <c r="R83">
        <f>COUNTIF('CC Standings '!R$3:R$27,'CC Color Winners'!A83)</f>
        <v>0</v>
      </c>
      <c r="S83">
        <f>COUNTIF('CC Standings '!S$3:S$27,'CC Color Winners'!A83)</f>
        <v>0</v>
      </c>
      <c r="T83">
        <f>COUNTIF('CC Standings '!T$3:T$27,'CC Color Winners'!A83)</f>
        <v>0</v>
      </c>
      <c r="U83">
        <f>COUNTIF('CC Standings '!U$3:U$27,'CC Color Winners'!A83)</f>
        <v>2</v>
      </c>
      <c r="V83">
        <f>COUNTIF('CC Standings '!V$3:V$27,'CC Color Winners'!A83)</f>
        <v>0</v>
      </c>
      <c r="W83">
        <f>COUNTIF('CC Standings '!W$3:W$27,'CC Color Winners'!A83)</f>
        <v>0</v>
      </c>
      <c r="X83">
        <f>COUNTIF('CC Standings '!X$3:X$27,'CC Color Winners'!A83)</f>
        <v>0</v>
      </c>
      <c r="Y83">
        <f>COUNTIF('CC Standings '!Y$3:Y$27,'CC Color Winners'!A83)</f>
        <v>0</v>
      </c>
      <c r="Z83">
        <f>COUNTIF('CC Standings '!Z$3:Z$27,'CC Color Winners'!A83)</f>
        <v>0</v>
      </c>
      <c r="AA83">
        <f>COUNTIF('CC Standings '!AA$3:AA$27,'CC Color Winners'!A83)</f>
        <v>0</v>
      </c>
      <c r="AB83">
        <f>COUNTIF('CC Standings '!AB$3:AB$27,'CC Color Winners'!A83)</f>
        <v>0</v>
      </c>
      <c r="AC83">
        <f>COUNTIF('CC Standings '!AC$3:AC$27,'CC Color Winners'!A83)</f>
        <v>0</v>
      </c>
      <c r="AD83">
        <f>COUNTIF('CC Standings '!AD$3:AD$27,'CC Color Winners'!A83)</f>
        <v>0</v>
      </c>
      <c r="AE83">
        <f>COUNTIF('CC Standings '!AE$3:AE$27,'CC Color Winners'!A83)</f>
        <v>0</v>
      </c>
      <c r="AF83">
        <f>COUNTIF('CC Standings '!AF$3:AF$27,'CC Color Winners'!A83)</f>
        <v>0</v>
      </c>
      <c r="AG83">
        <f>COUNTIF('CC Standings '!AG$3:AG$27,'CC Color Winners'!A83)</f>
        <v>0</v>
      </c>
      <c r="AH83">
        <f>COUNTIF('CC Standings '!AH$3:AH$27,'CC Color Winners'!A83)</f>
        <v>0</v>
      </c>
      <c r="AI83">
        <f>COUNTIF('CC Standings '!AI$3:AI$27,'CC Color Winners'!A83)</f>
        <v>0</v>
      </c>
      <c r="AJ83">
        <f>COUNTIF('CC Standings '!AJ$3:AJ$27,'CC Color Winners'!A83)</f>
        <v>0</v>
      </c>
      <c r="AK83">
        <f>COUNTIF('CC Standings '!AK$3:AK$27,'CC Color Winners'!A83)</f>
        <v>0</v>
      </c>
      <c r="AL83">
        <f>COUNTIF('CC Standings '!AL$3:AL$27,'CC Color Winners'!A83)</f>
        <v>0</v>
      </c>
      <c r="AM83">
        <f>COUNTIF('CC Standings '!AM$3:AM$27,'CC Color Winners'!A83)</f>
        <v>0</v>
      </c>
    </row>
    <row r="84" spans="1:39">
      <c r="A84" t="s">
        <v>45</v>
      </c>
      <c r="B84">
        <f>COUNTIF('CC Standings '!B$3:B$27,'CC Color Winners'!A84)</f>
        <v>0</v>
      </c>
      <c r="C84">
        <f>COUNTIF('CC Standings '!C$3:C$27,'CC Color Winners'!A84)</f>
        <v>0</v>
      </c>
      <c r="D84">
        <f>COUNTIF('CC Standings '!D$3:D$27,'CC Color Winners'!A84)</f>
        <v>1</v>
      </c>
      <c r="E84">
        <f>COUNTIF('CC Standings '!E$3:E$27,'CC Color Winners'!A84)</f>
        <v>0</v>
      </c>
      <c r="F84">
        <f>COUNTIF('CC Standings '!F$3:F$27,'CC Color Winners'!A84)</f>
        <v>0</v>
      </c>
      <c r="G84">
        <f>COUNTIF('CC Standings '!G$3:G$27,'CC Color Winners'!A84)</f>
        <v>0</v>
      </c>
      <c r="H84">
        <f>COUNTIF('CC Standings '!H$3:H$27,'CC Color Winners'!A84)</f>
        <v>0</v>
      </c>
      <c r="I84">
        <f>COUNTIF('CC Standings '!I$3:I$27,'CC Color Winners'!A84)</f>
        <v>0</v>
      </c>
      <c r="J84">
        <f>COUNTIF('CC Standings '!J$3:J$27,'CC Color Winners'!A84)</f>
        <v>0</v>
      </c>
      <c r="K84">
        <f>COUNTIF('CC Standings '!K$3:K$27,'CC Color Winners'!A84)</f>
        <v>0</v>
      </c>
      <c r="L84">
        <f>COUNTIF('CC Standings '!L$3:L$27,'CC Color Winners'!A84)</f>
        <v>0</v>
      </c>
      <c r="M84">
        <f>COUNTIF('CC Standings '!M$3:M$27,'CC Color Winners'!A84)</f>
        <v>0</v>
      </c>
      <c r="N84">
        <f>COUNTIF('CC Standings '!N$3:N$27,'CC Color Winners'!A84)</f>
        <v>0</v>
      </c>
      <c r="O84">
        <f>COUNTIF('CC Standings '!O$3:O$27,'CC Color Winners'!A84)</f>
        <v>0</v>
      </c>
      <c r="P84">
        <f>COUNTIF('CC Standings '!P$3:P$27,'CC Color Winners'!A84)</f>
        <v>0</v>
      </c>
      <c r="Q84">
        <f>COUNTIF('CC Standings '!Q$3:Q$27,'CC Color Winners'!A84)</f>
        <v>0</v>
      </c>
      <c r="R84">
        <f>COUNTIF('CC Standings '!R$3:R$27,'CC Color Winners'!A84)</f>
        <v>0</v>
      </c>
      <c r="S84">
        <f>COUNTIF('CC Standings '!S$3:S$27,'CC Color Winners'!A84)</f>
        <v>0</v>
      </c>
      <c r="T84">
        <f>COUNTIF('CC Standings '!T$3:T$27,'CC Color Winners'!A84)</f>
        <v>0</v>
      </c>
      <c r="U84">
        <f>COUNTIF('CC Standings '!U$3:U$27,'CC Color Winners'!A84)</f>
        <v>0</v>
      </c>
      <c r="V84">
        <f>COUNTIF('CC Standings '!V$3:V$27,'CC Color Winners'!A84)</f>
        <v>0</v>
      </c>
      <c r="W84">
        <f>COUNTIF('CC Standings '!W$3:W$27,'CC Color Winners'!A84)</f>
        <v>0</v>
      </c>
      <c r="X84">
        <f>COUNTIF('CC Standings '!X$3:X$27,'CC Color Winners'!A84)</f>
        <v>0</v>
      </c>
      <c r="Y84">
        <f>COUNTIF('CC Standings '!Y$3:Y$27,'CC Color Winners'!A84)</f>
        <v>0</v>
      </c>
      <c r="Z84">
        <f>COUNTIF('CC Standings '!Z$3:Z$27,'CC Color Winners'!A84)</f>
        <v>0</v>
      </c>
      <c r="AA84">
        <f>COUNTIF('CC Standings '!AA$3:AA$27,'CC Color Winners'!A84)</f>
        <v>0</v>
      </c>
      <c r="AB84">
        <f>COUNTIF('CC Standings '!AB$3:AB$27,'CC Color Winners'!A84)</f>
        <v>0</v>
      </c>
      <c r="AC84">
        <f>COUNTIF('CC Standings '!AC$3:AC$27,'CC Color Winners'!A84)</f>
        <v>0</v>
      </c>
      <c r="AD84">
        <f>COUNTIF('CC Standings '!AD$3:AD$27,'CC Color Winners'!A84)</f>
        <v>0</v>
      </c>
      <c r="AE84">
        <f>COUNTIF('CC Standings '!AE$3:AE$27,'CC Color Winners'!A84)</f>
        <v>0</v>
      </c>
      <c r="AF84">
        <f>COUNTIF('CC Standings '!AF$3:AF$27,'CC Color Winners'!A84)</f>
        <v>0</v>
      </c>
      <c r="AG84">
        <f>COUNTIF('CC Standings '!AG$3:AG$27,'CC Color Winners'!A84)</f>
        <v>0</v>
      </c>
      <c r="AH84">
        <f>COUNTIF('CC Standings '!AH$3:AH$27,'CC Color Winners'!A84)</f>
        <v>0</v>
      </c>
      <c r="AI84">
        <f>COUNTIF('CC Standings '!AI$3:AI$27,'CC Color Winners'!A84)</f>
        <v>0</v>
      </c>
      <c r="AJ84">
        <f>COUNTIF('CC Standings '!AJ$3:AJ$27,'CC Color Winners'!A84)</f>
        <v>0</v>
      </c>
      <c r="AK84">
        <f>COUNTIF('CC Standings '!AK$3:AK$27,'CC Color Winners'!A84)</f>
        <v>0</v>
      </c>
      <c r="AL84">
        <f>COUNTIF('CC Standings '!AL$3:AL$27,'CC Color Winners'!A84)</f>
        <v>0</v>
      </c>
      <c r="AM84">
        <f>COUNTIF('CC Standings '!AM$3:AM$27,'CC Color Winners'!A84)</f>
        <v>0</v>
      </c>
    </row>
    <row r="85" spans="1:39">
      <c r="A85" t="s">
        <v>72</v>
      </c>
      <c r="B85">
        <f>COUNTIF('CC Standings '!B$3:B$27,'CC Color Winners'!A85)</f>
        <v>0</v>
      </c>
      <c r="C85">
        <f>COUNTIF('CC Standings '!C$3:C$27,'CC Color Winners'!A85)</f>
        <v>0</v>
      </c>
      <c r="D85">
        <f>COUNTIF('CC Standings '!D$3:D$27,'CC Color Winners'!A85)</f>
        <v>0</v>
      </c>
      <c r="E85">
        <f>COUNTIF('CC Standings '!E$3:E$27,'CC Color Winners'!A85)</f>
        <v>0</v>
      </c>
      <c r="F85">
        <f>COUNTIF('CC Standings '!F$3:F$27,'CC Color Winners'!A85)</f>
        <v>0</v>
      </c>
      <c r="G85">
        <f>COUNTIF('CC Standings '!G$3:G$27,'CC Color Winners'!A85)</f>
        <v>0</v>
      </c>
      <c r="H85">
        <f>COUNTIF('CC Standings '!H$3:H$27,'CC Color Winners'!A85)</f>
        <v>0</v>
      </c>
      <c r="I85">
        <f>COUNTIF('CC Standings '!I$3:I$27,'CC Color Winners'!A85)</f>
        <v>0</v>
      </c>
      <c r="J85">
        <f>COUNTIF('CC Standings '!J$3:J$27,'CC Color Winners'!A85)</f>
        <v>0</v>
      </c>
      <c r="K85">
        <f>COUNTIF('CC Standings '!K$3:K$27,'CC Color Winners'!A85)</f>
        <v>0</v>
      </c>
      <c r="L85">
        <f>COUNTIF('CC Standings '!L$3:L$27,'CC Color Winners'!A85)</f>
        <v>0</v>
      </c>
      <c r="M85">
        <f>COUNTIF('CC Standings '!M$3:M$27,'CC Color Winners'!A85)</f>
        <v>0</v>
      </c>
      <c r="N85">
        <f>COUNTIF('CC Standings '!N$3:N$27,'CC Color Winners'!A85)</f>
        <v>0</v>
      </c>
      <c r="O85">
        <f>COUNTIF('CC Standings '!O$3:O$27,'CC Color Winners'!A85)</f>
        <v>0</v>
      </c>
      <c r="P85">
        <f>COUNTIF('CC Standings '!P$3:P$27,'CC Color Winners'!A85)</f>
        <v>0</v>
      </c>
      <c r="Q85">
        <f>COUNTIF('CC Standings '!Q$3:Q$27,'CC Color Winners'!A85)</f>
        <v>0</v>
      </c>
      <c r="R85">
        <f>COUNTIF('CC Standings '!R$3:R$27,'CC Color Winners'!A85)</f>
        <v>0</v>
      </c>
      <c r="S85">
        <f>COUNTIF('CC Standings '!S$3:S$27,'CC Color Winners'!A85)</f>
        <v>0</v>
      </c>
      <c r="T85">
        <f>COUNTIF('CC Standings '!T$3:T$27,'CC Color Winners'!A85)</f>
        <v>0</v>
      </c>
      <c r="U85">
        <f>COUNTIF('CC Standings '!U$3:U$27,'CC Color Winners'!A85)</f>
        <v>0</v>
      </c>
      <c r="V85">
        <f>COUNTIF('CC Standings '!V$3:V$27,'CC Color Winners'!A85)</f>
        <v>0</v>
      </c>
      <c r="W85">
        <f>COUNTIF('CC Standings '!W$3:W$27,'CC Color Winners'!A85)</f>
        <v>0</v>
      </c>
      <c r="X85">
        <f>COUNTIF('CC Standings '!X$3:X$27,'CC Color Winners'!A85)</f>
        <v>0</v>
      </c>
      <c r="Y85">
        <f>COUNTIF('CC Standings '!Y$3:Y$27,'CC Color Winners'!A85)</f>
        <v>0</v>
      </c>
      <c r="Z85">
        <f>COUNTIF('CC Standings '!Z$3:Z$27,'CC Color Winners'!A85)</f>
        <v>0</v>
      </c>
      <c r="AA85">
        <f>COUNTIF('CC Standings '!AA$3:AA$27,'CC Color Winners'!A85)</f>
        <v>0</v>
      </c>
      <c r="AB85">
        <f>COUNTIF('CC Standings '!AB$3:AB$27,'CC Color Winners'!A85)</f>
        <v>0</v>
      </c>
      <c r="AC85">
        <f>COUNTIF('CC Standings '!AC$3:AC$27,'CC Color Winners'!A85)</f>
        <v>0</v>
      </c>
      <c r="AD85">
        <f>COUNTIF('CC Standings '!AD$3:AD$27,'CC Color Winners'!A85)</f>
        <v>0</v>
      </c>
      <c r="AE85">
        <f>COUNTIF('CC Standings '!AE$3:AE$27,'CC Color Winners'!A85)</f>
        <v>0</v>
      </c>
      <c r="AF85">
        <f>COUNTIF('CC Standings '!AF$3:AF$27,'CC Color Winners'!A85)</f>
        <v>0</v>
      </c>
      <c r="AG85">
        <f>COUNTIF('CC Standings '!AG$3:AG$27,'CC Color Winners'!A85)</f>
        <v>0</v>
      </c>
      <c r="AH85">
        <f>COUNTIF('CC Standings '!AH$3:AH$27,'CC Color Winners'!A85)</f>
        <v>0</v>
      </c>
      <c r="AI85">
        <f>COUNTIF('CC Standings '!AI$3:AI$27,'CC Color Winners'!A85)</f>
        <v>0</v>
      </c>
      <c r="AJ85">
        <f>COUNTIF('CC Standings '!AJ$3:AJ$27,'CC Color Winners'!A85)</f>
        <v>0</v>
      </c>
      <c r="AK85">
        <f>COUNTIF('CC Standings '!AK$3:AK$27,'CC Color Winners'!A85)</f>
        <v>0</v>
      </c>
      <c r="AL85">
        <f>COUNTIF('CC Standings '!AL$3:AL$27,'CC Color Winners'!A85)</f>
        <v>0</v>
      </c>
      <c r="AM85">
        <f>COUNTIF('CC Standings '!AM$3:AM$27,'CC Color Winners'!A85)</f>
        <v>0</v>
      </c>
    </row>
    <row r="86" spans="1:39">
      <c r="A86" t="s">
        <v>58</v>
      </c>
      <c r="B86">
        <f>COUNTIF('CC Standings '!B$3:B$27,'CC Color Winners'!A86)</f>
        <v>0</v>
      </c>
      <c r="C86">
        <f>COUNTIF('CC Standings '!C$3:C$27,'CC Color Winners'!A86)</f>
        <v>0</v>
      </c>
      <c r="D86">
        <f>COUNTIF('CC Standings '!D$3:D$27,'CC Color Winners'!A86)</f>
        <v>0</v>
      </c>
      <c r="E86">
        <f>COUNTIF('CC Standings '!E$3:E$27,'CC Color Winners'!A86)</f>
        <v>1</v>
      </c>
      <c r="F86">
        <f>COUNTIF('CC Standings '!F$3:F$27,'CC Color Winners'!A86)</f>
        <v>0</v>
      </c>
      <c r="G86">
        <f>COUNTIF('CC Standings '!G$3:G$27,'CC Color Winners'!A86)</f>
        <v>0</v>
      </c>
      <c r="H86">
        <f>COUNTIF('CC Standings '!H$3:H$27,'CC Color Winners'!A86)</f>
        <v>0</v>
      </c>
      <c r="I86">
        <f>COUNTIF('CC Standings '!I$3:I$27,'CC Color Winners'!A86)</f>
        <v>0</v>
      </c>
      <c r="J86">
        <f>COUNTIF('CC Standings '!J$3:J$27,'CC Color Winners'!A86)</f>
        <v>0</v>
      </c>
      <c r="K86">
        <f>COUNTIF('CC Standings '!K$3:K$27,'CC Color Winners'!A86)</f>
        <v>0</v>
      </c>
      <c r="L86">
        <f>COUNTIF('CC Standings '!L$3:L$27,'CC Color Winners'!A86)</f>
        <v>0</v>
      </c>
      <c r="M86">
        <f>COUNTIF('CC Standings '!M$3:M$27,'CC Color Winners'!A86)</f>
        <v>0</v>
      </c>
      <c r="N86">
        <f>COUNTIF('CC Standings '!N$3:N$27,'CC Color Winners'!A86)</f>
        <v>0</v>
      </c>
      <c r="O86">
        <f>COUNTIF('CC Standings '!O$3:O$27,'CC Color Winners'!A86)</f>
        <v>1</v>
      </c>
      <c r="P86">
        <f>COUNTIF('CC Standings '!P$3:P$27,'CC Color Winners'!A86)</f>
        <v>0</v>
      </c>
      <c r="Q86">
        <f>COUNTIF('CC Standings '!Q$3:Q$27,'CC Color Winners'!A86)</f>
        <v>0</v>
      </c>
      <c r="R86">
        <f>COUNTIF('CC Standings '!R$3:R$27,'CC Color Winners'!A86)</f>
        <v>0</v>
      </c>
      <c r="S86">
        <f>COUNTIF('CC Standings '!S$3:S$27,'CC Color Winners'!A86)</f>
        <v>0</v>
      </c>
      <c r="T86">
        <f>COUNTIF('CC Standings '!T$3:T$27,'CC Color Winners'!A86)</f>
        <v>0</v>
      </c>
      <c r="U86">
        <f>COUNTIF('CC Standings '!U$3:U$27,'CC Color Winners'!A86)</f>
        <v>0</v>
      </c>
      <c r="V86">
        <f>COUNTIF('CC Standings '!V$3:V$27,'CC Color Winners'!A86)</f>
        <v>0</v>
      </c>
      <c r="W86">
        <f>COUNTIF('CC Standings '!W$3:W$27,'CC Color Winners'!A86)</f>
        <v>0</v>
      </c>
      <c r="X86">
        <f>COUNTIF('CC Standings '!X$3:X$27,'CC Color Winners'!A86)</f>
        <v>0</v>
      </c>
      <c r="Y86">
        <f>COUNTIF('CC Standings '!Y$3:Y$27,'CC Color Winners'!A86)</f>
        <v>0</v>
      </c>
      <c r="Z86">
        <f>COUNTIF('CC Standings '!Z$3:Z$27,'CC Color Winners'!A86)</f>
        <v>0</v>
      </c>
      <c r="AA86">
        <f>COUNTIF('CC Standings '!AA$3:AA$27,'CC Color Winners'!A86)</f>
        <v>0</v>
      </c>
      <c r="AB86">
        <f>COUNTIF('CC Standings '!AB$3:AB$27,'CC Color Winners'!A86)</f>
        <v>0</v>
      </c>
      <c r="AC86">
        <f>COUNTIF('CC Standings '!AC$3:AC$27,'CC Color Winners'!A86)</f>
        <v>0</v>
      </c>
      <c r="AD86">
        <f>COUNTIF('CC Standings '!AD$3:AD$27,'CC Color Winners'!A86)</f>
        <v>0</v>
      </c>
      <c r="AE86">
        <f>COUNTIF('CC Standings '!AE$3:AE$27,'CC Color Winners'!A86)</f>
        <v>0</v>
      </c>
      <c r="AF86">
        <f>COUNTIF('CC Standings '!AF$3:AF$27,'CC Color Winners'!A86)</f>
        <v>0</v>
      </c>
      <c r="AG86">
        <f>COUNTIF('CC Standings '!AG$3:AG$27,'CC Color Winners'!A86)</f>
        <v>0</v>
      </c>
      <c r="AH86">
        <f>COUNTIF('CC Standings '!AH$3:AH$27,'CC Color Winners'!A86)</f>
        <v>0</v>
      </c>
      <c r="AI86">
        <f>COUNTIF('CC Standings '!AI$3:AI$27,'CC Color Winners'!A86)</f>
        <v>0</v>
      </c>
      <c r="AJ86">
        <f>COUNTIF('CC Standings '!AJ$3:AJ$27,'CC Color Winners'!A86)</f>
        <v>0</v>
      </c>
      <c r="AK86">
        <f>COUNTIF('CC Standings '!AK$3:AK$27,'CC Color Winners'!A86)</f>
        <v>0</v>
      </c>
      <c r="AL86">
        <f>COUNTIF('CC Standings '!AL$3:AL$27,'CC Color Winners'!A86)</f>
        <v>0</v>
      </c>
      <c r="AM86">
        <f>COUNTIF('CC Standings '!AM$3:AM$27,'CC Color Winners'!A86)</f>
        <v>0</v>
      </c>
    </row>
    <row r="87" spans="1:39">
      <c r="A87" t="s">
        <v>91</v>
      </c>
      <c r="B87">
        <f>COUNTIF('CC Standings '!B$3:B$27,'CC Color Winners'!A87)</f>
        <v>0</v>
      </c>
      <c r="C87">
        <f>COUNTIF('CC Standings '!C$3:C$27,'CC Color Winners'!A87)</f>
        <v>2</v>
      </c>
      <c r="D87">
        <f>COUNTIF('CC Standings '!D$3:D$27,'CC Color Winners'!A87)</f>
        <v>0</v>
      </c>
      <c r="E87">
        <f>COUNTIF('CC Standings '!E$3:E$27,'CC Color Winners'!A87)</f>
        <v>0</v>
      </c>
      <c r="F87">
        <f>COUNTIF('CC Standings '!F$3:F$27,'CC Color Winners'!A87)</f>
        <v>0</v>
      </c>
      <c r="G87">
        <f>COUNTIF('CC Standings '!G$3:G$27,'CC Color Winners'!A87)</f>
        <v>0</v>
      </c>
      <c r="H87">
        <f>COUNTIF('CC Standings '!H$3:H$27,'CC Color Winners'!A87)</f>
        <v>0</v>
      </c>
      <c r="I87">
        <f>COUNTIF('CC Standings '!I$3:I$27,'CC Color Winners'!A87)</f>
        <v>0</v>
      </c>
      <c r="J87">
        <f>COUNTIF('CC Standings '!J$3:J$27,'CC Color Winners'!A87)</f>
        <v>0</v>
      </c>
      <c r="K87">
        <f>COUNTIF('CC Standings '!K$3:K$27,'CC Color Winners'!A87)</f>
        <v>0</v>
      </c>
      <c r="L87">
        <f>COUNTIF('CC Standings '!L$3:L$27,'CC Color Winners'!A87)</f>
        <v>0</v>
      </c>
      <c r="M87">
        <f>COUNTIF('CC Standings '!M$3:M$27,'CC Color Winners'!A87)</f>
        <v>0</v>
      </c>
      <c r="N87">
        <f>COUNTIF('CC Standings '!N$3:N$27,'CC Color Winners'!A87)</f>
        <v>0</v>
      </c>
      <c r="O87">
        <f>COUNTIF('CC Standings '!O$3:O$27,'CC Color Winners'!A87)</f>
        <v>0</v>
      </c>
      <c r="P87">
        <f>COUNTIF('CC Standings '!P$3:P$27,'CC Color Winners'!A87)</f>
        <v>0</v>
      </c>
      <c r="Q87">
        <f>COUNTIF('CC Standings '!Q$3:Q$27,'CC Color Winners'!A87)</f>
        <v>2</v>
      </c>
      <c r="R87">
        <f>COUNTIF('CC Standings '!R$3:R$27,'CC Color Winners'!A87)</f>
        <v>0</v>
      </c>
      <c r="S87">
        <f>COUNTIF('CC Standings '!S$3:S$27,'CC Color Winners'!A87)</f>
        <v>0</v>
      </c>
      <c r="T87">
        <f>COUNTIF('CC Standings '!T$3:T$27,'CC Color Winners'!A87)</f>
        <v>0</v>
      </c>
      <c r="U87">
        <f>COUNTIF('CC Standings '!U$3:U$27,'CC Color Winners'!A87)</f>
        <v>0</v>
      </c>
      <c r="V87">
        <f>COUNTIF('CC Standings '!V$3:V$27,'CC Color Winners'!A87)</f>
        <v>0</v>
      </c>
      <c r="W87">
        <f>COUNTIF('CC Standings '!W$3:W$27,'CC Color Winners'!A87)</f>
        <v>0</v>
      </c>
      <c r="X87">
        <f>COUNTIF('CC Standings '!X$3:X$27,'CC Color Winners'!A87)</f>
        <v>0</v>
      </c>
      <c r="Y87">
        <f>COUNTIF('CC Standings '!Y$3:Y$27,'CC Color Winners'!A87)</f>
        <v>0</v>
      </c>
      <c r="Z87">
        <f>COUNTIF('CC Standings '!Z$3:Z$27,'CC Color Winners'!A87)</f>
        <v>0</v>
      </c>
      <c r="AA87">
        <f>COUNTIF('CC Standings '!AA$3:AA$27,'CC Color Winners'!A87)</f>
        <v>0</v>
      </c>
      <c r="AB87">
        <f>COUNTIF('CC Standings '!AB$3:AB$27,'CC Color Winners'!A87)</f>
        <v>0</v>
      </c>
      <c r="AC87">
        <f>COUNTIF('CC Standings '!AC$3:AC$27,'CC Color Winners'!A87)</f>
        <v>0</v>
      </c>
      <c r="AD87">
        <f>COUNTIF('CC Standings '!AD$3:AD$27,'CC Color Winners'!A87)</f>
        <v>0</v>
      </c>
      <c r="AE87">
        <f>COUNTIF('CC Standings '!AE$3:AE$27,'CC Color Winners'!A87)</f>
        <v>0</v>
      </c>
      <c r="AF87">
        <f>COUNTIF('CC Standings '!AF$3:AF$27,'CC Color Winners'!A87)</f>
        <v>0</v>
      </c>
      <c r="AG87">
        <f>COUNTIF('CC Standings '!AG$3:AG$27,'CC Color Winners'!A87)</f>
        <v>0</v>
      </c>
      <c r="AH87">
        <f>COUNTIF('CC Standings '!AH$3:AH$27,'CC Color Winners'!A87)</f>
        <v>0</v>
      </c>
      <c r="AI87">
        <f>COUNTIF('CC Standings '!AI$3:AI$27,'CC Color Winners'!A87)</f>
        <v>0</v>
      </c>
      <c r="AJ87">
        <f>COUNTIF('CC Standings '!AJ$3:AJ$27,'CC Color Winners'!A87)</f>
        <v>0</v>
      </c>
      <c r="AK87">
        <f>COUNTIF('CC Standings '!AK$3:AK$27,'CC Color Winners'!A87)</f>
        <v>0</v>
      </c>
      <c r="AL87">
        <f>COUNTIF('CC Standings '!AL$3:AL$27,'CC Color Winners'!A87)</f>
        <v>0</v>
      </c>
      <c r="AM87">
        <f>COUNTIF('CC Standings '!AM$3:AM$27,'CC Color Winners'!A87)</f>
        <v>0</v>
      </c>
    </row>
    <row r="88" spans="1:39">
      <c r="A88" t="s">
        <v>26</v>
      </c>
      <c r="B88">
        <f>COUNTIF('CC Standings '!B$3:B$27,'CC Color Winners'!A88)</f>
        <v>3</v>
      </c>
      <c r="C88">
        <f>COUNTIF('CC Standings '!C$3:C$27,'CC Color Winners'!A88)</f>
        <v>1</v>
      </c>
      <c r="D88">
        <f>COUNTIF('CC Standings '!D$3:D$27,'CC Color Winners'!A88)</f>
        <v>0</v>
      </c>
      <c r="E88">
        <f>COUNTIF('CC Standings '!E$3:E$27,'CC Color Winners'!A88)</f>
        <v>0</v>
      </c>
      <c r="F88">
        <f>COUNTIF('CC Standings '!F$3:F$27,'CC Color Winners'!A88)</f>
        <v>2</v>
      </c>
      <c r="G88">
        <f>COUNTIF('CC Standings '!G$3:G$27,'CC Color Winners'!A88)</f>
        <v>2</v>
      </c>
      <c r="H88">
        <f>COUNTIF('CC Standings '!H$3:H$27,'CC Color Winners'!A88)</f>
        <v>1</v>
      </c>
      <c r="I88">
        <f>COUNTIF('CC Standings '!I$3:I$27,'CC Color Winners'!A88)</f>
        <v>2</v>
      </c>
      <c r="J88">
        <f>COUNTIF('CC Standings '!J$3:J$27,'CC Color Winners'!A88)</f>
        <v>3</v>
      </c>
      <c r="K88">
        <f>COUNTIF('CC Standings '!K$3:K$27,'CC Color Winners'!A88)</f>
        <v>1</v>
      </c>
      <c r="L88">
        <f>COUNTIF('CC Standings '!L$3:L$27,'CC Color Winners'!A88)</f>
        <v>1</v>
      </c>
      <c r="M88">
        <f>COUNTIF('CC Standings '!M$3:M$27,'CC Color Winners'!A88)</f>
        <v>0</v>
      </c>
      <c r="N88">
        <f>COUNTIF('CC Standings '!N$3:N$27,'CC Color Winners'!A88)</f>
        <v>0</v>
      </c>
      <c r="O88">
        <f>COUNTIF('CC Standings '!O$3:O$27,'CC Color Winners'!A88)</f>
        <v>0</v>
      </c>
      <c r="P88">
        <f>COUNTIF('CC Standings '!P$3:P$27,'CC Color Winners'!A88)</f>
        <v>0</v>
      </c>
      <c r="Q88">
        <f>COUNTIF('CC Standings '!Q$3:Q$27,'CC Color Winners'!A88)</f>
        <v>1</v>
      </c>
      <c r="R88">
        <f>COUNTIF('CC Standings '!R$3:R$27,'CC Color Winners'!A88)</f>
        <v>1</v>
      </c>
      <c r="S88">
        <f>COUNTIF('CC Standings '!S$3:S$27,'CC Color Winners'!A88)</f>
        <v>0</v>
      </c>
      <c r="T88">
        <f>COUNTIF('CC Standings '!T$3:T$27,'CC Color Winners'!A88)</f>
        <v>4</v>
      </c>
      <c r="U88">
        <f>COUNTIF('CC Standings '!U$3:U$27,'CC Color Winners'!A88)</f>
        <v>2</v>
      </c>
      <c r="V88">
        <f>COUNTIF('CC Standings '!V$3:V$27,'CC Color Winners'!A88)</f>
        <v>2</v>
      </c>
      <c r="W88">
        <f>COUNTIF('CC Standings '!W$3:W$27,'CC Color Winners'!A88)</f>
        <v>2</v>
      </c>
      <c r="X88">
        <f>COUNTIF('CC Standings '!X$3:X$27,'CC Color Winners'!A88)</f>
        <v>0</v>
      </c>
      <c r="Y88">
        <f>COUNTIF('CC Standings '!Y$3:Y$27,'CC Color Winners'!A88)</f>
        <v>0</v>
      </c>
      <c r="Z88">
        <f>COUNTIF('CC Standings '!Z$3:Z$27,'CC Color Winners'!A88)</f>
        <v>1</v>
      </c>
      <c r="AA88">
        <f>COUNTIF('CC Standings '!AA$3:AA$27,'CC Color Winners'!A88)</f>
        <v>0</v>
      </c>
      <c r="AB88">
        <f>COUNTIF('CC Standings '!AB$3:AB$27,'CC Color Winners'!A88)</f>
        <v>0</v>
      </c>
      <c r="AC88">
        <f>COUNTIF('CC Standings '!AC$3:AC$27,'CC Color Winners'!A88)</f>
        <v>0</v>
      </c>
      <c r="AD88">
        <f>COUNTIF('CC Standings '!AD$3:AD$27,'CC Color Winners'!A88)</f>
        <v>0</v>
      </c>
      <c r="AE88">
        <f>COUNTIF('CC Standings '!AE$3:AE$27,'CC Color Winners'!A88)</f>
        <v>0</v>
      </c>
      <c r="AF88">
        <f>COUNTIF('CC Standings '!AF$3:AF$27,'CC Color Winners'!A88)</f>
        <v>0</v>
      </c>
      <c r="AG88">
        <f>COUNTIF('CC Standings '!AG$3:AG$27,'CC Color Winners'!A88)</f>
        <v>0</v>
      </c>
      <c r="AH88">
        <f>COUNTIF('CC Standings '!AH$3:AH$27,'CC Color Winners'!A88)</f>
        <v>0</v>
      </c>
      <c r="AI88">
        <f>COUNTIF('CC Standings '!AI$3:AI$27,'CC Color Winners'!A88)</f>
        <v>0</v>
      </c>
      <c r="AJ88">
        <f>COUNTIF('CC Standings '!AJ$3:AJ$27,'CC Color Winners'!A88)</f>
        <v>0</v>
      </c>
      <c r="AK88">
        <f>COUNTIF('CC Standings '!AK$3:AK$27,'CC Color Winners'!A88)</f>
        <v>0</v>
      </c>
      <c r="AL88">
        <f>COUNTIF('CC Standings '!AL$3:AL$27,'CC Color Winners'!A88)</f>
        <v>0</v>
      </c>
      <c r="AM88">
        <f>COUNTIF('CC Standings '!AM$3:AM$27,'CC Color Winners'!A88)</f>
        <v>0</v>
      </c>
    </row>
    <row r="89" spans="1:39">
      <c r="A89" t="s">
        <v>111</v>
      </c>
      <c r="B89">
        <f>COUNTIF('CC Standings '!B$3:B$27,'CC Color Winners'!A89)</f>
        <v>0</v>
      </c>
      <c r="C89">
        <f>COUNTIF('CC Standings '!C$3:C$27,'CC Color Winners'!A89)</f>
        <v>1</v>
      </c>
      <c r="D89">
        <f>COUNTIF('CC Standings '!D$3:D$27,'CC Color Winners'!A89)</f>
        <v>0</v>
      </c>
      <c r="E89">
        <f>COUNTIF('CC Standings '!E$3:E$27,'CC Color Winners'!A89)</f>
        <v>0</v>
      </c>
      <c r="F89">
        <f>COUNTIF('CC Standings '!F$3:F$27,'CC Color Winners'!A89)</f>
        <v>0</v>
      </c>
      <c r="G89">
        <f>COUNTIF('CC Standings '!G$3:G$27,'CC Color Winners'!A89)</f>
        <v>0</v>
      </c>
      <c r="H89">
        <f>COUNTIF('CC Standings '!H$3:H$27,'CC Color Winners'!A89)</f>
        <v>0</v>
      </c>
      <c r="I89">
        <f>COUNTIF('CC Standings '!I$3:I$27,'CC Color Winners'!A89)</f>
        <v>1</v>
      </c>
      <c r="J89">
        <f>COUNTIF('CC Standings '!J$3:J$27,'CC Color Winners'!A89)</f>
        <v>0</v>
      </c>
      <c r="K89">
        <f>COUNTIF('CC Standings '!K$3:K$27,'CC Color Winners'!A89)</f>
        <v>0</v>
      </c>
      <c r="L89">
        <f>COUNTIF('CC Standings '!L$3:L$27,'CC Color Winners'!A89)</f>
        <v>0</v>
      </c>
      <c r="M89">
        <f>COUNTIF('CC Standings '!M$3:M$27,'CC Color Winners'!A89)</f>
        <v>0</v>
      </c>
      <c r="N89">
        <f>COUNTIF('CC Standings '!N$3:N$27,'CC Color Winners'!A89)</f>
        <v>0</v>
      </c>
      <c r="O89">
        <f>COUNTIF('CC Standings '!O$3:O$27,'CC Color Winners'!A89)</f>
        <v>0</v>
      </c>
      <c r="P89">
        <f>COUNTIF('CC Standings '!P$3:P$27,'CC Color Winners'!A89)</f>
        <v>0</v>
      </c>
      <c r="Q89">
        <f>COUNTIF('CC Standings '!Q$3:Q$27,'CC Color Winners'!A89)</f>
        <v>0</v>
      </c>
      <c r="R89">
        <f>COUNTIF('CC Standings '!R$3:R$27,'CC Color Winners'!A89)</f>
        <v>0</v>
      </c>
      <c r="S89">
        <f>COUNTIF('CC Standings '!S$3:S$27,'CC Color Winners'!A89)</f>
        <v>0</v>
      </c>
      <c r="T89">
        <f>COUNTIF('CC Standings '!T$3:T$27,'CC Color Winners'!A89)</f>
        <v>0</v>
      </c>
      <c r="U89">
        <f>COUNTIF('CC Standings '!U$3:U$27,'CC Color Winners'!A89)</f>
        <v>0</v>
      </c>
      <c r="V89">
        <f>COUNTIF('CC Standings '!V$3:V$27,'CC Color Winners'!A89)</f>
        <v>0</v>
      </c>
      <c r="W89">
        <f>COUNTIF('CC Standings '!W$3:W$27,'CC Color Winners'!A89)</f>
        <v>0</v>
      </c>
      <c r="X89">
        <f>COUNTIF('CC Standings '!X$3:X$27,'CC Color Winners'!A89)</f>
        <v>0</v>
      </c>
      <c r="Y89">
        <f>COUNTIF('CC Standings '!Y$3:Y$27,'CC Color Winners'!A89)</f>
        <v>0</v>
      </c>
      <c r="Z89">
        <f>COUNTIF('CC Standings '!Z$3:Z$27,'CC Color Winners'!A89)</f>
        <v>0</v>
      </c>
      <c r="AA89">
        <f>COUNTIF('CC Standings '!AA$3:AA$27,'CC Color Winners'!A89)</f>
        <v>0</v>
      </c>
      <c r="AB89">
        <f>COUNTIF('CC Standings '!AB$3:AB$27,'CC Color Winners'!A89)</f>
        <v>0</v>
      </c>
      <c r="AC89">
        <f>COUNTIF('CC Standings '!AC$3:AC$27,'CC Color Winners'!A89)</f>
        <v>0</v>
      </c>
      <c r="AD89">
        <f>COUNTIF('CC Standings '!AD$3:AD$27,'CC Color Winners'!A89)</f>
        <v>0</v>
      </c>
      <c r="AE89">
        <f>COUNTIF('CC Standings '!AE$3:AE$27,'CC Color Winners'!A89)</f>
        <v>0</v>
      </c>
      <c r="AF89">
        <f>COUNTIF('CC Standings '!AF$3:AF$27,'CC Color Winners'!A89)</f>
        <v>0</v>
      </c>
      <c r="AG89">
        <f>COUNTIF('CC Standings '!AG$3:AG$27,'CC Color Winners'!A89)</f>
        <v>0</v>
      </c>
      <c r="AH89">
        <f>COUNTIF('CC Standings '!AH$3:AH$27,'CC Color Winners'!A89)</f>
        <v>0</v>
      </c>
      <c r="AI89">
        <f>COUNTIF('CC Standings '!AI$3:AI$27,'CC Color Winners'!A89)</f>
        <v>0</v>
      </c>
      <c r="AJ89">
        <f>COUNTIF('CC Standings '!AJ$3:AJ$27,'CC Color Winners'!A89)</f>
        <v>0</v>
      </c>
      <c r="AK89">
        <f>COUNTIF('CC Standings '!AK$3:AK$27,'CC Color Winners'!A89)</f>
        <v>0</v>
      </c>
      <c r="AL89">
        <f>COUNTIF('CC Standings '!AL$3:AL$27,'CC Color Winners'!A89)</f>
        <v>0</v>
      </c>
      <c r="AM89">
        <f>COUNTIF('CC Standings '!AM$3:AM$27,'CC Color Winners'!A89)</f>
        <v>0</v>
      </c>
    </row>
    <row r="90" spans="1:39">
      <c r="A90" t="s">
        <v>302</v>
      </c>
      <c r="B90">
        <f>COUNTIF('CC Standings '!B$3:B$27,'CC Color Winners'!A90)</f>
        <v>0</v>
      </c>
      <c r="C90">
        <f>COUNTIF('CC Standings '!C$3:C$27,'CC Color Winners'!A90)</f>
        <v>0</v>
      </c>
      <c r="D90">
        <f>COUNTIF('CC Standings '!D$3:D$27,'CC Color Winners'!A90)</f>
        <v>0</v>
      </c>
      <c r="E90">
        <f>COUNTIF('CC Standings '!E$3:E$27,'CC Color Winners'!A90)</f>
        <v>1</v>
      </c>
      <c r="F90">
        <f>COUNTIF('CC Standings '!F$3:F$27,'CC Color Winners'!A90)</f>
        <v>0</v>
      </c>
      <c r="G90">
        <f>COUNTIF('CC Standings '!G$3:G$27,'CC Color Winners'!A90)</f>
        <v>3</v>
      </c>
      <c r="H90">
        <f>COUNTIF('CC Standings '!H$3:H$27,'CC Color Winners'!A90)</f>
        <v>0</v>
      </c>
      <c r="I90">
        <f>COUNTIF('CC Standings '!I$3:I$27,'CC Color Winners'!A90)</f>
        <v>0</v>
      </c>
      <c r="J90">
        <f>COUNTIF('CC Standings '!J$3:J$27,'CC Color Winners'!A90)</f>
        <v>0</v>
      </c>
      <c r="K90">
        <f>COUNTIF('CC Standings '!K$3:K$27,'CC Color Winners'!A90)</f>
        <v>0</v>
      </c>
      <c r="L90">
        <f>COUNTIF('CC Standings '!L$3:L$27,'CC Color Winners'!A90)</f>
        <v>0</v>
      </c>
      <c r="M90">
        <f>COUNTIF('CC Standings '!M$3:M$27,'CC Color Winners'!A90)</f>
        <v>0</v>
      </c>
      <c r="N90">
        <f>COUNTIF('CC Standings '!N$3:N$27,'CC Color Winners'!A90)</f>
        <v>2</v>
      </c>
      <c r="O90">
        <f>COUNTIF('CC Standings '!O$3:O$27,'CC Color Winners'!A90)</f>
        <v>0</v>
      </c>
      <c r="P90">
        <f>COUNTIF('CC Standings '!P$3:P$27,'CC Color Winners'!A90)</f>
        <v>0</v>
      </c>
      <c r="Q90">
        <f>COUNTIF('CC Standings '!Q$3:Q$27,'CC Color Winners'!A90)</f>
        <v>0</v>
      </c>
      <c r="R90">
        <f>COUNTIF('CC Standings '!R$3:R$27,'CC Color Winners'!A90)</f>
        <v>0</v>
      </c>
      <c r="S90">
        <f>COUNTIF('CC Standings '!S$3:S$27,'CC Color Winners'!A90)</f>
        <v>0</v>
      </c>
      <c r="T90">
        <f>COUNTIF('CC Standings '!T$3:T$27,'CC Color Winners'!A90)</f>
        <v>0</v>
      </c>
      <c r="U90">
        <f>COUNTIF('CC Standings '!U$3:U$27,'CC Color Winners'!A90)</f>
        <v>0</v>
      </c>
      <c r="V90">
        <f>COUNTIF('CC Standings '!V$3:V$27,'CC Color Winners'!A90)</f>
        <v>0</v>
      </c>
      <c r="W90">
        <f>COUNTIF('CC Standings '!W$3:W$27,'CC Color Winners'!A90)</f>
        <v>1</v>
      </c>
      <c r="X90">
        <f>COUNTIF('CC Standings '!X$3:X$27,'CC Color Winners'!A90)</f>
        <v>0</v>
      </c>
      <c r="Y90">
        <f>COUNTIF('CC Standings '!Y$3:Y$27,'CC Color Winners'!A90)</f>
        <v>0</v>
      </c>
      <c r="Z90">
        <f>COUNTIF('CC Standings '!Z$3:Z$27,'CC Color Winners'!A90)</f>
        <v>0</v>
      </c>
      <c r="AA90">
        <f>COUNTIF('CC Standings '!AA$3:AA$27,'CC Color Winners'!A90)</f>
        <v>0</v>
      </c>
      <c r="AB90">
        <f>COUNTIF('CC Standings '!AB$3:AB$27,'CC Color Winners'!A90)</f>
        <v>0</v>
      </c>
      <c r="AC90">
        <f>COUNTIF('CC Standings '!AC$3:AC$27,'CC Color Winners'!A90)</f>
        <v>0</v>
      </c>
      <c r="AD90">
        <f>COUNTIF('CC Standings '!AD$3:AD$27,'CC Color Winners'!A90)</f>
        <v>0</v>
      </c>
      <c r="AE90">
        <f>COUNTIF('CC Standings '!AE$3:AE$27,'CC Color Winners'!A90)</f>
        <v>0</v>
      </c>
      <c r="AF90">
        <f>COUNTIF('CC Standings '!AF$3:AF$27,'CC Color Winners'!A90)</f>
        <v>0</v>
      </c>
      <c r="AG90">
        <f>COUNTIF('CC Standings '!AG$3:AG$27,'CC Color Winners'!A90)</f>
        <v>0</v>
      </c>
      <c r="AH90">
        <f>COUNTIF('CC Standings '!AH$3:AH$27,'CC Color Winners'!A90)</f>
        <v>0</v>
      </c>
      <c r="AI90">
        <f>COUNTIF('CC Standings '!AI$3:AI$27,'CC Color Winners'!A90)</f>
        <v>0</v>
      </c>
      <c r="AJ90">
        <f>COUNTIF('CC Standings '!AJ$3:AJ$27,'CC Color Winners'!A90)</f>
        <v>0</v>
      </c>
      <c r="AK90">
        <f>COUNTIF('CC Standings '!AK$3:AK$27,'CC Color Winners'!A90)</f>
        <v>0</v>
      </c>
      <c r="AL90">
        <f>COUNTIF('CC Standings '!AL$3:AL$27,'CC Color Winners'!A90)</f>
        <v>0</v>
      </c>
      <c r="AM90">
        <f>COUNTIF('CC Standings '!AM$3:AM$27,'CC Color Winners'!A90)</f>
        <v>0</v>
      </c>
    </row>
    <row r="91" spans="1:39">
      <c r="A91" t="s">
        <v>39</v>
      </c>
      <c r="B91">
        <f>COUNTIF('CC Standings '!B$3:B$27,'CC Color Winners'!A91)</f>
        <v>0</v>
      </c>
      <c r="C91">
        <f>COUNTIF('CC Standings '!C$3:C$27,'CC Color Winners'!A91)</f>
        <v>1</v>
      </c>
      <c r="D91">
        <f>COUNTIF('CC Standings '!D$3:D$27,'CC Color Winners'!A91)</f>
        <v>1</v>
      </c>
      <c r="E91">
        <f>COUNTIF('CC Standings '!E$3:E$27,'CC Color Winners'!A91)</f>
        <v>0</v>
      </c>
      <c r="F91">
        <f>COUNTIF('CC Standings '!F$3:F$27,'CC Color Winners'!A91)</f>
        <v>1</v>
      </c>
      <c r="G91">
        <f>COUNTIF('CC Standings '!G$3:G$27,'CC Color Winners'!A91)</f>
        <v>0</v>
      </c>
      <c r="H91">
        <f>COUNTIF('CC Standings '!H$3:H$27,'CC Color Winners'!A91)</f>
        <v>0</v>
      </c>
      <c r="I91">
        <f>COUNTIF('CC Standings '!I$3:I$27,'CC Color Winners'!A91)</f>
        <v>0</v>
      </c>
      <c r="J91">
        <f>COUNTIF('CC Standings '!J$3:J$27,'CC Color Winners'!A91)</f>
        <v>0</v>
      </c>
      <c r="K91">
        <f>COUNTIF('CC Standings '!K$3:K$27,'CC Color Winners'!A91)</f>
        <v>0</v>
      </c>
      <c r="L91">
        <f>COUNTIF('CC Standings '!L$3:L$27,'CC Color Winners'!A91)</f>
        <v>0</v>
      </c>
      <c r="M91">
        <f>COUNTIF('CC Standings '!M$3:M$27,'CC Color Winners'!A91)</f>
        <v>0</v>
      </c>
      <c r="N91">
        <f>COUNTIF('CC Standings '!N$3:N$27,'CC Color Winners'!A91)</f>
        <v>0</v>
      </c>
      <c r="O91">
        <f>COUNTIF('CC Standings '!O$3:O$27,'CC Color Winners'!A91)</f>
        <v>1</v>
      </c>
      <c r="P91">
        <f>COUNTIF('CC Standings '!P$3:P$27,'CC Color Winners'!A91)</f>
        <v>0</v>
      </c>
      <c r="Q91">
        <f>COUNTIF('CC Standings '!Q$3:Q$27,'CC Color Winners'!A91)</f>
        <v>0</v>
      </c>
      <c r="R91">
        <f>COUNTIF('CC Standings '!R$3:R$27,'CC Color Winners'!A91)</f>
        <v>0</v>
      </c>
      <c r="S91">
        <f>COUNTIF('CC Standings '!S$3:S$27,'CC Color Winners'!A91)</f>
        <v>0</v>
      </c>
      <c r="T91">
        <f>COUNTIF('CC Standings '!T$3:T$27,'CC Color Winners'!A91)</f>
        <v>0</v>
      </c>
      <c r="U91">
        <f>COUNTIF('CC Standings '!U$3:U$27,'CC Color Winners'!A91)</f>
        <v>0</v>
      </c>
      <c r="V91">
        <f>COUNTIF('CC Standings '!V$3:V$27,'CC Color Winners'!A91)</f>
        <v>0</v>
      </c>
      <c r="W91">
        <f>COUNTIF('CC Standings '!W$3:W$27,'CC Color Winners'!A91)</f>
        <v>0</v>
      </c>
      <c r="X91">
        <f>COUNTIF('CC Standings '!X$3:X$27,'CC Color Winners'!A91)</f>
        <v>0</v>
      </c>
      <c r="Y91">
        <f>COUNTIF('CC Standings '!Y$3:Y$27,'CC Color Winners'!A91)</f>
        <v>0</v>
      </c>
      <c r="Z91">
        <f>COUNTIF('CC Standings '!Z$3:Z$27,'CC Color Winners'!A91)</f>
        <v>0</v>
      </c>
      <c r="AA91">
        <f>COUNTIF('CC Standings '!AA$3:AA$27,'CC Color Winners'!A91)</f>
        <v>0</v>
      </c>
      <c r="AB91">
        <f>COUNTIF('CC Standings '!AB$3:AB$27,'CC Color Winners'!A91)</f>
        <v>0</v>
      </c>
      <c r="AC91">
        <f>COUNTIF('CC Standings '!AC$3:AC$27,'CC Color Winners'!A91)</f>
        <v>0</v>
      </c>
      <c r="AD91">
        <f>COUNTIF('CC Standings '!AD$3:AD$27,'CC Color Winners'!A91)</f>
        <v>0</v>
      </c>
      <c r="AE91">
        <f>COUNTIF('CC Standings '!AE$3:AE$27,'CC Color Winners'!A91)</f>
        <v>0</v>
      </c>
      <c r="AF91">
        <f>COUNTIF('CC Standings '!AF$3:AF$27,'CC Color Winners'!A91)</f>
        <v>0</v>
      </c>
      <c r="AG91">
        <f>COUNTIF('CC Standings '!AG$3:AG$27,'CC Color Winners'!A91)</f>
        <v>0</v>
      </c>
      <c r="AH91">
        <f>COUNTIF('CC Standings '!AH$3:AH$27,'CC Color Winners'!A91)</f>
        <v>0</v>
      </c>
      <c r="AI91">
        <f>COUNTIF('CC Standings '!AI$3:AI$27,'CC Color Winners'!A91)</f>
        <v>0</v>
      </c>
      <c r="AJ91">
        <f>COUNTIF('CC Standings '!AJ$3:AJ$27,'CC Color Winners'!A91)</f>
        <v>0</v>
      </c>
      <c r="AK91">
        <f>COUNTIF('CC Standings '!AK$3:AK$27,'CC Color Winners'!A91)</f>
        <v>0</v>
      </c>
      <c r="AL91">
        <f>COUNTIF('CC Standings '!AL$3:AL$27,'CC Color Winners'!A91)</f>
        <v>0</v>
      </c>
      <c r="AM91">
        <f>COUNTIF('CC Standings '!AM$3:AM$27,'CC Color Winners'!A91)</f>
        <v>0</v>
      </c>
    </row>
    <row r="92" spans="1:39">
      <c r="A92" t="s">
        <v>274</v>
      </c>
      <c r="B92">
        <f>COUNTIF('CC Standings '!B$3:B$27,'CC Color Winners'!A92)</f>
        <v>0</v>
      </c>
      <c r="C92">
        <f>COUNTIF('CC Standings '!C$3:C$27,'CC Color Winners'!A92)</f>
        <v>0</v>
      </c>
      <c r="D92">
        <f>COUNTIF('CC Standings '!D$3:D$27,'CC Color Winners'!A92)</f>
        <v>0</v>
      </c>
      <c r="E92">
        <f>COUNTIF('CC Standings '!E$3:E$27,'CC Color Winners'!A92)</f>
        <v>0</v>
      </c>
      <c r="F92">
        <f>COUNTIF('CC Standings '!F$3:F$27,'CC Color Winners'!A92)</f>
        <v>0</v>
      </c>
      <c r="G92">
        <f>COUNTIF('CC Standings '!G$3:G$27,'CC Color Winners'!A92)</f>
        <v>0</v>
      </c>
      <c r="H92">
        <f>COUNTIF('CC Standings '!H$3:H$27,'CC Color Winners'!A92)</f>
        <v>0</v>
      </c>
      <c r="I92">
        <f>COUNTIF('CC Standings '!I$3:I$27,'CC Color Winners'!A92)</f>
        <v>0</v>
      </c>
      <c r="J92">
        <f>COUNTIF('CC Standings '!J$3:J$27,'CC Color Winners'!A92)</f>
        <v>0</v>
      </c>
      <c r="K92">
        <f>COUNTIF('CC Standings '!K$3:K$27,'CC Color Winners'!A92)</f>
        <v>0</v>
      </c>
      <c r="L92">
        <f>COUNTIF('CC Standings '!L$3:L$27,'CC Color Winners'!A92)</f>
        <v>0</v>
      </c>
      <c r="M92">
        <f>COUNTIF('CC Standings '!M$3:M$27,'CC Color Winners'!A92)</f>
        <v>0</v>
      </c>
      <c r="N92">
        <f>COUNTIF('CC Standings '!N$3:N$27,'CC Color Winners'!A92)</f>
        <v>0</v>
      </c>
      <c r="O92">
        <f>COUNTIF('CC Standings '!O$3:O$27,'CC Color Winners'!A92)</f>
        <v>0</v>
      </c>
      <c r="P92">
        <f>COUNTIF('CC Standings '!P$3:P$27,'CC Color Winners'!A92)</f>
        <v>0</v>
      </c>
      <c r="Q92">
        <f>COUNTIF('CC Standings '!Q$3:Q$27,'CC Color Winners'!A92)</f>
        <v>0</v>
      </c>
      <c r="R92">
        <f>COUNTIF('CC Standings '!R$3:R$27,'CC Color Winners'!A92)</f>
        <v>0</v>
      </c>
      <c r="S92">
        <f>COUNTIF('CC Standings '!S$3:S$27,'CC Color Winners'!A92)</f>
        <v>0</v>
      </c>
      <c r="T92">
        <f>COUNTIF('CC Standings '!T$3:T$27,'CC Color Winners'!A92)</f>
        <v>0</v>
      </c>
      <c r="U92">
        <f>COUNTIF('CC Standings '!U$3:U$27,'CC Color Winners'!A92)</f>
        <v>0</v>
      </c>
      <c r="V92">
        <f>COUNTIF('CC Standings '!V$3:V$27,'CC Color Winners'!A92)</f>
        <v>0</v>
      </c>
      <c r="W92">
        <f>COUNTIF('CC Standings '!W$3:W$27,'CC Color Winners'!A92)</f>
        <v>0</v>
      </c>
      <c r="X92">
        <f>COUNTIF('CC Standings '!X$3:X$27,'CC Color Winners'!A92)</f>
        <v>0</v>
      </c>
      <c r="Y92">
        <f>COUNTIF('CC Standings '!Y$3:Y$27,'CC Color Winners'!A92)</f>
        <v>0</v>
      </c>
      <c r="Z92">
        <f>COUNTIF('CC Standings '!Z$3:Z$27,'CC Color Winners'!A92)</f>
        <v>0</v>
      </c>
      <c r="AA92">
        <f>COUNTIF('CC Standings '!AA$3:AA$27,'CC Color Winners'!A92)</f>
        <v>0</v>
      </c>
      <c r="AB92">
        <f>COUNTIF('CC Standings '!AB$3:AB$27,'CC Color Winners'!A92)</f>
        <v>0</v>
      </c>
      <c r="AC92">
        <f>COUNTIF('CC Standings '!AC$3:AC$27,'CC Color Winners'!A92)</f>
        <v>0</v>
      </c>
      <c r="AD92">
        <f>COUNTIF('CC Standings '!AD$3:AD$27,'CC Color Winners'!A92)</f>
        <v>0</v>
      </c>
      <c r="AE92">
        <f>COUNTIF('CC Standings '!AE$3:AE$27,'CC Color Winners'!A92)</f>
        <v>0</v>
      </c>
      <c r="AF92">
        <f>COUNTIF('CC Standings '!AF$3:AF$27,'CC Color Winners'!A92)</f>
        <v>0</v>
      </c>
      <c r="AG92">
        <f>COUNTIF('CC Standings '!AG$3:AG$27,'CC Color Winners'!A92)</f>
        <v>0</v>
      </c>
      <c r="AH92">
        <f>COUNTIF('CC Standings '!AH$3:AH$27,'CC Color Winners'!A92)</f>
        <v>0</v>
      </c>
      <c r="AI92">
        <f>COUNTIF('CC Standings '!AI$3:AI$27,'CC Color Winners'!A92)</f>
        <v>0</v>
      </c>
      <c r="AJ92">
        <f>COUNTIF('CC Standings '!AJ$3:AJ$27,'CC Color Winners'!A92)</f>
        <v>0</v>
      </c>
      <c r="AK92">
        <f>COUNTIF('CC Standings '!AK$3:AK$27,'CC Color Winners'!A92)</f>
        <v>0</v>
      </c>
      <c r="AL92">
        <f>COUNTIF('CC Standings '!AL$3:AL$27,'CC Color Winners'!A92)</f>
        <v>0</v>
      </c>
      <c r="AM92">
        <f>COUNTIF('CC Standings '!AM$3:AM$27,'CC Color Winners'!A92)</f>
        <v>0</v>
      </c>
    </row>
    <row r="93" spans="1:39">
      <c r="A93" t="s">
        <v>303</v>
      </c>
      <c r="B93">
        <f>COUNTIF('CC Standings '!B$3:B$27,'CC Color Winners'!A93)</f>
        <v>0</v>
      </c>
      <c r="C93">
        <f>COUNTIF('CC Standings '!C$3:C$27,'CC Color Winners'!A93)</f>
        <v>0</v>
      </c>
      <c r="D93">
        <f>COUNTIF('CC Standings '!D$3:D$27,'CC Color Winners'!A93)</f>
        <v>0</v>
      </c>
      <c r="E93">
        <f>COUNTIF('CC Standings '!E$3:E$27,'CC Color Winners'!A93)</f>
        <v>0</v>
      </c>
      <c r="F93">
        <f>COUNTIF('CC Standings '!F$3:F$27,'CC Color Winners'!A93)</f>
        <v>0</v>
      </c>
      <c r="G93">
        <f>COUNTIF('CC Standings '!G$3:G$27,'CC Color Winners'!A93)</f>
        <v>0</v>
      </c>
      <c r="H93">
        <f>COUNTIF('CC Standings '!H$3:H$27,'CC Color Winners'!A93)</f>
        <v>0</v>
      </c>
      <c r="I93">
        <f>COUNTIF('CC Standings '!I$3:I$27,'CC Color Winners'!A93)</f>
        <v>0</v>
      </c>
      <c r="J93">
        <f>COUNTIF('CC Standings '!J$3:J$27,'CC Color Winners'!A93)</f>
        <v>0</v>
      </c>
      <c r="K93">
        <f>COUNTIF('CC Standings '!K$3:K$27,'CC Color Winners'!A93)</f>
        <v>0</v>
      </c>
      <c r="L93">
        <f>COUNTIF('CC Standings '!L$3:L$27,'CC Color Winners'!A93)</f>
        <v>0</v>
      </c>
      <c r="M93">
        <f>COUNTIF('CC Standings '!M$3:M$27,'CC Color Winners'!A93)</f>
        <v>0</v>
      </c>
      <c r="N93">
        <f>COUNTIF('CC Standings '!N$3:N$27,'CC Color Winners'!A93)</f>
        <v>0</v>
      </c>
      <c r="O93">
        <f>COUNTIF('CC Standings '!O$3:O$27,'CC Color Winners'!A93)</f>
        <v>0</v>
      </c>
      <c r="P93">
        <f>COUNTIF('CC Standings '!P$3:P$27,'CC Color Winners'!A93)</f>
        <v>0</v>
      </c>
      <c r="Q93">
        <f>COUNTIF('CC Standings '!Q$3:Q$27,'CC Color Winners'!A93)</f>
        <v>0</v>
      </c>
      <c r="R93">
        <f>COUNTIF('CC Standings '!R$3:R$27,'CC Color Winners'!A93)</f>
        <v>0</v>
      </c>
      <c r="S93">
        <f>COUNTIF('CC Standings '!S$3:S$27,'CC Color Winners'!A93)</f>
        <v>0</v>
      </c>
      <c r="T93">
        <f>COUNTIF('CC Standings '!T$3:T$27,'CC Color Winners'!A93)</f>
        <v>0</v>
      </c>
      <c r="U93">
        <f>COUNTIF('CC Standings '!U$3:U$27,'CC Color Winners'!A93)</f>
        <v>0</v>
      </c>
      <c r="V93">
        <f>COUNTIF('CC Standings '!V$3:V$27,'CC Color Winners'!A93)</f>
        <v>0</v>
      </c>
      <c r="W93">
        <f>COUNTIF('CC Standings '!W$3:W$27,'CC Color Winners'!A93)</f>
        <v>0</v>
      </c>
      <c r="X93">
        <f>COUNTIF('CC Standings '!X$3:X$27,'CC Color Winners'!A93)</f>
        <v>0</v>
      </c>
      <c r="Y93">
        <f>COUNTIF('CC Standings '!Y$3:Y$27,'CC Color Winners'!A93)</f>
        <v>0</v>
      </c>
      <c r="Z93">
        <f>COUNTIF('CC Standings '!Z$3:Z$27,'CC Color Winners'!A93)</f>
        <v>0</v>
      </c>
      <c r="AA93">
        <f>COUNTIF('CC Standings '!AA$3:AA$27,'CC Color Winners'!A93)</f>
        <v>0</v>
      </c>
      <c r="AB93">
        <f>COUNTIF('CC Standings '!AB$3:AB$27,'CC Color Winners'!A93)</f>
        <v>0</v>
      </c>
      <c r="AC93">
        <f>COUNTIF('CC Standings '!AC$3:AC$27,'CC Color Winners'!A93)</f>
        <v>0</v>
      </c>
      <c r="AD93">
        <f>COUNTIF('CC Standings '!AD$3:AD$27,'CC Color Winners'!A93)</f>
        <v>0</v>
      </c>
      <c r="AE93">
        <f>COUNTIF('CC Standings '!AE$3:AE$27,'CC Color Winners'!A93)</f>
        <v>0</v>
      </c>
      <c r="AF93">
        <f>COUNTIF('CC Standings '!AF$3:AF$27,'CC Color Winners'!A93)</f>
        <v>0</v>
      </c>
      <c r="AG93">
        <f>COUNTIF('CC Standings '!AG$3:AG$27,'CC Color Winners'!A93)</f>
        <v>0</v>
      </c>
      <c r="AH93">
        <f>COUNTIF('CC Standings '!AH$3:AH$27,'CC Color Winners'!A93)</f>
        <v>0</v>
      </c>
      <c r="AI93">
        <f>COUNTIF('CC Standings '!AI$3:AI$27,'CC Color Winners'!A93)</f>
        <v>0</v>
      </c>
      <c r="AJ93">
        <f>COUNTIF('CC Standings '!AJ$3:AJ$27,'CC Color Winners'!A93)</f>
        <v>0</v>
      </c>
      <c r="AK93">
        <f>COUNTIF('CC Standings '!AK$3:AK$27,'CC Color Winners'!A93)</f>
        <v>0</v>
      </c>
      <c r="AL93">
        <f>COUNTIF('CC Standings '!AL$3:AL$27,'CC Color Winners'!A93)</f>
        <v>0</v>
      </c>
      <c r="AM93">
        <f>COUNTIF('CC Standings '!AM$3:AM$27,'CC Color Winners'!A93)</f>
        <v>0</v>
      </c>
    </row>
    <row r="94" spans="1:39">
      <c r="A94" t="s">
        <v>40</v>
      </c>
      <c r="B94">
        <f>COUNTIF('CC Standings '!B$3:B$27,'CC Color Winners'!A94)</f>
        <v>0</v>
      </c>
      <c r="C94">
        <f>COUNTIF('CC Standings '!C$3:C$27,'CC Color Winners'!A94)</f>
        <v>0</v>
      </c>
      <c r="D94">
        <f>COUNTIF('CC Standings '!D$3:D$27,'CC Color Winners'!A94)</f>
        <v>0</v>
      </c>
      <c r="E94">
        <f>COUNTIF('CC Standings '!E$3:E$27,'CC Color Winners'!A94)</f>
        <v>0</v>
      </c>
      <c r="F94">
        <f>COUNTIF('CC Standings '!F$3:F$27,'CC Color Winners'!A94)</f>
        <v>0</v>
      </c>
      <c r="G94">
        <f>COUNTIF('CC Standings '!G$3:G$27,'CC Color Winners'!A94)</f>
        <v>0</v>
      </c>
      <c r="H94">
        <f>COUNTIF('CC Standings '!H$3:H$27,'CC Color Winners'!A94)</f>
        <v>0</v>
      </c>
      <c r="I94">
        <f>COUNTIF('CC Standings '!I$3:I$27,'CC Color Winners'!A94)</f>
        <v>0</v>
      </c>
      <c r="J94">
        <f>COUNTIF('CC Standings '!J$3:J$27,'CC Color Winners'!A94)</f>
        <v>0</v>
      </c>
      <c r="K94">
        <f>COUNTIF('CC Standings '!K$3:K$27,'CC Color Winners'!A94)</f>
        <v>0</v>
      </c>
      <c r="L94">
        <f>COUNTIF('CC Standings '!L$3:L$27,'CC Color Winners'!A94)</f>
        <v>0</v>
      </c>
      <c r="M94">
        <f>COUNTIF('CC Standings '!M$3:M$27,'CC Color Winners'!A94)</f>
        <v>0</v>
      </c>
      <c r="N94">
        <f>COUNTIF('CC Standings '!N$3:N$27,'CC Color Winners'!A94)</f>
        <v>0</v>
      </c>
      <c r="O94">
        <f>COUNTIF('CC Standings '!O$3:O$27,'CC Color Winners'!A94)</f>
        <v>0</v>
      </c>
      <c r="P94">
        <f>COUNTIF('CC Standings '!P$3:P$27,'CC Color Winners'!A94)</f>
        <v>0</v>
      </c>
      <c r="Q94">
        <f>COUNTIF('CC Standings '!Q$3:Q$27,'CC Color Winners'!A94)</f>
        <v>0</v>
      </c>
      <c r="R94">
        <f>COUNTIF('CC Standings '!R$3:R$27,'CC Color Winners'!A94)</f>
        <v>0</v>
      </c>
      <c r="S94">
        <f>COUNTIF('CC Standings '!S$3:S$27,'CC Color Winners'!A94)</f>
        <v>0</v>
      </c>
      <c r="T94">
        <f>COUNTIF('CC Standings '!T$3:T$27,'CC Color Winners'!A94)</f>
        <v>0</v>
      </c>
      <c r="U94">
        <f>COUNTIF('CC Standings '!U$3:U$27,'CC Color Winners'!A94)</f>
        <v>0</v>
      </c>
      <c r="V94">
        <f>COUNTIF('CC Standings '!V$3:V$27,'CC Color Winners'!A94)</f>
        <v>0</v>
      </c>
      <c r="W94">
        <f>COUNTIF('CC Standings '!W$3:W$27,'CC Color Winners'!A94)</f>
        <v>0</v>
      </c>
      <c r="X94">
        <f>COUNTIF('CC Standings '!X$3:X$27,'CC Color Winners'!A94)</f>
        <v>0</v>
      </c>
      <c r="Y94">
        <f>COUNTIF('CC Standings '!Y$3:Y$27,'CC Color Winners'!A94)</f>
        <v>0</v>
      </c>
      <c r="Z94">
        <f>COUNTIF('CC Standings '!Z$3:Z$27,'CC Color Winners'!A94)</f>
        <v>0</v>
      </c>
      <c r="AA94">
        <f>COUNTIF('CC Standings '!AA$3:AA$27,'CC Color Winners'!A94)</f>
        <v>0</v>
      </c>
      <c r="AB94">
        <f>COUNTIF('CC Standings '!AB$3:AB$27,'CC Color Winners'!A94)</f>
        <v>0</v>
      </c>
      <c r="AC94">
        <f>COUNTIF('CC Standings '!AC$3:AC$27,'CC Color Winners'!A94)</f>
        <v>0</v>
      </c>
      <c r="AD94">
        <f>COUNTIF('CC Standings '!AD$3:AD$27,'CC Color Winners'!A94)</f>
        <v>0</v>
      </c>
      <c r="AE94">
        <f>COUNTIF('CC Standings '!AE$3:AE$27,'CC Color Winners'!A94)</f>
        <v>0</v>
      </c>
      <c r="AF94">
        <f>COUNTIF('CC Standings '!AF$3:AF$27,'CC Color Winners'!A94)</f>
        <v>0</v>
      </c>
      <c r="AG94">
        <f>COUNTIF('CC Standings '!AG$3:AG$27,'CC Color Winners'!A94)</f>
        <v>0</v>
      </c>
      <c r="AH94">
        <f>COUNTIF('CC Standings '!AH$3:AH$27,'CC Color Winners'!A94)</f>
        <v>0</v>
      </c>
      <c r="AI94">
        <f>COUNTIF('CC Standings '!AI$3:AI$27,'CC Color Winners'!A94)</f>
        <v>0</v>
      </c>
      <c r="AJ94">
        <f>COUNTIF('CC Standings '!AJ$3:AJ$27,'CC Color Winners'!A94)</f>
        <v>0</v>
      </c>
      <c r="AK94">
        <f>COUNTIF('CC Standings '!AK$3:AK$27,'CC Color Winners'!A94)</f>
        <v>0</v>
      </c>
      <c r="AL94">
        <f>COUNTIF('CC Standings '!AL$3:AL$27,'CC Color Winners'!A94)</f>
        <v>0</v>
      </c>
      <c r="AM94">
        <f>COUNTIF('CC Standings '!AM$3:AM$27,'CC Color Winners'!A94)</f>
        <v>0</v>
      </c>
    </row>
    <row r="95" spans="1:39">
      <c r="A95" t="s">
        <v>134</v>
      </c>
      <c r="B95">
        <f>COUNTIF('CC Standings '!B$3:B$27,'CC Color Winners'!A95)</f>
        <v>0</v>
      </c>
      <c r="C95">
        <f>COUNTIF('CC Standings '!C$3:C$27,'CC Color Winners'!A95)</f>
        <v>0</v>
      </c>
      <c r="D95">
        <f>COUNTIF('CC Standings '!D$3:D$27,'CC Color Winners'!A95)</f>
        <v>0</v>
      </c>
      <c r="E95">
        <f>COUNTIF('CC Standings '!E$3:E$27,'CC Color Winners'!A95)</f>
        <v>0</v>
      </c>
      <c r="F95">
        <f>COUNTIF('CC Standings '!F$3:F$27,'CC Color Winners'!A95)</f>
        <v>0</v>
      </c>
      <c r="G95">
        <f>COUNTIF('CC Standings '!G$3:G$27,'CC Color Winners'!A95)</f>
        <v>0</v>
      </c>
      <c r="H95">
        <f>COUNTIF('CC Standings '!H$3:H$27,'CC Color Winners'!A95)</f>
        <v>0</v>
      </c>
      <c r="I95">
        <f>COUNTIF('CC Standings '!I$3:I$27,'CC Color Winners'!A95)</f>
        <v>0</v>
      </c>
      <c r="J95">
        <f>COUNTIF('CC Standings '!J$3:J$27,'CC Color Winners'!A95)</f>
        <v>0</v>
      </c>
      <c r="K95">
        <f>COUNTIF('CC Standings '!K$3:K$27,'CC Color Winners'!A95)</f>
        <v>0</v>
      </c>
      <c r="L95">
        <f>COUNTIF('CC Standings '!L$3:L$27,'CC Color Winners'!A95)</f>
        <v>0</v>
      </c>
      <c r="M95">
        <f>COUNTIF('CC Standings '!M$3:M$27,'CC Color Winners'!A95)</f>
        <v>0</v>
      </c>
      <c r="N95">
        <f>COUNTIF('CC Standings '!N$3:N$27,'CC Color Winners'!A95)</f>
        <v>0</v>
      </c>
      <c r="O95">
        <f>COUNTIF('CC Standings '!O$3:O$27,'CC Color Winners'!A95)</f>
        <v>0</v>
      </c>
      <c r="P95">
        <f>COUNTIF('CC Standings '!P$3:P$27,'CC Color Winners'!A95)</f>
        <v>0</v>
      </c>
      <c r="Q95">
        <f>COUNTIF('CC Standings '!Q$3:Q$27,'CC Color Winners'!A95)</f>
        <v>0</v>
      </c>
      <c r="R95">
        <f>COUNTIF('CC Standings '!R$3:R$27,'CC Color Winners'!A95)</f>
        <v>0</v>
      </c>
      <c r="S95">
        <f>COUNTIF('CC Standings '!S$3:S$27,'CC Color Winners'!A95)</f>
        <v>0</v>
      </c>
      <c r="T95">
        <f>COUNTIF('CC Standings '!T$3:T$27,'CC Color Winners'!A95)</f>
        <v>0</v>
      </c>
      <c r="U95">
        <f>COUNTIF('CC Standings '!U$3:U$27,'CC Color Winners'!A95)</f>
        <v>0</v>
      </c>
      <c r="V95">
        <f>COUNTIF('CC Standings '!V$3:V$27,'CC Color Winners'!A95)</f>
        <v>0</v>
      </c>
      <c r="W95">
        <f>COUNTIF('CC Standings '!W$3:W$27,'CC Color Winners'!A95)</f>
        <v>0</v>
      </c>
      <c r="X95">
        <f>COUNTIF('CC Standings '!X$3:X$27,'CC Color Winners'!A95)</f>
        <v>0</v>
      </c>
      <c r="Y95">
        <f>COUNTIF('CC Standings '!Y$3:Y$27,'CC Color Winners'!A95)</f>
        <v>0</v>
      </c>
      <c r="Z95">
        <f>COUNTIF('CC Standings '!Z$3:Z$27,'CC Color Winners'!A95)</f>
        <v>0</v>
      </c>
      <c r="AA95">
        <f>COUNTIF('CC Standings '!AA$3:AA$27,'CC Color Winners'!A95)</f>
        <v>0</v>
      </c>
      <c r="AB95">
        <f>COUNTIF('CC Standings '!AB$3:AB$27,'CC Color Winners'!A95)</f>
        <v>0</v>
      </c>
      <c r="AC95">
        <f>COUNTIF('CC Standings '!AC$3:AC$27,'CC Color Winners'!A95)</f>
        <v>0</v>
      </c>
      <c r="AD95">
        <f>COUNTIF('CC Standings '!AD$3:AD$27,'CC Color Winners'!A95)</f>
        <v>0</v>
      </c>
      <c r="AE95">
        <f>COUNTIF('CC Standings '!AE$3:AE$27,'CC Color Winners'!A95)</f>
        <v>0</v>
      </c>
      <c r="AF95">
        <f>COUNTIF('CC Standings '!AF$3:AF$27,'CC Color Winners'!A95)</f>
        <v>0</v>
      </c>
      <c r="AG95">
        <f>COUNTIF('CC Standings '!AG$3:AG$27,'CC Color Winners'!A95)</f>
        <v>0</v>
      </c>
      <c r="AH95">
        <f>COUNTIF('CC Standings '!AH$3:AH$27,'CC Color Winners'!A95)</f>
        <v>0</v>
      </c>
      <c r="AI95">
        <f>COUNTIF('CC Standings '!AI$3:AI$27,'CC Color Winners'!A95)</f>
        <v>0</v>
      </c>
      <c r="AJ95">
        <f>COUNTIF('CC Standings '!AJ$3:AJ$27,'CC Color Winners'!A95)</f>
        <v>0</v>
      </c>
      <c r="AK95">
        <f>COUNTIF('CC Standings '!AK$3:AK$27,'CC Color Winners'!A95)</f>
        <v>0</v>
      </c>
      <c r="AL95">
        <f>COUNTIF('CC Standings '!AL$3:AL$27,'CC Color Winners'!A95)</f>
        <v>0</v>
      </c>
      <c r="AM95">
        <f>COUNTIF('CC Standings '!AM$3:AM$27,'CC Color Winners'!A95)</f>
        <v>0</v>
      </c>
    </row>
    <row r="96" spans="1:39">
      <c r="A96" s="139" t="s">
        <v>309</v>
      </c>
      <c r="B96">
        <f>COUNTIF('CC Standings '!B$3:B$27,'CC Color Winners'!A96)</f>
        <v>0</v>
      </c>
      <c r="C96">
        <f>COUNTIF('CC Standings '!C$3:C$27,'CC Color Winners'!A96)</f>
        <v>0</v>
      </c>
      <c r="D96">
        <f>COUNTIF('CC Standings '!D$3:D$27,'CC Color Winners'!A96)</f>
        <v>0</v>
      </c>
      <c r="E96">
        <f>COUNTIF('CC Standings '!E$3:E$27,'CC Color Winners'!A96)</f>
        <v>0</v>
      </c>
      <c r="F96">
        <f>COUNTIF('CC Standings '!F$3:F$27,'CC Color Winners'!A96)</f>
        <v>0</v>
      </c>
      <c r="G96">
        <f>COUNTIF('CC Standings '!G$3:G$27,'CC Color Winners'!A96)</f>
        <v>0</v>
      </c>
      <c r="H96">
        <f>COUNTIF('CC Standings '!H$3:H$27,'CC Color Winners'!A96)</f>
        <v>0</v>
      </c>
      <c r="I96">
        <f>COUNTIF('CC Standings '!I$3:I$27,'CC Color Winners'!A96)</f>
        <v>0</v>
      </c>
      <c r="J96">
        <f>COUNTIF('CC Standings '!J$3:J$27,'CC Color Winners'!A96)</f>
        <v>0</v>
      </c>
      <c r="K96">
        <f>COUNTIF('CC Standings '!K$3:K$27,'CC Color Winners'!A96)</f>
        <v>1</v>
      </c>
      <c r="L96">
        <f>COUNTIF('CC Standings '!L$3:L$27,'CC Color Winners'!A96)</f>
        <v>2</v>
      </c>
      <c r="M96">
        <f>COUNTIF('CC Standings '!M$3:M$27,'CC Color Winners'!A96)</f>
        <v>0</v>
      </c>
      <c r="N96">
        <f>COUNTIF('CC Standings '!N$3:N$27,'CC Color Winners'!A96)</f>
        <v>2</v>
      </c>
      <c r="O96">
        <f>COUNTIF('CC Standings '!O$3:O$27,'CC Color Winners'!A96)</f>
        <v>1</v>
      </c>
      <c r="P96">
        <f>COUNTIF('CC Standings '!P$3:P$27,'CC Color Winners'!A96)</f>
        <v>0</v>
      </c>
      <c r="Q96">
        <f>COUNTIF('CC Standings '!Q$3:Q$27,'CC Color Winners'!A96)</f>
        <v>1</v>
      </c>
      <c r="R96">
        <f>COUNTIF('CC Standings '!R$3:R$27,'CC Color Winners'!A96)</f>
        <v>0</v>
      </c>
      <c r="S96">
        <f>COUNTIF('CC Standings '!S$3:S$27,'CC Color Winners'!A96)</f>
        <v>2</v>
      </c>
      <c r="T96">
        <f>COUNTIF('CC Standings '!T$3:T$27,'CC Color Winners'!A96)</f>
        <v>0</v>
      </c>
      <c r="U96">
        <f>COUNTIF('CC Standings '!U$3:U$27,'CC Color Winners'!A96)</f>
        <v>0</v>
      </c>
      <c r="V96">
        <f>COUNTIF('CC Standings '!V$3:V$27,'CC Color Winners'!A96)</f>
        <v>0</v>
      </c>
      <c r="W96">
        <f>COUNTIF('CC Standings '!W$3:W$27,'CC Color Winners'!A96)</f>
        <v>0</v>
      </c>
      <c r="X96">
        <f>COUNTIF('CC Standings '!X$3:X$27,'CC Color Winners'!A96)</f>
        <v>0</v>
      </c>
      <c r="Y96">
        <f>COUNTIF('CC Standings '!Y$3:Y$27,'CC Color Winners'!A96)</f>
        <v>0</v>
      </c>
      <c r="Z96">
        <f>COUNTIF('CC Standings '!Z$3:Z$27,'CC Color Winners'!A96)</f>
        <v>0</v>
      </c>
      <c r="AA96">
        <f>COUNTIF('CC Standings '!AA$3:AA$27,'CC Color Winners'!A96)</f>
        <v>0</v>
      </c>
      <c r="AB96">
        <f>COUNTIF('CC Standings '!AB$3:AB$27,'CC Color Winners'!A96)</f>
        <v>0</v>
      </c>
      <c r="AC96">
        <f>COUNTIF('CC Standings '!AC$3:AC$27,'CC Color Winners'!A96)</f>
        <v>0</v>
      </c>
      <c r="AD96">
        <f>COUNTIF('CC Standings '!AD$3:AD$27,'CC Color Winners'!A96)</f>
        <v>0</v>
      </c>
      <c r="AE96">
        <f>COUNTIF('CC Standings '!AE$3:AE$27,'CC Color Winners'!A96)</f>
        <v>0</v>
      </c>
      <c r="AF96">
        <f>COUNTIF('CC Standings '!AF$3:AF$27,'CC Color Winners'!A96)</f>
        <v>0</v>
      </c>
      <c r="AG96">
        <f>COUNTIF('CC Standings '!AG$3:AG$27,'CC Color Winners'!A96)</f>
        <v>0</v>
      </c>
      <c r="AH96">
        <f>COUNTIF('CC Standings '!AH$3:AH$27,'CC Color Winners'!A96)</f>
        <v>0</v>
      </c>
      <c r="AI96">
        <f>COUNTIF('CC Standings '!AI$3:AI$27,'CC Color Winners'!A96)</f>
        <v>0</v>
      </c>
      <c r="AJ96">
        <f>COUNTIF('CC Standings '!AJ$3:AJ$27,'CC Color Winners'!A96)</f>
        <v>0</v>
      </c>
      <c r="AK96">
        <f>COUNTIF('CC Standings '!AK$3:AK$27,'CC Color Winners'!A96)</f>
        <v>0</v>
      </c>
      <c r="AL96">
        <f>COUNTIF('CC Standings '!AL$3:AL$27,'CC Color Winners'!A96)</f>
        <v>0</v>
      </c>
      <c r="AM96">
        <f>COUNTIF('CC Standings '!AM$3:AM$27,'CC Color Winners'!A96)</f>
        <v>0</v>
      </c>
    </row>
    <row r="97" spans="1:39">
      <c r="A97" t="s">
        <v>128</v>
      </c>
      <c r="B97">
        <f>COUNTIF('CC Standings '!B$3:B$27,'CC Color Winners'!A97)</f>
        <v>0</v>
      </c>
      <c r="C97">
        <f>COUNTIF('CC Standings '!C$3:C$27,'CC Color Winners'!A97)</f>
        <v>0</v>
      </c>
      <c r="D97">
        <f>COUNTIF('CC Standings '!D$3:D$27,'CC Color Winners'!A97)</f>
        <v>0</v>
      </c>
      <c r="E97">
        <f>COUNTIF('CC Standings '!E$3:E$27,'CC Color Winners'!A97)</f>
        <v>0</v>
      </c>
      <c r="F97">
        <f>COUNTIF('CC Standings '!F$3:F$27,'CC Color Winners'!A97)</f>
        <v>0</v>
      </c>
      <c r="G97">
        <f>COUNTIF('CC Standings '!G$3:G$27,'CC Color Winners'!A97)</f>
        <v>0</v>
      </c>
      <c r="H97">
        <f>COUNTIF('CC Standings '!H$3:H$27,'CC Color Winners'!A97)</f>
        <v>0</v>
      </c>
      <c r="I97">
        <f>COUNTIF('CC Standings '!I$3:I$27,'CC Color Winners'!A97)</f>
        <v>0</v>
      </c>
      <c r="J97">
        <f>COUNTIF('CC Standings '!J$3:J$27,'CC Color Winners'!A97)</f>
        <v>0</v>
      </c>
      <c r="K97">
        <f>COUNTIF('CC Standings '!K$3:K$27,'CC Color Winners'!A97)</f>
        <v>0</v>
      </c>
      <c r="L97">
        <f>COUNTIF('CC Standings '!L$3:L$27,'CC Color Winners'!A97)</f>
        <v>0</v>
      </c>
      <c r="M97">
        <f>COUNTIF('CC Standings '!M$3:M$27,'CC Color Winners'!A97)</f>
        <v>0</v>
      </c>
      <c r="N97">
        <f>COUNTIF('CC Standings '!N$3:N$27,'CC Color Winners'!A97)</f>
        <v>0</v>
      </c>
      <c r="O97">
        <f>COUNTIF('CC Standings '!O$3:O$27,'CC Color Winners'!A97)</f>
        <v>0</v>
      </c>
      <c r="P97">
        <f>COUNTIF('CC Standings '!P$3:P$27,'CC Color Winners'!A97)</f>
        <v>0</v>
      </c>
      <c r="Q97">
        <f>COUNTIF('CC Standings '!Q$3:Q$27,'CC Color Winners'!A97)</f>
        <v>0</v>
      </c>
      <c r="R97">
        <f>COUNTIF('CC Standings '!R$3:R$27,'CC Color Winners'!A97)</f>
        <v>0</v>
      </c>
      <c r="S97">
        <f>COUNTIF('CC Standings '!S$3:S$27,'CC Color Winners'!A97)</f>
        <v>0</v>
      </c>
      <c r="T97">
        <f>COUNTIF('CC Standings '!T$3:T$27,'CC Color Winners'!A97)</f>
        <v>0</v>
      </c>
      <c r="U97">
        <f>COUNTIF('CC Standings '!U$3:U$27,'CC Color Winners'!A97)</f>
        <v>0</v>
      </c>
      <c r="V97">
        <f>COUNTIF('CC Standings '!V$3:V$27,'CC Color Winners'!A97)</f>
        <v>0</v>
      </c>
      <c r="W97">
        <f>COUNTIF('CC Standings '!W$3:W$27,'CC Color Winners'!A97)</f>
        <v>0</v>
      </c>
      <c r="X97">
        <f>COUNTIF('CC Standings '!X$3:X$27,'CC Color Winners'!A97)</f>
        <v>0</v>
      </c>
      <c r="Y97">
        <f>COUNTIF('CC Standings '!Y$3:Y$27,'CC Color Winners'!A97)</f>
        <v>0</v>
      </c>
      <c r="Z97">
        <f>COUNTIF('CC Standings '!Z$3:Z$27,'CC Color Winners'!A97)</f>
        <v>0</v>
      </c>
      <c r="AA97">
        <f>COUNTIF('CC Standings '!AA$3:AA$27,'CC Color Winners'!A97)</f>
        <v>0</v>
      </c>
      <c r="AB97">
        <f>COUNTIF('CC Standings '!AB$3:AB$27,'CC Color Winners'!A97)</f>
        <v>0</v>
      </c>
      <c r="AC97">
        <f>COUNTIF('CC Standings '!AC$3:AC$27,'CC Color Winners'!A97)</f>
        <v>0</v>
      </c>
      <c r="AD97">
        <f>COUNTIF('CC Standings '!AD$3:AD$27,'CC Color Winners'!A97)</f>
        <v>0</v>
      </c>
      <c r="AE97">
        <f>COUNTIF('CC Standings '!AE$3:AE$27,'CC Color Winners'!A97)</f>
        <v>0</v>
      </c>
      <c r="AF97">
        <f>COUNTIF('CC Standings '!AF$3:AF$27,'CC Color Winners'!A97)</f>
        <v>0</v>
      </c>
      <c r="AG97">
        <f>COUNTIF('CC Standings '!AG$3:AG$27,'CC Color Winners'!A97)</f>
        <v>0</v>
      </c>
      <c r="AH97">
        <f>COUNTIF('CC Standings '!AH$3:AH$27,'CC Color Winners'!A97)</f>
        <v>0</v>
      </c>
      <c r="AI97">
        <f>COUNTIF('CC Standings '!AI$3:AI$27,'CC Color Winners'!A97)</f>
        <v>0</v>
      </c>
      <c r="AJ97">
        <f>COUNTIF('CC Standings '!AJ$3:AJ$27,'CC Color Winners'!A97)</f>
        <v>0</v>
      </c>
      <c r="AK97">
        <f>COUNTIF('CC Standings '!AK$3:AK$27,'CC Color Winners'!A97)</f>
        <v>0</v>
      </c>
      <c r="AL97">
        <f>COUNTIF('CC Standings '!AL$3:AL$27,'CC Color Winners'!A97)</f>
        <v>0</v>
      </c>
      <c r="AM97">
        <f>COUNTIF('CC Standings '!AM$3:AM$27,'CC Color Winners'!A97)</f>
        <v>0</v>
      </c>
    </row>
    <row r="98" spans="1:39">
      <c r="A98" t="s">
        <v>82</v>
      </c>
      <c r="B98">
        <f>COUNTIF('CC Standings '!B$3:B$27,'CC Color Winners'!A98)</f>
        <v>0</v>
      </c>
      <c r="C98">
        <f>COUNTIF('CC Standings '!C$3:C$27,'CC Color Winners'!A98)</f>
        <v>0</v>
      </c>
      <c r="D98">
        <f>COUNTIF('CC Standings '!D$3:D$27,'CC Color Winners'!A98)</f>
        <v>0</v>
      </c>
      <c r="E98">
        <f>COUNTIF('CC Standings '!E$3:E$27,'CC Color Winners'!A98)</f>
        <v>1</v>
      </c>
      <c r="F98">
        <f>COUNTIF('CC Standings '!F$3:F$27,'CC Color Winners'!A98)</f>
        <v>0</v>
      </c>
      <c r="G98">
        <f>COUNTIF('CC Standings '!G$3:G$27,'CC Color Winners'!A98)</f>
        <v>0</v>
      </c>
      <c r="H98">
        <f>COUNTIF('CC Standings '!H$3:H$27,'CC Color Winners'!A98)</f>
        <v>1</v>
      </c>
      <c r="I98">
        <f>COUNTIF('CC Standings '!I$3:I$27,'CC Color Winners'!A98)</f>
        <v>0</v>
      </c>
      <c r="J98">
        <f>COUNTIF('CC Standings '!J$3:J$27,'CC Color Winners'!A98)</f>
        <v>0</v>
      </c>
      <c r="K98">
        <f>COUNTIF('CC Standings '!K$3:K$27,'CC Color Winners'!A98)</f>
        <v>0</v>
      </c>
      <c r="L98">
        <f>COUNTIF('CC Standings '!L$3:L$27,'CC Color Winners'!A98)</f>
        <v>0</v>
      </c>
      <c r="M98">
        <f>COUNTIF('CC Standings '!M$3:M$27,'CC Color Winners'!A98)</f>
        <v>0</v>
      </c>
      <c r="N98">
        <f>COUNTIF('CC Standings '!N$3:N$27,'CC Color Winners'!A98)</f>
        <v>1</v>
      </c>
      <c r="O98">
        <f>COUNTIF('CC Standings '!O$3:O$27,'CC Color Winners'!A98)</f>
        <v>0</v>
      </c>
      <c r="P98">
        <f>COUNTIF('CC Standings '!P$3:P$27,'CC Color Winners'!A98)</f>
        <v>1</v>
      </c>
      <c r="Q98">
        <f>COUNTIF('CC Standings '!Q$3:Q$27,'CC Color Winners'!A98)</f>
        <v>1</v>
      </c>
      <c r="R98">
        <f>COUNTIF('CC Standings '!R$3:R$27,'CC Color Winners'!A98)</f>
        <v>1</v>
      </c>
      <c r="S98">
        <f>COUNTIF('CC Standings '!S$3:S$27,'CC Color Winners'!A98)</f>
        <v>0</v>
      </c>
      <c r="T98">
        <f>COUNTIF('CC Standings '!T$3:T$27,'CC Color Winners'!A98)</f>
        <v>0</v>
      </c>
      <c r="U98">
        <f>COUNTIF('CC Standings '!U$3:U$27,'CC Color Winners'!A98)</f>
        <v>0</v>
      </c>
      <c r="V98">
        <f>COUNTIF('CC Standings '!V$3:V$27,'CC Color Winners'!A98)</f>
        <v>0</v>
      </c>
      <c r="W98">
        <f>COUNTIF('CC Standings '!W$3:W$27,'CC Color Winners'!A98)</f>
        <v>0</v>
      </c>
      <c r="X98">
        <f>COUNTIF('CC Standings '!X$3:X$27,'CC Color Winners'!A98)</f>
        <v>0</v>
      </c>
      <c r="Y98">
        <f>COUNTIF('CC Standings '!Y$3:Y$27,'CC Color Winners'!A98)</f>
        <v>0</v>
      </c>
      <c r="Z98">
        <f>COUNTIF('CC Standings '!Z$3:Z$27,'CC Color Winners'!A98)</f>
        <v>2</v>
      </c>
      <c r="AA98">
        <f>COUNTIF('CC Standings '!AA$3:AA$27,'CC Color Winners'!A98)</f>
        <v>0</v>
      </c>
      <c r="AB98">
        <f>COUNTIF('CC Standings '!AB$3:AB$27,'CC Color Winners'!A98)</f>
        <v>0</v>
      </c>
      <c r="AC98">
        <f>COUNTIF('CC Standings '!AC$3:AC$27,'CC Color Winners'!A98)</f>
        <v>0</v>
      </c>
      <c r="AD98">
        <f>COUNTIF('CC Standings '!AD$3:AD$27,'CC Color Winners'!A98)</f>
        <v>0</v>
      </c>
      <c r="AE98">
        <f>COUNTIF('CC Standings '!AE$3:AE$27,'CC Color Winners'!A98)</f>
        <v>0</v>
      </c>
      <c r="AF98">
        <f>COUNTIF('CC Standings '!AF$3:AF$27,'CC Color Winners'!A98)</f>
        <v>0</v>
      </c>
      <c r="AG98">
        <f>COUNTIF('CC Standings '!AG$3:AG$27,'CC Color Winners'!A98)</f>
        <v>0</v>
      </c>
      <c r="AH98">
        <f>COUNTIF('CC Standings '!AH$3:AH$27,'CC Color Winners'!A98)</f>
        <v>0</v>
      </c>
      <c r="AI98">
        <f>COUNTIF('CC Standings '!AI$3:AI$27,'CC Color Winners'!A98)</f>
        <v>0</v>
      </c>
      <c r="AJ98">
        <f>COUNTIF('CC Standings '!AJ$3:AJ$27,'CC Color Winners'!A98)</f>
        <v>0</v>
      </c>
      <c r="AK98">
        <f>COUNTIF('CC Standings '!AK$3:AK$27,'CC Color Winners'!A98)</f>
        <v>0</v>
      </c>
      <c r="AL98">
        <f>COUNTIF('CC Standings '!AL$3:AL$27,'CC Color Winners'!A98)</f>
        <v>4</v>
      </c>
      <c r="AM98">
        <f>COUNTIF('CC Standings '!AM$3:AM$27,'CC Color Winners'!A98)</f>
        <v>0</v>
      </c>
    </row>
    <row r="99" spans="1:39">
      <c r="A99" t="s">
        <v>304</v>
      </c>
      <c r="B99">
        <f>COUNTIF('CC Standings '!B$3:B$27,'CC Color Winners'!A99)</f>
        <v>0</v>
      </c>
      <c r="C99">
        <f>COUNTIF('CC Standings '!C$3:C$27,'CC Color Winners'!A99)</f>
        <v>0</v>
      </c>
      <c r="D99">
        <f>COUNTIF('CC Standings '!D$3:D$27,'CC Color Winners'!A99)</f>
        <v>0</v>
      </c>
      <c r="E99">
        <f>COUNTIF('CC Standings '!E$3:E$27,'CC Color Winners'!A99)</f>
        <v>0</v>
      </c>
      <c r="F99">
        <f>COUNTIF('CC Standings '!F$3:F$27,'CC Color Winners'!A99)</f>
        <v>0</v>
      </c>
      <c r="G99">
        <f>COUNTIF('CC Standings '!G$3:G$27,'CC Color Winners'!A99)</f>
        <v>0</v>
      </c>
      <c r="H99">
        <f>COUNTIF('CC Standings '!H$3:H$27,'CC Color Winners'!A99)</f>
        <v>0</v>
      </c>
      <c r="I99">
        <f>COUNTIF('CC Standings '!I$3:I$27,'CC Color Winners'!A99)</f>
        <v>0</v>
      </c>
      <c r="J99">
        <f>COUNTIF('CC Standings '!J$3:J$27,'CC Color Winners'!A99)</f>
        <v>0</v>
      </c>
      <c r="K99">
        <f>COUNTIF('CC Standings '!K$3:K$27,'CC Color Winners'!A99)</f>
        <v>0</v>
      </c>
      <c r="L99">
        <f>COUNTIF('CC Standings '!L$3:L$27,'CC Color Winners'!A99)</f>
        <v>0</v>
      </c>
      <c r="M99">
        <f>COUNTIF('CC Standings '!M$3:M$27,'CC Color Winners'!A99)</f>
        <v>0</v>
      </c>
      <c r="N99">
        <f>COUNTIF('CC Standings '!N$3:N$27,'CC Color Winners'!A99)</f>
        <v>0</v>
      </c>
      <c r="O99">
        <f>COUNTIF('CC Standings '!O$3:O$27,'CC Color Winners'!A99)</f>
        <v>0</v>
      </c>
      <c r="P99">
        <f>COUNTIF('CC Standings '!P$3:P$27,'CC Color Winners'!A99)</f>
        <v>0</v>
      </c>
      <c r="Q99">
        <f>COUNTIF('CC Standings '!Q$3:Q$27,'CC Color Winners'!A99)</f>
        <v>0</v>
      </c>
      <c r="R99">
        <f>COUNTIF('CC Standings '!R$3:R$27,'CC Color Winners'!A99)</f>
        <v>0</v>
      </c>
      <c r="S99">
        <f>COUNTIF('CC Standings '!S$3:S$27,'CC Color Winners'!A99)</f>
        <v>0</v>
      </c>
      <c r="T99">
        <f>COUNTIF('CC Standings '!T$3:T$27,'CC Color Winners'!A99)</f>
        <v>0</v>
      </c>
      <c r="U99">
        <f>COUNTIF('CC Standings '!U$3:U$27,'CC Color Winners'!A99)</f>
        <v>0</v>
      </c>
      <c r="V99">
        <f>COUNTIF('CC Standings '!V$3:V$27,'CC Color Winners'!A99)</f>
        <v>0</v>
      </c>
      <c r="W99">
        <f>COUNTIF('CC Standings '!W$3:W$27,'CC Color Winners'!A99)</f>
        <v>0</v>
      </c>
      <c r="X99">
        <f>COUNTIF('CC Standings '!X$3:X$27,'CC Color Winners'!A99)</f>
        <v>0</v>
      </c>
      <c r="Y99">
        <f>COUNTIF('CC Standings '!Y$3:Y$27,'CC Color Winners'!A99)</f>
        <v>0</v>
      </c>
      <c r="Z99">
        <f>COUNTIF('CC Standings '!Z$3:Z$27,'CC Color Winners'!A99)</f>
        <v>0</v>
      </c>
      <c r="AA99">
        <f>COUNTIF('CC Standings '!AA$3:AA$27,'CC Color Winners'!A99)</f>
        <v>0</v>
      </c>
      <c r="AB99">
        <f>COUNTIF('CC Standings '!AB$3:AB$27,'CC Color Winners'!A99)</f>
        <v>0</v>
      </c>
      <c r="AC99">
        <f>COUNTIF('CC Standings '!AC$3:AC$27,'CC Color Winners'!A99)</f>
        <v>0</v>
      </c>
      <c r="AD99">
        <f>COUNTIF('CC Standings '!AD$3:AD$27,'CC Color Winners'!A99)</f>
        <v>0</v>
      </c>
      <c r="AE99">
        <f>COUNTIF('CC Standings '!AE$3:AE$27,'CC Color Winners'!A99)</f>
        <v>0</v>
      </c>
      <c r="AF99">
        <f>COUNTIF('CC Standings '!AF$3:AF$27,'CC Color Winners'!A99)</f>
        <v>0</v>
      </c>
      <c r="AG99">
        <f>COUNTIF('CC Standings '!AG$3:AG$27,'CC Color Winners'!A99)</f>
        <v>0</v>
      </c>
      <c r="AH99">
        <f>COUNTIF('CC Standings '!AH$3:AH$27,'CC Color Winners'!A99)</f>
        <v>0</v>
      </c>
      <c r="AI99">
        <f>COUNTIF('CC Standings '!AI$3:AI$27,'CC Color Winners'!A99)</f>
        <v>0</v>
      </c>
      <c r="AJ99">
        <f>COUNTIF('CC Standings '!AJ$3:AJ$27,'CC Color Winners'!A99)</f>
        <v>0</v>
      </c>
      <c r="AK99">
        <f>COUNTIF('CC Standings '!AK$3:AK$27,'CC Color Winners'!A99)</f>
        <v>0</v>
      </c>
      <c r="AL99">
        <f>COUNTIF('CC Standings '!AL$3:AL$27,'CC Color Winners'!A99)</f>
        <v>0</v>
      </c>
      <c r="AM99">
        <f>COUNTIF('CC Standings '!AM$3:AM$27,'CC Color Winners'!A99)</f>
        <v>0</v>
      </c>
    </row>
    <row r="100" spans="1:39">
      <c r="A100" t="s">
        <v>305</v>
      </c>
      <c r="B100">
        <f>COUNTIF('CC Standings '!B$3:B$27,'CC Color Winners'!A100)</f>
        <v>0</v>
      </c>
      <c r="C100">
        <f>COUNTIF('CC Standings '!C$3:C$27,'CC Color Winners'!A100)</f>
        <v>0</v>
      </c>
      <c r="D100">
        <f>COUNTIF('CC Standings '!D$3:D$27,'CC Color Winners'!A100)</f>
        <v>0</v>
      </c>
      <c r="E100">
        <f>COUNTIF('CC Standings '!E$3:E$27,'CC Color Winners'!A100)</f>
        <v>0</v>
      </c>
      <c r="F100">
        <f>COUNTIF('CC Standings '!F$3:F$27,'CC Color Winners'!A100)</f>
        <v>0</v>
      </c>
      <c r="G100">
        <f>COUNTIF('CC Standings '!G$3:G$27,'CC Color Winners'!A100)</f>
        <v>0</v>
      </c>
      <c r="H100">
        <f>COUNTIF('CC Standings '!H$3:H$27,'CC Color Winners'!A100)</f>
        <v>0</v>
      </c>
      <c r="I100">
        <f>COUNTIF('CC Standings '!I$3:I$27,'CC Color Winners'!A100)</f>
        <v>0</v>
      </c>
      <c r="J100">
        <f>COUNTIF('CC Standings '!J$3:J$27,'CC Color Winners'!A100)</f>
        <v>0</v>
      </c>
      <c r="K100">
        <f>COUNTIF('CC Standings '!K$3:K$27,'CC Color Winners'!A100)</f>
        <v>0</v>
      </c>
      <c r="L100">
        <f>COUNTIF('CC Standings '!L$3:L$27,'CC Color Winners'!A100)</f>
        <v>0</v>
      </c>
      <c r="M100">
        <f>COUNTIF('CC Standings '!M$3:M$27,'CC Color Winners'!A100)</f>
        <v>0</v>
      </c>
      <c r="N100">
        <f>COUNTIF('CC Standings '!N$3:N$27,'CC Color Winners'!A100)</f>
        <v>0</v>
      </c>
      <c r="O100">
        <f>COUNTIF('CC Standings '!O$3:O$27,'CC Color Winners'!A100)</f>
        <v>0</v>
      </c>
      <c r="P100">
        <f>COUNTIF('CC Standings '!P$3:P$27,'CC Color Winners'!A100)</f>
        <v>0</v>
      </c>
      <c r="Q100">
        <f>COUNTIF('CC Standings '!Q$3:Q$27,'CC Color Winners'!A100)</f>
        <v>0</v>
      </c>
      <c r="R100">
        <f>COUNTIF('CC Standings '!R$3:R$27,'CC Color Winners'!A100)</f>
        <v>0</v>
      </c>
      <c r="S100">
        <f>COUNTIF('CC Standings '!S$3:S$27,'CC Color Winners'!A100)</f>
        <v>0</v>
      </c>
      <c r="T100">
        <f>COUNTIF('CC Standings '!T$3:T$27,'CC Color Winners'!A100)</f>
        <v>0</v>
      </c>
      <c r="U100">
        <f>COUNTIF('CC Standings '!U$3:U$27,'CC Color Winners'!A100)</f>
        <v>0</v>
      </c>
      <c r="V100">
        <f>COUNTIF('CC Standings '!V$3:V$27,'CC Color Winners'!A100)</f>
        <v>0</v>
      </c>
      <c r="W100">
        <f>COUNTIF('CC Standings '!W$3:W$27,'CC Color Winners'!A100)</f>
        <v>0</v>
      </c>
      <c r="X100">
        <f>COUNTIF('CC Standings '!X$3:X$27,'CC Color Winners'!A100)</f>
        <v>0</v>
      </c>
      <c r="Y100">
        <f>COUNTIF('CC Standings '!Y$3:Y$27,'CC Color Winners'!A100)</f>
        <v>0</v>
      </c>
      <c r="Z100">
        <f>COUNTIF('CC Standings '!Z$3:Z$27,'CC Color Winners'!A100)</f>
        <v>0</v>
      </c>
      <c r="AA100">
        <f>COUNTIF('CC Standings '!AA$3:AA$27,'CC Color Winners'!A100)</f>
        <v>0</v>
      </c>
      <c r="AB100">
        <f>COUNTIF('CC Standings '!AB$3:AB$27,'CC Color Winners'!A100)</f>
        <v>0</v>
      </c>
      <c r="AC100">
        <f>COUNTIF('CC Standings '!AC$3:AC$27,'CC Color Winners'!A100)</f>
        <v>0</v>
      </c>
      <c r="AD100">
        <f>COUNTIF('CC Standings '!AD$3:AD$27,'CC Color Winners'!A100)</f>
        <v>0</v>
      </c>
      <c r="AE100">
        <f>COUNTIF('CC Standings '!AE$3:AE$27,'CC Color Winners'!A100)</f>
        <v>0</v>
      </c>
      <c r="AF100">
        <f>COUNTIF('CC Standings '!AF$3:AF$27,'CC Color Winners'!A100)</f>
        <v>0</v>
      </c>
      <c r="AG100">
        <f>COUNTIF('CC Standings '!AG$3:AG$27,'CC Color Winners'!A100)</f>
        <v>0</v>
      </c>
      <c r="AH100">
        <f>COUNTIF('CC Standings '!AH$3:AH$27,'CC Color Winners'!A100)</f>
        <v>0</v>
      </c>
      <c r="AI100">
        <f>COUNTIF('CC Standings '!AI$3:AI$27,'CC Color Winners'!A100)</f>
        <v>0</v>
      </c>
      <c r="AJ100">
        <f>COUNTIF('CC Standings '!AJ$3:AJ$27,'CC Color Winners'!A100)</f>
        <v>0</v>
      </c>
      <c r="AK100">
        <f>COUNTIF('CC Standings '!AK$3:AK$27,'CC Color Winners'!A100)</f>
        <v>0</v>
      </c>
      <c r="AL100">
        <f>COUNTIF('CC Standings '!AL$3:AL$27,'CC Color Winners'!A100)</f>
        <v>0</v>
      </c>
      <c r="AM100">
        <f>COUNTIF('CC Standings '!AM$3:AM$27,'CC Color Winners'!A100)</f>
        <v>0</v>
      </c>
    </row>
    <row r="101" spans="1:39">
      <c r="A101" t="s">
        <v>31</v>
      </c>
      <c r="B101">
        <f>COUNTIF('CC Standings '!B$3:B$27,'CC Color Winners'!A101)</f>
        <v>0</v>
      </c>
      <c r="C101">
        <f>COUNTIF('CC Standings '!C$3:C$27,'CC Color Winners'!A101)</f>
        <v>0</v>
      </c>
      <c r="D101">
        <f>COUNTIF('CC Standings '!D$3:D$27,'CC Color Winners'!A101)</f>
        <v>1</v>
      </c>
      <c r="E101">
        <f>COUNTIF('CC Standings '!E$3:E$27,'CC Color Winners'!A101)</f>
        <v>0</v>
      </c>
      <c r="F101">
        <f>COUNTIF('CC Standings '!F$3:F$27,'CC Color Winners'!A101)</f>
        <v>0</v>
      </c>
      <c r="G101">
        <f>COUNTIF('CC Standings '!G$3:G$27,'CC Color Winners'!A101)</f>
        <v>1</v>
      </c>
      <c r="H101">
        <f>COUNTIF('CC Standings '!H$3:H$27,'CC Color Winners'!A101)</f>
        <v>1</v>
      </c>
      <c r="I101">
        <f>COUNTIF('CC Standings '!I$3:I$27,'CC Color Winners'!A101)</f>
        <v>1</v>
      </c>
      <c r="J101">
        <f>COUNTIF('CC Standings '!J$3:J$27,'CC Color Winners'!A101)</f>
        <v>0</v>
      </c>
      <c r="K101">
        <f>COUNTIF('CC Standings '!K$3:K$27,'CC Color Winners'!A101)</f>
        <v>0</v>
      </c>
      <c r="L101">
        <f>COUNTIF('CC Standings '!L$3:L$27,'CC Color Winners'!A101)</f>
        <v>0</v>
      </c>
      <c r="M101">
        <f>COUNTIF('CC Standings '!M$3:M$27,'CC Color Winners'!A101)</f>
        <v>0</v>
      </c>
      <c r="N101">
        <f>COUNTIF('CC Standings '!N$3:N$27,'CC Color Winners'!A101)</f>
        <v>0</v>
      </c>
      <c r="O101">
        <f>COUNTIF('CC Standings '!O$3:O$27,'CC Color Winners'!A101)</f>
        <v>0</v>
      </c>
      <c r="P101">
        <f>COUNTIF('CC Standings '!P$3:P$27,'CC Color Winners'!A101)</f>
        <v>0</v>
      </c>
      <c r="Q101">
        <f>COUNTIF('CC Standings '!Q$3:Q$27,'CC Color Winners'!A101)</f>
        <v>0</v>
      </c>
      <c r="R101">
        <f>COUNTIF('CC Standings '!R$3:R$27,'CC Color Winners'!A101)</f>
        <v>0</v>
      </c>
      <c r="S101">
        <f>COUNTIF('CC Standings '!S$3:S$27,'CC Color Winners'!A101)</f>
        <v>0</v>
      </c>
      <c r="T101">
        <f>COUNTIF('CC Standings '!T$3:T$27,'CC Color Winners'!A101)</f>
        <v>0</v>
      </c>
      <c r="U101">
        <f>COUNTIF('CC Standings '!U$3:U$27,'CC Color Winners'!A101)</f>
        <v>0</v>
      </c>
      <c r="V101">
        <f>COUNTIF('CC Standings '!V$3:V$27,'CC Color Winners'!A101)</f>
        <v>1</v>
      </c>
      <c r="W101">
        <f>COUNTIF('CC Standings '!W$3:W$27,'CC Color Winners'!A101)</f>
        <v>0</v>
      </c>
      <c r="X101">
        <f>COUNTIF('CC Standings '!X$3:X$27,'CC Color Winners'!A101)</f>
        <v>0</v>
      </c>
      <c r="Y101">
        <f>COUNTIF('CC Standings '!Y$3:Y$27,'CC Color Winners'!A101)</f>
        <v>0</v>
      </c>
      <c r="Z101">
        <f>COUNTIF('CC Standings '!Z$3:Z$27,'CC Color Winners'!A101)</f>
        <v>0</v>
      </c>
      <c r="AA101">
        <f>COUNTIF('CC Standings '!AA$3:AA$27,'CC Color Winners'!A101)</f>
        <v>0</v>
      </c>
      <c r="AB101">
        <f>COUNTIF('CC Standings '!AB$3:AB$27,'CC Color Winners'!A101)</f>
        <v>0</v>
      </c>
      <c r="AC101">
        <f>COUNTIF('CC Standings '!AC$3:AC$27,'CC Color Winners'!A101)</f>
        <v>0</v>
      </c>
      <c r="AD101">
        <f>COUNTIF('CC Standings '!AD$3:AD$27,'CC Color Winners'!A101)</f>
        <v>2</v>
      </c>
      <c r="AE101">
        <f>COUNTIF('CC Standings '!AE$3:AE$27,'CC Color Winners'!A101)</f>
        <v>0</v>
      </c>
      <c r="AF101">
        <f>COUNTIF('CC Standings '!AF$3:AF$27,'CC Color Winners'!A101)</f>
        <v>1</v>
      </c>
      <c r="AG101">
        <f>COUNTIF('CC Standings '!AG$3:AG$27,'CC Color Winners'!A101)</f>
        <v>0</v>
      </c>
      <c r="AH101">
        <f>COUNTIF('CC Standings '!AH$3:AH$27,'CC Color Winners'!A101)</f>
        <v>0</v>
      </c>
      <c r="AI101">
        <f>COUNTIF('CC Standings '!AI$3:AI$27,'CC Color Winners'!A101)</f>
        <v>0</v>
      </c>
      <c r="AJ101">
        <f>COUNTIF('CC Standings '!AJ$3:AJ$27,'CC Color Winners'!A101)</f>
        <v>1</v>
      </c>
      <c r="AK101">
        <f>COUNTIF('CC Standings '!AK$3:AK$27,'CC Color Winners'!A101)</f>
        <v>0</v>
      </c>
      <c r="AL101">
        <f>COUNTIF('CC Standings '!AL$3:AL$27,'CC Color Winners'!A101)</f>
        <v>0</v>
      </c>
      <c r="AM101">
        <f>COUNTIF('CC Standings '!AM$3:AM$27,'CC Color Winners'!A101)</f>
        <v>0</v>
      </c>
    </row>
    <row r="102" spans="1:39">
      <c r="A102" t="s">
        <v>97</v>
      </c>
      <c r="B102">
        <f>COUNTIF('CC Standings '!B$3:B$27,'CC Color Winners'!A102)</f>
        <v>0</v>
      </c>
      <c r="C102">
        <f>COUNTIF('CC Standings '!C$3:C$27,'CC Color Winners'!A102)</f>
        <v>0</v>
      </c>
      <c r="D102">
        <f>COUNTIF('CC Standings '!D$3:D$27,'CC Color Winners'!A102)</f>
        <v>0</v>
      </c>
      <c r="E102">
        <f>COUNTIF('CC Standings '!E$3:E$27,'CC Color Winners'!A102)</f>
        <v>0</v>
      </c>
      <c r="F102">
        <f>COUNTIF('CC Standings '!F$3:F$27,'CC Color Winners'!A102)</f>
        <v>0</v>
      </c>
      <c r="G102">
        <f>COUNTIF('CC Standings '!G$3:G$27,'CC Color Winners'!A102)</f>
        <v>0</v>
      </c>
      <c r="H102">
        <f>COUNTIF('CC Standings '!H$3:H$27,'CC Color Winners'!A102)</f>
        <v>0</v>
      </c>
      <c r="I102">
        <f>COUNTIF('CC Standings '!I$3:I$27,'CC Color Winners'!A102)</f>
        <v>0</v>
      </c>
      <c r="J102">
        <f>COUNTIF('CC Standings '!J$3:J$27,'CC Color Winners'!A102)</f>
        <v>0</v>
      </c>
      <c r="K102">
        <f>COUNTIF('CC Standings '!K$3:K$27,'CC Color Winners'!A102)</f>
        <v>0</v>
      </c>
      <c r="L102">
        <f>COUNTIF('CC Standings '!L$3:L$27,'CC Color Winners'!A102)</f>
        <v>0</v>
      </c>
      <c r="M102">
        <f>COUNTIF('CC Standings '!M$3:M$27,'CC Color Winners'!A102)</f>
        <v>0</v>
      </c>
      <c r="N102">
        <f>COUNTIF('CC Standings '!N$3:N$27,'CC Color Winners'!A102)</f>
        <v>0</v>
      </c>
      <c r="O102">
        <f>COUNTIF('CC Standings '!O$3:O$27,'CC Color Winners'!A102)</f>
        <v>0</v>
      </c>
      <c r="P102">
        <f>COUNTIF('CC Standings '!P$3:P$27,'CC Color Winners'!A102)</f>
        <v>0</v>
      </c>
      <c r="Q102">
        <f>COUNTIF('CC Standings '!Q$3:Q$27,'CC Color Winners'!A102)</f>
        <v>0</v>
      </c>
      <c r="R102">
        <f>COUNTIF('CC Standings '!R$3:R$27,'CC Color Winners'!A102)</f>
        <v>0</v>
      </c>
      <c r="S102">
        <f>COUNTIF('CC Standings '!S$3:S$27,'CC Color Winners'!A102)</f>
        <v>0</v>
      </c>
      <c r="T102">
        <f>COUNTIF('CC Standings '!T$3:T$27,'CC Color Winners'!A102)</f>
        <v>0</v>
      </c>
      <c r="U102">
        <f>COUNTIF('CC Standings '!U$3:U$27,'CC Color Winners'!A102)</f>
        <v>0</v>
      </c>
      <c r="V102">
        <f>COUNTIF('CC Standings '!V$3:V$27,'CC Color Winners'!A102)</f>
        <v>0</v>
      </c>
      <c r="W102">
        <f>COUNTIF('CC Standings '!W$3:W$27,'CC Color Winners'!A102)</f>
        <v>0</v>
      </c>
      <c r="X102">
        <f>COUNTIF('CC Standings '!X$3:X$27,'CC Color Winners'!A102)</f>
        <v>0</v>
      </c>
      <c r="Y102">
        <f>COUNTIF('CC Standings '!Y$3:Y$27,'CC Color Winners'!A102)</f>
        <v>0</v>
      </c>
      <c r="Z102">
        <f>COUNTIF('CC Standings '!Z$3:Z$27,'CC Color Winners'!A102)</f>
        <v>0</v>
      </c>
      <c r="AA102">
        <f>COUNTIF('CC Standings '!AA$3:AA$27,'CC Color Winners'!A102)</f>
        <v>0</v>
      </c>
      <c r="AB102">
        <f>COUNTIF('CC Standings '!AB$3:AB$27,'CC Color Winners'!A102)</f>
        <v>0</v>
      </c>
      <c r="AC102">
        <f>COUNTIF('CC Standings '!AC$3:AC$27,'CC Color Winners'!A102)</f>
        <v>0</v>
      </c>
      <c r="AD102">
        <f>COUNTIF('CC Standings '!AD$3:AD$27,'CC Color Winners'!A102)</f>
        <v>0</v>
      </c>
      <c r="AE102">
        <f>COUNTIF('CC Standings '!AE$3:AE$27,'CC Color Winners'!A102)</f>
        <v>0</v>
      </c>
      <c r="AF102">
        <f>COUNTIF('CC Standings '!AF$3:AF$27,'CC Color Winners'!A102)</f>
        <v>0</v>
      </c>
      <c r="AG102">
        <f>COUNTIF('CC Standings '!AG$3:AG$27,'CC Color Winners'!A102)</f>
        <v>0</v>
      </c>
      <c r="AH102">
        <f>COUNTIF('CC Standings '!AH$3:AH$27,'CC Color Winners'!A102)</f>
        <v>0</v>
      </c>
      <c r="AI102">
        <f>COUNTIF('CC Standings '!AI$3:AI$27,'CC Color Winners'!A102)</f>
        <v>0</v>
      </c>
      <c r="AJ102">
        <f>COUNTIF('CC Standings '!AJ$3:AJ$27,'CC Color Winners'!A102)</f>
        <v>0</v>
      </c>
      <c r="AK102">
        <f>COUNTIF('CC Standings '!AK$3:AK$27,'CC Color Winners'!A102)</f>
        <v>2</v>
      </c>
      <c r="AL102">
        <f>COUNTIF('CC Standings '!AL$3:AL$27,'CC Color Winners'!A102)</f>
        <v>0</v>
      </c>
      <c r="AM102">
        <f>COUNTIF('CC Standings '!AM$3:AM$27,'CC Color Winners'!A102)</f>
        <v>0</v>
      </c>
    </row>
    <row r="103" spans="1:39">
      <c r="A103" t="s">
        <v>275</v>
      </c>
      <c r="B103">
        <f>COUNTIF('CC Standings '!B$3:B$27,'CC Color Winners'!A103)</f>
        <v>0</v>
      </c>
      <c r="C103">
        <f>COUNTIF('CC Standings '!C$3:C$27,'CC Color Winners'!A103)</f>
        <v>0</v>
      </c>
      <c r="D103">
        <f>COUNTIF('CC Standings '!D$3:D$27,'CC Color Winners'!A103)</f>
        <v>0</v>
      </c>
      <c r="E103">
        <f>COUNTIF('CC Standings '!E$3:E$27,'CC Color Winners'!A103)</f>
        <v>0</v>
      </c>
      <c r="F103">
        <f>COUNTIF('CC Standings '!F$3:F$27,'CC Color Winners'!A103)</f>
        <v>0</v>
      </c>
      <c r="G103">
        <f>COUNTIF('CC Standings '!G$3:G$27,'CC Color Winners'!A103)</f>
        <v>0</v>
      </c>
      <c r="H103">
        <f>COUNTIF('CC Standings '!H$3:H$27,'CC Color Winners'!A103)</f>
        <v>0</v>
      </c>
      <c r="I103">
        <f>COUNTIF('CC Standings '!I$3:I$27,'CC Color Winners'!A103)</f>
        <v>0</v>
      </c>
      <c r="J103">
        <f>COUNTIF('CC Standings '!J$3:J$27,'CC Color Winners'!A103)</f>
        <v>0</v>
      </c>
      <c r="K103">
        <f>COUNTIF('CC Standings '!K$3:K$27,'CC Color Winners'!A103)</f>
        <v>0</v>
      </c>
      <c r="L103">
        <f>COUNTIF('CC Standings '!L$3:L$27,'CC Color Winners'!A103)</f>
        <v>0</v>
      </c>
      <c r="M103">
        <f>COUNTIF('CC Standings '!M$3:M$27,'CC Color Winners'!A103)</f>
        <v>0</v>
      </c>
      <c r="N103">
        <f>COUNTIF('CC Standings '!N$3:N$27,'CC Color Winners'!A103)</f>
        <v>0</v>
      </c>
      <c r="O103">
        <f>COUNTIF('CC Standings '!O$3:O$27,'CC Color Winners'!A103)</f>
        <v>0</v>
      </c>
      <c r="P103">
        <f>COUNTIF('CC Standings '!P$3:P$27,'CC Color Winners'!A103)</f>
        <v>0</v>
      </c>
      <c r="Q103">
        <f>COUNTIF('CC Standings '!Q$3:Q$27,'CC Color Winners'!A103)</f>
        <v>0</v>
      </c>
      <c r="R103">
        <f>COUNTIF('CC Standings '!R$3:R$27,'CC Color Winners'!A103)</f>
        <v>0</v>
      </c>
      <c r="S103">
        <f>COUNTIF('CC Standings '!S$3:S$27,'CC Color Winners'!A103)</f>
        <v>0</v>
      </c>
      <c r="T103">
        <f>COUNTIF('CC Standings '!T$3:T$27,'CC Color Winners'!A103)</f>
        <v>0</v>
      </c>
      <c r="U103">
        <f>COUNTIF('CC Standings '!U$3:U$27,'CC Color Winners'!A103)</f>
        <v>0</v>
      </c>
      <c r="V103">
        <f>COUNTIF('CC Standings '!V$3:V$27,'CC Color Winners'!A103)</f>
        <v>0</v>
      </c>
      <c r="W103">
        <f>COUNTIF('CC Standings '!W$3:W$27,'CC Color Winners'!A103)</f>
        <v>0</v>
      </c>
      <c r="X103">
        <f>COUNTIF('CC Standings '!X$3:X$27,'CC Color Winners'!A103)</f>
        <v>0</v>
      </c>
      <c r="Y103">
        <f>COUNTIF('CC Standings '!Y$3:Y$27,'CC Color Winners'!A103)</f>
        <v>0</v>
      </c>
      <c r="Z103">
        <f>COUNTIF('CC Standings '!Z$3:Z$27,'CC Color Winners'!A103)</f>
        <v>0</v>
      </c>
      <c r="AA103">
        <f>COUNTIF('CC Standings '!AA$3:AA$27,'CC Color Winners'!A103)</f>
        <v>0</v>
      </c>
      <c r="AB103">
        <f>COUNTIF('CC Standings '!AB$3:AB$27,'CC Color Winners'!A103)</f>
        <v>0</v>
      </c>
      <c r="AC103">
        <f>COUNTIF('CC Standings '!AC$3:AC$27,'CC Color Winners'!A103)</f>
        <v>0</v>
      </c>
      <c r="AD103">
        <f>COUNTIF('CC Standings '!AD$3:AD$27,'CC Color Winners'!A103)</f>
        <v>0</v>
      </c>
      <c r="AE103">
        <f>COUNTIF('CC Standings '!AE$3:AE$27,'CC Color Winners'!A103)</f>
        <v>0</v>
      </c>
      <c r="AF103">
        <f>COUNTIF('CC Standings '!AF$3:AF$27,'CC Color Winners'!A103)</f>
        <v>0</v>
      </c>
      <c r="AG103">
        <f>COUNTIF('CC Standings '!AG$3:AG$27,'CC Color Winners'!A103)</f>
        <v>0</v>
      </c>
      <c r="AH103">
        <f>COUNTIF('CC Standings '!AH$3:AH$27,'CC Color Winners'!A103)</f>
        <v>0</v>
      </c>
      <c r="AI103">
        <f>COUNTIF('CC Standings '!AI$3:AI$27,'CC Color Winners'!A103)</f>
        <v>0</v>
      </c>
      <c r="AJ103">
        <f>COUNTIF('CC Standings '!AJ$3:AJ$27,'CC Color Winners'!A103)</f>
        <v>0</v>
      </c>
      <c r="AK103">
        <f>COUNTIF('CC Standings '!AK$3:AK$27,'CC Color Winners'!A103)</f>
        <v>0</v>
      </c>
      <c r="AL103">
        <f>COUNTIF('CC Standings '!AL$3:AL$27,'CC Color Winners'!A103)</f>
        <v>0</v>
      </c>
      <c r="AM103">
        <f>COUNTIF('CC Standings '!AM$3:AM$27,'CC Color Winners'!A103)</f>
        <v>0</v>
      </c>
    </row>
    <row r="104" spans="1:39">
      <c r="A104" t="s">
        <v>25</v>
      </c>
      <c r="B104">
        <f>COUNTIF('CC Standings '!B$3:B$27,'CC Color Winners'!A104)</f>
        <v>3</v>
      </c>
      <c r="C104">
        <f>COUNTIF('CC Standings '!C$3:C$27,'CC Color Winners'!A104)</f>
        <v>0</v>
      </c>
      <c r="D104">
        <f>COUNTIF('CC Standings '!D$3:D$27,'CC Color Winners'!A104)</f>
        <v>0</v>
      </c>
      <c r="E104">
        <f>COUNTIF('CC Standings '!E$3:E$27,'CC Color Winners'!A104)</f>
        <v>1</v>
      </c>
      <c r="F104">
        <f>COUNTIF('CC Standings '!F$3:F$27,'CC Color Winners'!A104)</f>
        <v>0</v>
      </c>
      <c r="G104">
        <f>COUNTIF('CC Standings '!G$3:G$27,'CC Color Winners'!A104)</f>
        <v>4</v>
      </c>
      <c r="H104">
        <f>COUNTIF('CC Standings '!H$3:H$27,'CC Color Winners'!A104)</f>
        <v>0</v>
      </c>
      <c r="I104">
        <f>COUNTIF('CC Standings '!I$3:I$27,'CC Color Winners'!A104)</f>
        <v>0</v>
      </c>
      <c r="J104">
        <f>COUNTIF('CC Standings '!J$3:J$27,'CC Color Winners'!A104)</f>
        <v>0</v>
      </c>
      <c r="K104">
        <f>COUNTIF('CC Standings '!K$3:K$27,'CC Color Winners'!A104)</f>
        <v>3</v>
      </c>
      <c r="L104">
        <f>COUNTIF('CC Standings '!L$3:L$27,'CC Color Winners'!A104)</f>
        <v>0</v>
      </c>
      <c r="M104">
        <f>COUNTIF('CC Standings '!M$3:M$27,'CC Color Winners'!A104)</f>
        <v>0</v>
      </c>
      <c r="N104">
        <f>COUNTIF('CC Standings '!N$3:N$27,'CC Color Winners'!A104)</f>
        <v>0</v>
      </c>
      <c r="O104">
        <f>COUNTIF('CC Standings '!O$3:O$27,'CC Color Winners'!A104)</f>
        <v>0</v>
      </c>
      <c r="P104">
        <f>COUNTIF('CC Standings '!P$3:P$27,'CC Color Winners'!A104)</f>
        <v>0</v>
      </c>
      <c r="Q104">
        <f>COUNTIF('CC Standings '!Q$3:Q$27,'CC Color Winners'!A104)</f>
        <v>0</v>
      </c>
      <c r="R104">
        <f>COUNTIF('CC Standings '!R$3:R$27,'CC Color Winners'!A104)</f>
        <v>3</v>
      </c>
      <c r="S104">
        <f>COUNTIF('CC Standings '!S$3:S$27,'CC Color Winners'!A104)</f>
        <v>1</v>
      </c>
      <c r="T104">
        <f>COUNTIF('CC Standings '!T$3:T$27,'CC Color Winners'!A104)</f>
        <v>0</v>
      </c>
      <c r="U104">
        <f>COUNTIF('CC Standings '!U$3:U$27,'CC Color Winners'!A104)</f>
        <v>0</v>
      </c>
      <c r="V104">
        <f>COUNTIF('CC Standings '!V$3:V$27,'CC Color Winners'!A104)</f>
        <v>3</v>
      </c>
      <c r="W104">
        <f>COUNTIF('CC Standings '!W$3:W$27,'CC Color Winners'!A104)</f>
        <v>0</v>
      </c>
      <c r="X104">
        <f>COUNTIF('CC Standings '!X$3:X$27,'CC Color Winners'!A104)</f>
        <v>0</v>
      </c>
      <c r="Y104">
        <f>COUNTIF('CC Standings '!Y$3:Y$27,'CC Color Winners'!A104)</f>
        <v>0</v>
      </c>
      <c r="Z104">
        <f>COUNTIF('CC Standings '!Z$3:Z$27,'CC Color Winners'!A104)</f>
        <v>0</v>
      </c>
      <c r="AA104">
        <f>COUNTIF('CC Standings '!AA$3:AA$27,'CC Color Winners'!A104)</f>
        <v>0</v>
      </c>
      <c r="AB104">
        <f>COUNTIF('CC Standings '!AB$3:AB$27,'CC Color Winners'!A104)</f>
        <v>0</v>
      </c>
      <c r="AC104">
        <f>COUNTIF('CC Standings '!AC$3:AC$27,'CC Color Winners'!A104)</f>
        <v>0</v>
      </c>
      <c r="AD104">
        <f>COUNTIF('CC Standings '!AD$3:AD$27,'CC Color Winners'!A104)</f>
        <v>0</v>
      </c>
      <c r="AE104">
        <f>COUNTIF('CC Standings '!AE$3:AE$27,'CC Color Winners'!A104)</f>
        <v>0</v>
      </c>
      <c r="AF104">
        <f>COUNTIF('CC Standings '!AF$3:AF$27,'CC Color Winners'!A104)</f>
        <v>0</v>
      </c>
      <c r="AG104">
        <f>COUNTIF('CC Standings '!AG$3:AG$27,'CC Color Winners'!A104)</f>
        <v>0</v>
      </c>
      <c r="AH104">
        <f>COUNTIF('CC Standings '!AH$3:AH$27,'CC Color Winners'!A104)</f>
        <v>0</v>
      </c>
      <c r="AI104">
        <f>COUNTIF('CC Standings '!AI$3:AI$27,'CC Color Winners'!A104)</f>
        <v>0</v>
      </c>
      <c r="AJ104">
        <f>COUNTIF('CC Standings '!AJ$3:AJ$27,'CC Color Winners'!A104)</f>
        <v>0</v>
      </c>
      <c r="AK104">
        <f>COUNTIF('CC Standings '!AK$3:AK$27,'CC Color Winners'!A104)</f>
        <v>0</v>
      </c>
      <c r="AL104">
        <f>COUNTIF('CC Standings '!AL$3:AL$27,'CC Color Winners'!A104)</f>
        <v>0</v>
      </c>
      <c r="AM104">
        <f>COUNTIF('CC Standings '!AM$3:AM$27,'CC Color Winners'!A104)</f>
        <v>0</v>
      </c>
    </row>
    <row r="105" spans="1:39">
      <c r="A105" t="s">
        <v>276</v>
      </c>
      <c r="B105">
        <f>COUNTIF('CC Standings '!B$3:B$27,'CC Color Winners'!A105)</f>
        <v>0</v>
      </c>
      <c r="C105">
        <f>COUNTIF('CC Standings '!C$3:C$27,'CC Color Winners'!A105)</f>
        <v>0</v>
      </c>
      <c r="D105">
        <f>COUNTIF('CC Standings '!D$3:D$27,'CC Color Winners'!A105)</f>
        <v>0</v>
      </c>
      <c r="E105">
        <f>COUNTIF('CC Standings '!E$3:E$27,'CC Color Winners'!A105)</f>
        <v>0</v>
      </c>
      <c r="F105">
        <f>COUNTIF('CC Standings '!F$3:F$27,'CC Color Winners'!A105)</f>
        <v>0</v>
      </c>
      <c r="G105">
        <f>COUNTIF('CC Standings '!G$3:G$27,'CC Color Winners'!A105)</f>
        <v>0</v>
      </c>
      <c r="H105">
        <f>COUNTIF('CC Standings '!H$3:H$27,'CC Color Winners'!A105)</f>
        <v>0</v>
      </c>
      <c r="I105">
        <f>COUNTIF('CC Standings '!I$3:I$27,'CC Color Winners'!A105)</f>
        <v>0</v>
      </c>
      <c r="J105">
        <f>COUNTIF('CC Standings '!J$3:J$27,'CC Color Winners'!A105)</f>
        <v>0</v>
      </c>
      <c r="K105">
        <f>COUNTIF('CC Standings '!K$3:K$27,'CC Color Winners'!A105)</f>
        <v>0</v>
      </c>
      <c r="L105">
        <f>COUNTIF('CC Standings '!L$3:L$27,'CC Color Winners'!A105)</f>
        <v>0</v>
      </c>
      <c r="M105">
        <f>COUNTIF('CC Standings '!M$3:M$27,'CC Color Winners'!A105)</f>
        <v>0</v>
      </c>
      <c r="N105">
        <f>COUNTIF('CC Standings '!N$3:N$27,'CC Color Winners'!A105)</f>
        <v>0</v>
      </c>
      <c r="O105">
        <f>COUNTIF('CC Standings '!O$3:O$27,'CC Color Winners'!A105)</f>
        <v>0</v>
      </c>
      <c r="P105">
        <f>COUNTIF('CC Standings '!P$3:P$27,'CC Color Winners'!A105)</f>
        <v>0</v>
      </c>
      <c r="Q105">
        <f>COUNTIF('CC Standings '!Q$3:Q$27,'CC Color Winners'!A105)</f>
        <v>0</v>
      </c>
      <c r="R105">
        <f>COUNTIF('CC Standings '!R$3:R$27,'CC Color Winners'!A105)</f>
        <v>0</v>
      </c>
      <c r="S105">
        <f>COUNTIF('CC Standings '!S$3:S$27,'CC Color Winners'!A105)</f>
        <v>0</v>
      </c>
      <c r="T105">
        <f>COUNTIF('CC Standings '!T$3:T$27,'CC Color Winners'!A105)</f>
        <v>0</v>
      </c>
      <c r="U105">
        <f>COUNTIF('CC Standings '!U$3:U$27,'CC Color Winners'!A105)</f>
        <v>0</v>
      </c>
      <c r="V105">
        <f>COUNTIF('CC Standings '!V$3:V$27,'CC Color Winners'!A105)</f>
        <v>0</v>
      </c>
      <c r="W105">
        <f>COUNTIF('CC Standings '!W$3:W$27,'CC Color Winners'!A105)</f>
        <v>0</v>
      </c>
      <c r="X105">
        <f>COUNTIF('CC Standings '!X$3:X$27,'CC Color Winners'!A105)</f>
        <v>0</v>
      </c>
      <c r="Y105">
        <f>COUNTIF('CC Standings '!Y$3:Y$27,'CC Color Winners'!A105)</f>
        <v>0</v>
      </c>
      <c r="Z105">
        <f>COUNTIF('CC Standings '!Z$3:Z$27,'CC Color Winners'!A105)</f>
        <v>0</v>
      </c>
      <c r="AA105">
        <f>COUNTIF('CC Standings '!AA$3:AA$27,'CC Color Winners'!A105)</f>
        <v>0</v>
      </c>
      <c r="AB105">
        <f>COUNTIF('CC Standings '!AB$3:AB$27,'CC Color Winners'!A105)</f>
        <v>0</v>
      </c>
      <c r="AC105">
        <f>COUNTIF('CC Standings '!AC$3:AC$27,'CC Color Winners'!A105)</f>
        <v>0</v>
      </c>
      <c r="AD105">
        <f>COUNTIF('CC Standings '!AD$3:AD$27,'CC Color Winners'!A105)</f>
        <v>0</v>
      </c>
      <c r="AE105">
        <f>COUNTIF('CC Standings '!AE$3:AE$27,'CC Color Winners'!A105)</f>
        <v>0</v>
      </c>
      <c r="AF105">
        <f>COUNTIF('CC Standings '!AF$3:AF$27,'CC Color Winners'!A105)</f>
        <v>0</v>
      </c>
      <c r="AG105">
        <f>COUNTIF('CC Standings '!AG$3:AG$27,'CC Color Winners'!A105)</f>
        <v>0</v>
      </c>
      <c r="AH105">
        <f>COUNTIF('CC Standings '!AH$3:AH$27,'CC Color Winners'!A105)</f>
        <v>0</v>
      </c>
      <c r="AI105">
        <f>COUNTIF('CC Standings '!AI$3:AI$27,'CC Color Winners'!A105)</f>
        <v>0</v>
      </c>
      <c r="AJ105">
        <f>COUNTIF('CC Standings '!AJ$3:AJ$27,'CC Color Winners'!A105)</f>
        <v>0</v>
      </c>
      <c r="AK105">
        <f>COUNTIF('CC Standings '!AK$3:AK$27,'CC Color Winners'!A105)</f>
        <v>0</v>
      </c>
      <c r="AL105">
        <f>COUNTIF('CC Standings '!AL$3:AL$27,'CC Color Winners'!A105)</f>
        <v>0</v>
      </c>
      <c r="AM105">
        <f>COUNTIF('CC Standings '!AM$3:AM$27,'CC Color Winners'!A105)</f>
        <v>0</v>
      </c>
    </row>
    <row r="106" spans="1:39">
      <c r="A106" t="s">
        <v>108</v>
      </c>
      <c r="B106">
        <f>COUNTIF('CC Standings '!B$3:B$27,'CC Color Winners'!A106)</f>
        <v>1</v>
      </c>
      <c r="C106">
        <f>COUNTIF('CC Standings '!C$3:C$27,'CC Color Winners'!A106)</f>
        <v>0</v>
      </c>
      <c r="D106">
        <f>COUNTIF('CC Standings '!D$3:D$27,'CC Color Winners'!A106)</f>
        <v>0</v>
      </c>
      <c r="E106">
        <f>COUNTIF('CC Standings '!E$3:E$27,'CC Color Winners'!A106)</f>
        <v>0</v>
      </c>
      <c r="F106">
        <f>COUNTIF('CC Standings '!F$3:F$27,'CC Color Winners'!A106)</f>
        <v>0</v>
      </c>
      <c r="G106">
        <f>COUNTIF('CC Standings '!G$3:G$27,'CC Color Winners'!A106)</f>
        <v>0</v>
      </c>
      <c r="H106">
        <f>COUNTIF('CC Standings '!H$3:H$27,'CC Color Winners'!A106)</f>
        <v>6</v>
      </c>
      <c r="I106">
        <f>COUNTIF('CC Standings '!I$3:I$27,'CC Color Winners'!A106)</f>
        <v>1</v>
      </c>
      <c r="J106">
        <f>COUNTIF('CC Standings '!J$3:J$27,'CC Color Winners'!A106)</f>
        <v>0</v>
      </c>
      <c r="K106">
        <f>COUNTIF('CC Standings '!K$3:K$27,'CC Color Winners'!A106)</f>
        <v>0</v>
      </c>
      <c r="L106">
        <f>COUNTIF('CC Standings '!L$3:L$27,'CC Color Winners'!A106)</f>
        <v>0</v>
      </c>
      <c r="M106">
        <f>COUNTIF('CC Standings '!M$3:M$27,'CC Color Winners'!A106)</f>
        <v>0</v>
      </c>
      <c r="N106">
        <f>COUNTIF('CC Standings '!N$3:N$27,'CC Color Winners'!A106)</f>
        <v>0</v>
      </c>
      <c r="O106">
        <f>COUNTIF('CC Standings '!O$3:O$27,'CC Color Winners'!A106)</f>
        <v>0</v>
      </c>
      <c r="P106">
        <f>COUNTIF('CC Standings '!P$3:P$27,'CC Color Winners'!A106)</f>
        <v>0</v>
      </c>
      <c r="Q106">
        <f>COUNTIF('CC Standings '!Q$3:Q$27,'CC Color Winners'!A106)</f>
        <v>0</v>
      </c>
      <c r="R106">
        <f>COUNTIF('CC Standings '!R$3:R$27,'CC Color Winners'!A106)</f>
        <v>0</v>
      </c>
      <c r="S106">
        <f>COUNTIF('CC Standings '!S$3:S$27,'CC Color Winners'!A106)</f>
        <v>0</v>
      </c>
      <c r="T106">
        <f>COUNTIF('CC Standings '!T$3:T$27,'CC Color Winners'!A106)</f>
        <v>0</v>
      </c>
      <c r="U106">
        <f>COUNTIF('CC Standings '!U$3:U$27,'CC Color Winners'!A106)</f>
        <v>0</v>
      </c>
      <c r="V106">
        <f>COUNTIF('CC Standings '!V$3:V$27,'CC Color Winners'!A106)</f>
        <v>0</v>
      </c>
      <c r="W106">
        <f>COUNTIF('CC Standings '!W$3:W$27,'CC Color Winners'!A106)</f>
        <v>1</v>
      </c>
      <c r="X106">
        <f>COUNTIF('CC Standings '!X$3:X$27,'CC Color Winners'!A106)</f>
        <v>0</v>
      </c>
      <c r="Y106">
        <f>COUNTIF('CC Standings '!Y$3:Y$27,'CC Color Winners'!A106)</f>
        <v>0</v>
      </c>
      <c r="Z106">
        <f>COUNTIF('CC Standings '!Z$3:Z$27,'CC Color Winners'!A106)</f>
        <v>0</v>
      </c>
      <c r="AA106">
        <f>COUNTIF('CC Standings '!AA$3:AA$27,'CC Color Winners'!A106)</f>
        <v>0</v>
      </c>
      <c r="AB106">
        <f>COUNTIF('CC Standings '!AB$3:AB$27,'CC Color Winners'!A106)</f>
        <v>0</v>
      </c>
      <c r="AC106">
        <f>COUNTIF('CC Standings '!AC$3:AC$27,'CC Color Winners'!A106)</f>
        <v>0</v>
      </c>
      <c r="AD106">
        <f>COUNTIF('CC Standings '!AD$3:AD$27,'CC Color Winners'!A106)</f>
        <v>0</v>
      </c>
      <c r="AE106">
        <f>COUNTIF('CC Standings '!AE$3:AE$27,'CC Color Winners'!A106)</f>
        <v>0</v>
      </c>
      <c r="AF106">
        <f>COUNTIF('CC Standings '!AF$3:AF$27,'CC Color Winners'!A106)</f>
        <v>0</v>
      </c>
      <c r="AG106">
        <f>COUNTIF('CC Standings '!AG$3:AG$27,'CC Color Winners'!A106)</f>
        <v>0</v>
      </c>
      <c r="AH106">
        <f>COUNTIF('CC Standings '!AH$3:AH$27,'CC Color Winners'!A106)</f>
        <v>0</v>
      </c>
      <c r="AI106">
        <f>COUNTIF('CC Standings '!AI$3:AI$27,'CC Color Winners'!A106)</f>
        <v>0</v>
      </c>
      <c r="AJ106">
        <f>COUNTIF('CC Standings '!AJ$3:AJ$27,'CC Color Winners'!A106)</f>
        <v>0</v>
      </c>
      <c r="AK106">
        <f>COUNTIF('CC Standings '!AK$3:AK$27,'CC Color Winners'!A106)</f>
        <v>0</v>
      </c>
      <c r="AL106">
        <f>COUNTIF('CC Standings '!AL$3:AL$27,'CC Color Winners'!A106)</f>
        <v>0</v>
      </c>
      <c r="AM106">
        <f>COUNTIF('CC Standings '!AM$3:AM$27,'CC Color Winners'!A106)</f>
        <v>0</v>
      </c>
    </row>
    <row r="107" spans="1:39">
      <c r="A107" t="s">
        <v>306</v>
      </c>
      <c r="B107">
        <f>COUNTIF('CC Standings '!B$3:B$27,'CC Color Winners'!A107)</f>
        <v>0</v>
      </c>
      <c r="C107">
        <f>COUNTIF('CC Standings '!C$3:C$27,'CC Color Winners'!A107)</f>
        <v>0</v>
      </c>
      <c r="D107">
        <f>COUNTIF('CC Standings '!D$3:D$27,'CC Color Winners'!A107)</f>
        <v>0</v>
      </c>
      <c r="E107">
        <f>COUNTIF('CC Standings '!E$3:E$27,'CC Color Winners'!A107)</f>
        <v>0</v>
      </c>
      <c r="F107">
        <f>COUNTIF('CC Standings '!F$3:F$27,'CC Color Winners'!A107)</f>
        <v>0</v>
      </c>
      <c r="G107">
        <f>COUNTIF('CC Standings '!G$3:G$27,'CC Color Winners'!A107)</f>
        <v>0</v>
      </c>
      <c r="H107">
        <f>COUNTIF('CC Standings '!H$3:H$27,'CC Color Winners'!A107)</f>
        <v>0</v>
      </c>
      <c r="I107">
        <f>COUNTIF('CC Standings '!I$3:I$27,'CC Color Winners'!A107)</f>
        <v>0</v>
      </c>
      <c r="J107">
        <f>COUNTIF('CC Standings '!J$3:J$27,'CC Color Winners'!A107)</f>
        <v>0</v>
      </c>
      <c r="K107">
        <f>COUNTIF('CC Standings '!K$3:K$27,'CC Color Winners'!A107)</f>
        <v>0</v>
      </c>
      <c r="L107">
        <f>COUNTIF('CC Standings '!L$3:L$27,'CC Color Winners'!A107)</f>
        <v>0</v>
      </c>
      <c r="M107">
        <f>COUNTIF('CC Standings '!M$3:M$27,'CC Color Winners'!A107)</f>
        <v>0</v>
      </c>
      <c r="N107">
        <f>COUNTIF('CC Standings '!N$3:N$27,'CC Color Winners'!A107)</f>
        <v>0</v>
      </c>
      <c r="O107">
        <f>COUNTIF('CC Standings '!O$3:O$27,'CC Color Winners'!A107)</f>
        <v>0</v>
      </c>
      <c r="P107">
        <f>COUNTIF('CC Standings '!P$3:P$27,'CC Color Winners'!A107)</f>
        <v>0</v>
      </c>
      <c r="Q107">
        <f>COUNTIF('CC Standings '!Q$3:Q$27,'CC Color Winners'!A107)</f>
        <v>0</v>
      </c>
      <c r="R107">
        <f>COUNTIF('CC Standings '!R$3:R$27,'CC Color Winners'!A107)</f>
        <v>0</v>
      </c>
      <c r="S107">
        <f>COUNTIF('CC Standings '!S$3:S$27,'CC Color Winners'!A107)</f>
        <v>0</v>
      </c>
      <c r="T107">
        <f>COUNTIF('CC Standings '!T$3:T$27,'CC Color Winners'!A107)</f>
        <v>0</v>
      </c>
      <c r="U107">
        <f>COUNTIF('CC Standings '!U$3:U$27,'CC Color Winners'!A107)</f>
        <v>0</v>
      </c>
      <c r="V107">
        <f>COUNTIF('CC Standings '!V$3:V$27,'CC Color Winners'!A107)</f>
        <v>0</v>
      </c>
      <c r="W107">
        <f>COUNTIF('CC Standings '!W$3:W$27,'CC Color Winners'!A107)</f>
        <v>0</v>
      </c>
      <c r="X107">
        <f>COUNTIF('CC Standings '!X$3:X$27,'CC Color Winners'!A107)</f>
        <v>0</v>
      </c>
      <c r="Y107">
        <f>COUNTIF('CC Standings '!Y$3:Y$27,'CC Color Winners'!A107)</f>
        <v>0</v>
      </c>
      <c r="Z107">
        <f>COUNTIF('CC Standings '!Z$3:Z$27,'CC Color Winners'!A107)</f>
        <v>0</v>
      </c>
      <c r="AA107">
        <f>COUNTIF('CC Standings '!AA$3:AA$27,'CC Color Winners'!A107)</f>
        <v>0</v>
      </c>
      <c r="AB107">
        <f>COUNTIF('CC Standings '!AB$3:AB$27,'CC Color Winners'!A107)</f>
        <v>0</v>
      </c>
      <c r="AC107">
        <f>COUNTIF('CC Standings '!AC$3:AC$27,'CC Color Winners'!A107)</f>
        <v>0</v>
      </c>
      <c r="AD107">
        <f>COUNTIF('CC Standings '!AD$3:AD$27,'CC Color Winners'!A107)</f>
        <v>0</v>
      </c>
      <c r="AE107">
        <f>COUNTIF('CC Standings '!AE$3:AE$27,'CC Color Winners'!A107)</f>
        <v>0</v>
      </c>
      <c r="AF107">
        <f>COUNTIF('CC Standings '!AF$3:AF$27,'CC Color Winners'!A107)</f>
        <v>0</v>
      </c>
      <c r="AG107">
        <f>COUNTIF('CC Standings '!AG$3:AG$27,'CC Color Winners'!A107)</f>
        <v>0</v>
      </c>
      <c r="AH107">
        <f>COUNTIF('CC Standings '!AH$3:AH$27,'CC Color Winners'!A107)</f>
        <v>0</v>
      </c>
      <c r="AI107">
        <f>COUNTIF('CC Standings '!AI$3:AI$27,'CC Color Winners'!A107)</f>
        <v>0</v>
      </c>
      <c r="AJ107">
        <f>COUNTIF('CC Standings '!AJ$3:AJ$27,'CC Color Winners'!A107)</f>
        <v>0</v>
      </c>
      <c r="AK107">
        <f>COUNTIF('CC Standings '!AK$3:AK$27,'CC Color Winners'!A107)</f>
        <v>0</v>
      </c>
      <c r="AL107">
        <f>COUNTIF('CC Standings '!AL$3:AL$27,'CC Color Winners'!A107)</f>
        <v>0</v>
      </c>
      <c r="AM107">
        <f>COUNTIF('CC Standings '!AM$3:AM$27,'CC Color Winners'!A107)</f>
        <v>0</v>
      </c>
    </row>
    <row r="108" spans="1:39">
      <c r="A108" t="s">
        <v>99</v>
      </c>
      <c r="B108">
        <f>COUNTIF('CC Standings '!B$3:B$27,'CC Color Winners'!A108)</f>
        <v>0</v>
      </c>
      <c r="C108">
        <f>COUNTIF('CC Standings '!C$3:C$27,'CC Color Winners'!A108)</f>
        <v>0</v>
      </c>
      <c r="D108">
        <f>COUNTIF('CC Standings '!D$3:D$27,'CC Color Winners'!A108)</f>
        <v>0</v>
      </c>
      <c r="E108">
        <f>COUNTIF('CC Standings '!E$3:E$27,'CC Color Winners'!A108)</f>
        <v>0</v>
      </c>
      <c r="F108">
        <f>COUNTIF('CC Standings '!F$3:F$27,'CC Color Winners'!A108)</f>
        <v>0</v>
      </c>
      <c r="G108">
        <f>COUNTIF('CC Standings '!G$3:G$27,'CC Color Winners'!A108)</f>
        <v>0</v>
      </c>
      <c r="H108">
        <f>COUNTIF('CC Standings '!H$3:H$27,'CC Color Winners'!A108)</f>
        <v>0</v>
      </c>
      <c r="I108">
        <f>COUNTIF('CC Standings '!I$3:I$27,'CC Color Winners'!A108)</f>
        <v>0</v>
      </c>
      <c r="J108">
        <f>COUNTIF('CC Standings '!J$3:J$27,'CC Color Winners'!A108)</f>
        <v>0</v>
      </c>
      <c r="K108">
        <f>COUNTIF('CC Standings '!K$3:K$27,'CC Color Winners'!A108)</f>
        <v>0</v>
      </c>
      <c r="L108">
        <f>COUNTIF('CC Standings '!L$3:L$27,'CC Color Winners'!A108)</f>
        <v>0</v>
      </c>
      <c r="M108">
        <f>COUNTIF('CC Standings '!M$3:M$27,'CC Color Winners'!A108)</f>
        <v>0</v>
      </c>
      <c r="N108">
        <f>COUNTIF('CC Standings '!N$3:N$27,'CC Color Winners'!A108)</f>
        <v>0</v>
      </c>
      <c r="O108">
        <f>COUNTIF('CC Standings '!O$3:O$27,'CC Color Winners'!A108)</f>
        <v>0</v>
      </c>
      <c r="P108">
        <f>COUNTIF('CC Standings '!P$3:P$27,'CC Color Winners'!A108)</f>
        <v>0</v>
      </c>
      <c r="Q108">
        <f>COUNTIF('CC Standings '!Q$3:Q$27,'CC Color Winners'!A108)</f>
        <v>0</v>
      </c>
      <c r="R108">
        <f>COUNTIF('CC Standings '!R$3:R$27,'CC Color Winners'!A108)</f>
        <v>0</v>
      </c>
      <c r="S108">
        <f>COUNTIF('CC Standings '!S$3:S$27,'CC Color Winners'!A108)</f>
        <v>0</v>
      </c>
      <c r="T108">
        <f>COUNTIF('CC Standings '!T$3:T$27,'CC Color Winners'!A108)</f>
        <v>0</v>
      </c>
      <c r="U108">
        <f>COUNTIF('CC Standings '!U$3:U$27,'CC Color Winners'!A108)</f>
        <v>0</v>
      </c>
      <c r="V108">
        <f>COUNTIF('CC Standings '!V$3:V$27,'CC Color Winners'!A108)</f>
        <v>0</v>
      </c>
      <c r="W108">
        <f>COUNTIF('CC Standings '!W$3:W$27,'CC Color Winners'!A108)</f>
        <v>0</v>
      </c>
      <c r="X108">
        <f>COUNTIF('CC Standings '!X$3:X$27,'CC Color Winners'!A108)</f>
        <v>0</v>
      </c>
      <c r="Y108">
        <f>COUNTIF('CC Standings '!Y$3:Y$27,'CC Color Winners'!A108)</f>
        <v>0</v>
      </c>
      <c r="Z108">
        <f>COUNTIF('CC Standings '!Z$3:Z$27,'CC Color Winners'!A108)</f>
        <v>0</v>
      </c>
      <c r="AA108">
        <f>COUNTIF('CC Standings '!AA$3:AA$27,'CC Color Winners'!A108)</f>
        <v>0</v>
      </c>
      <c r="AB108">
        <f>COUNTIF('CC Standings '!AB$3:AB$27,'CC Color Winners'!A108)</f>
        <v>0</v>
      </c>
      <c r="AC108">
        <f>COUNTIF('CC Standings '!AC$3:AC$27,'CC Color Winners'!A108)</f>
        <v>0</v>
      </c>
      <c r="AD108">
        <f>COUNTIF('CC Standings '!AD$3:AD$27,'CC Color Winners'!A108)</f>
        <v>0</v>
      </c>
      <c r="AE108">
        <f>COUNTIF('CC Standings '!AE$3:AE$27,'CC Color Winners'!A108)</f>
        <v>0</v>
      </c>
      <c r="AF108">
        <f>COUNTIF('CC Standings '!AF$3:AF$27,'CC Color Winners'!A108)</f>
        <v>0</v>
      </c>
      <c r="AG108">
        <f>COUNTIF('CC Standings '!AG$3:AG$27,'CC Color Winners'!A108)</f>
        <v>0</v>
      </c>
      <c r="AH108">
        <f>COUNTIF('CC Standings '!AH$3:AH$27,'CC Color Winners'!A108)</f>
        <v>0</v>
      </c>
      <c r="AI108">
        <f>COUNTIF('CC Standings '!AI$3:AI$27,'CC Color Winners'!A108)</f>
        <v>0</v>
      </c>
      <c r="AJ108">
        <f>COUNTIF('CC Standings '!AJ$3:AJ$27,'CC Color Winners'!A108)</f>
        <v>0</v>
      </c>
      <c r="AK108">
        <f>COUNTIF('CC Standings '!AK$3:AK$27,'CC Color Winners'!A108)</f>
        <v>0</v>
      </c>
      <c r="AL108">
        <f>COUNTIF('CC Standings '!AL$3:AL$27,'CC Color Winners'!A108)</f>
        <v>0</v>
      </c>
      <c r="AM108">
        <f>COUNTIF('CC Standings '!AM$3:AM$27,'CC Color Winners'!A108)</f>
        <v>0</v>
      </c>
    </row>
    <row r="109" spans="1:39">
      <c r="A109" t="s">
        <v>98</v>
      </c>
      <c r="B109">
        <f>COUNTIF('CC Standings '!B$3:B$27,'CC Color Winners'!A109)</f>
        <v>0</v>
      </c>
      <c r="C109">
        <f>COUNTIF('CC Standings '!C$3:C$27,'CC Color Winners'!A109)</f>
        <v>0</v>
      </c>
      <c r="D109">
        <f>COUNTIF('CC Standings '!D$3:D$27,'CC Color Winners'!A109)</f>
        <v>0</v>
      </c>
      <c r="E109">
        <f>COUNTIF('CC Standings '!E$3:E$27,'CC Color Winners'!A109)</f>
        <v>0</v>
      </c>
      <c r="F109">
        <f>COUNTIF('CC Standings '!F$3:F$27,'CC Color Winners'!A109)</f>
        <v>0</v>
      </c>
      <c r="G109">
        <f>COUNTIF('CC Standings '!G$3:G$27,'CC Color Winners'!A109)</f>
        <v>0</v>
      </c>
      <c r="H109">
        <f>COUNTIF('CC Standings '!H$3:H$27,'CC Color Winners'!A109)</f>
        <v>0</v>
      </c>
      <c r="I109">
        <f>COUNTIF('CC Standings '!I$3:I$27,'CC Color Winners'!A109)</f>
        <v>0</v>
      </c>
      <c r="J109">
        <f>COUNTIF('CC Standings '!J$3:J$27,'CC Color Winners'!A109)</f>
        <v>0</v>
      </c>
      <c r="K109">
        <f>COUNTIF('CC Standings '!K$3:K$27,'CC Color Winners'!A109)</f>
        <v>0</v>
      </c>
      <c r="L109">
        <f>COUNTIF('CC Standings '!L$3:L$27,'CC Color Winners'!A109)</f>
        <v>0</v>
      </c>
      <c r="M109">
        <f>COUNTIF('CC Standings '!M$3:M$27,'CC Color Winners'!A109)</f>
        <v>0</v>
      </c>
      <c r="N109">
        <f>COUNTIF('CC Standings '!N$3:N$27,'CC Color Winners'!A109)</f>
        <v>0</v>
      </c>
      <c r="O109">
        <f>COUNTIF('CC Standings '!O$3:O$27,'CC Color Winners'!A109)</f>
        <v>0</v>
      </c>
      <c r="P109">
        <f>COUNTIF('CC Standings '!P$3:P$27,'CC Color Winners'!A109)</f>
        <v>0</v>
      </c>
      <c r="Q109">
        <f>COUNTIF('CC Standings '!Q$3:Q$27,'CC Color Winners'!A109)</f>
        <v>0</v>
      </c>
      <c r="R109">
        <f>COUNTIF('CC Standings '!R$3:R$27,'CC Color Winners'!A109)</f>
        <v>0</v>
      </c>
      <c r="S109">
        <f>COUNTIF('CC Standings '!S$3:S$27,'CC Color Winners'!A109)</f>
        <v>0</v>
      </c>
      <c r="T109">
        <f>COUNTIF('CC Standings '!T$3:T$27,'CC Color Winners'!A109)</f>
        <v>0</v>
      </c>
      <c r="U109">
        <f>COUNTIF('CC Standings '!U$3:U$27,'CC Color Winners'!A109)</f>
        <v>0</v>
      </c>
      <c r="V109">
        <f>COUNTIF('CC Standings '!V$3:V$27,'CC Color Winners'!A109)</f>
        <v>0</v>
      </c>
      <c r="W109">
        <f>COUNTIF('CC Standings '!W$3:W$27,'CC Color Winners'!A109)</f>
        <v>0</v>
      </c>
      <c r="X109">
        <f>COUNTIF('CC Standings '!X$3:X$27,'CC Color Winners'!A109)</f>
        <v>0</v>
      </c>
      <c r="Y109">
        <f>COUNTIF('CC Standings '!Y$3:Y$27,'CC Color Winners'!A109)</f>
        <v>0</v>
      </c>
      <c r="Z109">
        <f>COUNTIF('CC Standings '!Z$3:Z$27,'CC Color Winners'!A109)</f>
        <v>0</v>
      </c>
      <c r="AA109">
        <f>COUNTIF('CC Standings '!AA$3:AA$27,'CC Color Winners'!A109)</f>
        <v>0</v>
      </c>
      <c r="AB109">
        <f>COUNTIF('CC Standings '!AB$3:AB$27,'CC Color Winners'!A109)</f>
        <v>0</v>
      </c>
      <c r="AC109">
        <f>COUNTIF('CC Standings '!AC$3:AC$27,'CC Color Winners'!A109)</f>
        <v>0</v>
      </c>
      <c r="AD109">
        <f>COUNTIF('CC Standings '!AD$3:AD$27,'CC Color Winners'!A109)</f>
        <v>0</v>
      </c>
      <c r="AE109">
        <f>COUNTIF('CC Standings '!AE$3:AE$27,'CC Color Winners'!A109)</f>
        <v>0</v>
      </c>
      <c r="AF109">
        <f>COUNTIF('CC Standings '!AF$3:AF$27,'CC Color Winners'!A109)</f>
        <v>0</v>
      </c>
      <c r="AG109">
        <f>COUNTIF('CC Standings '!AG$3:AG$27,'CC Color Winners'!A109)</f>
        <v>0</v>
      </c>
      <c r="AH109">
        <f>COUNTIF('CC Standings '!AH$3:AH$27,'CC Color Winners'!A109)</f>
        <v>0</v>
      </c>
      <c r="AI109">
        <f>COUNTIF('CC Standings '!AI$3:AI$27,'CC Color Winners'!A109)</f>
        <v>0</v>
      </c>
      <c r="AJ109">
        <f>COUNTIF('CC Standings '!AJ$3:AJ$27,'CC Color Winners'!A109)</f>
        <v>0</v>
      </c>
      <c r="AK109">
        <f>COUNTIF('CC Standings '!AK$3:AK$27,'CC Color Winners'!A109)</f>
        <v>0</v>
      </c>
      <c r="AL109">
        <f>COUNTIF('CC Standings '!AL$3:AL$27,'CC Color Winners'!A109)</f>
        <v>0</v>
      </c>
      <c r="AM109">
        <f>COUNTIF('CC Standings '!AM$3:AM$27,'CC Color Winners'!A109)</f>
        <v>0</v>
      </c>
    </row>
    <row r="110" spans="1:39">
      <c r="A110" t="s">
        <v>119</v>
      </c>
      <c r="B110">
        <f>COUNTIF('CC Standings '!B$3:B$27,'CC Color Winners'!A110)</f>
        <v>0</v>
      </c>
      <c r="C110">
        <f>COUNTIF('CC Standings '!C$3:C$27,'CC Color Winners'!A110)</f>
        <v>0</v>
      </c>
      <c r="D110">
        <f>COUNTIF('CC Standings '!D$3:D$27,'CC Color Winners'!A110)</f>
        <v>0</v>
      </c>
      <c r="E110">
        <f>COUNTIF('CC Standings '!E$3:E$27,'CC Color Winners'!A110)</f>
        <v>0</v>
      </c>
      <c r="F110">
        <f>COUNTIF('CC Standings '!F$3:F$27,'CC Color Winners'!A110)</f>
        <v>0</v>
      </c>
      <c r="G110">
        <f>COUNTIF('CC Standings '!G$3:G$27,'CC Color Winners'!A110)</f>
        <v>0</v>
      </c>
      <c r="H110">
        <f>COUNTIF('CC Standings '!H$3:H$27,'CC Color Winners'!A110)</f>
        <v>0</v>
      </c>
      <c r="I110">
        <f>COUNTIF('CC Standings '!I$3:I$27,'CC Color Winners'!A110)</f>
        <v>0</v>
      </c>
      <c r="J110">
        <f>COUNTIF('CC Standings '!J$3:J$27,'CC Color Winners'!A110)</f>
        <v>0</v>
      </c>
      <c r="K110">
        <f>COUNTIF('CC Standings '!K$3:K$27,'CC Color Winners'!A110)</f>
        <v>0</v>
      </c>
      <c r="L110">
        <f>COUNTIF('CC Standings '!L$3:L$27,'CC Color Winners'!A110)</f>
        <v>0</v>
      </c>
      <c r="M110">
        <f>COUNTIF('CC Standings '!M$3:M$27,'CC Color Winners'!A110)</f>
        <v>0</v>
      </c>
      <c r="N110">
        <f>COUNTIF('CC Standings '!N$3:N$27,'CC Color Winners'!A110)</f>
        <v>0</v>
      </c>
      <c r="O110">
        <f>COUNTIF('CC Standings '!O$3:O$27,'CC Color Winners'!A110)</f>
        <v>0</v>
      </c>
      <c r="P110">
        <f>COUNTIF('CC Standings '!P$3:P$27,'CC Color Winners'!A110)</f>
        <v>0</v>
      </c>
      <c r="Q110">
        <f>COUNTIF('CC Standings '!Q$3:Q$27,'CC Color Winners'!A110)</f>
        <v>0</v>
      </c>
      <c r="R110">
        <f>COUNTIF('CC Standings '!R$3:R$27,'CC Color Winners'!A110)</f>
        <v>0</v>
      </c>
      <c r="S110">
        <f>COUNTIF('CC Standings '!S$3:S$27,'CC Color Winners'!A110)</f>
        <v>0</v>
      </c>
      <c r="T110">
        <f>COUNTIF('CC Standings '!T$3:T$27,'CC Color Winners'!A110)</f>
        <v>0</v>
      </c>
      <c r="U110">
        <f>COUNTIF('CC Standings '!U$3:U$27,'CC Color Winners'!A110)</f>
        <v>1</v>
      </c>
      <c r="V110">
        <f>COUNTIF('CC Standings '!V$3:V$27,'CC Color Winners'!A110)</f>
        <v>0</v>
      </c>
      <c r="W110">
        <f>COUNTIF('CC Standings '!W$3:W$27,'CC Color Winners'!A110)</f>
        <v>0</v>
      </c>
      <c r="X110">
        <f>COUNTIF('CC Standings '!X$3:X$27,'CC Color Winners'!A110)</f>
        <v>0</v>
      </c>
      <c r="Y110">
        <f>COUNTIF('CC Standings '!Y$3:Y$27,'CC Color Winners'!A110)</f>
        <v>0</v>
      </c>
      <c r="Z110">
        <f>COUNTIF('CC Standings '!Z$3:Z$27,'CC Color Winners'!A110)</f>
        <v>0</v>
      </c>
      <c r="AA110">
        <f>COUNTIF('CC Standings '!AA$3:AA$27,'CC Color Winners'!A110)</f>
        <v>0</v>
      </c>
      <c r="AB110">
        <f>COUNTIF('CC Standings '!AB$3:AB$27,'CC Color Winners'!A110)</f>
        <v>0</v>
      </c>
      <c r="AC110">
        <f>COUNTIF('CC Standings '!AC$3:AC$27,'CC Color Winners'!A110)</f>
        <v>0</v>
      </c>
      <c r="AD110">
        <f>COUNTIF('CC Standings '!AD$3:AD$27,'CC Color Winners'!A110)</f>
        <v>0</v>
      </c>
      <c r="AE110">
        <f>COUNTIF('CC Standings '!AE$3:AE$27,'CC Color Winners'!A110)</f>
        <v>0</v>
      </c>
      <c r="AF110">
        <f>COUNTIF('CC Standings '!AF$3:AF$27,'CC Color Winners'!A110)</f>
        <v>0</v>
      </c>
      <c r="AG110">
        <f>COUNTIF('CC Standings '!AG$3:AG$27,'CC Color Winners'!A110)</f>
        <v>0</v>
      </c>
      <c r="AH110">
        <f>COUNTIF('CC Standings '!AH$3:AH$27,'CC Color Winners'!A110)</f>
        <v>0</v>
      </c>
      <c r="AI110">
        <f>COUNTIF('CC Standings '!AI$3:AI$27,'CC Color Winners'!A110)</f>
        <v>0</v>
      </c>
      <c r="AJ110">
        <f>COUNTIF('CC Standings '!AJ$3:AJ$27,'CC Color Winners'!A110)</f>
        <v>0</v>
      </c>
      <c r="AK110">
        <f>COUNTIF('CC Standings '!AK$3:AK$27,'CC Color Winners'!A110)</f>
        <v>0</v>
      </c>
      <c r="AL110">
        <f>COUNTIF('CC Standings '!AL$3:AL$27,'CC Color Winners'!A110)</f>
        <v>0</v>
      </c>
      <c r="AM110">
        <f>COUNTIF('CC Standings '!AM$3:AM$27,'CC Color Winners'!A110)</f>
        <v>0</v>
      </c>
    </row>
    <row r="111" spans="1:39">
      <c r="A111" t="s">
        <v>261</v>
      </c>
      <c r="B111">
        <f>COUNTIF('CC Standings '!B$3:B$27,'CC Color Winners'!A111)</f>
        <v>0</v>
      </c>
      <c r="C111">
        <f>COUNTIF('CC Standings '!C$3:C$27,'CC Color Winners'!A111)</f>
        <v>0</v>
      </c>
      <c r="D111">
        <f>COUNTIF('CC Standings '!D$3:D$27,'CC Color Winners'!A111)</f>
        <v>0</v>
      </c>
      <c r="E111">
        <f>COUNTIF('CC Standings '!E$3:E$27,'CC Color Winners'!A111)</f>
        <v>0</v>
      </c>
      <c r="F111">
        <f>COUNTIF('CC Standings '!F$3:F$27,'CC Color Winners'!A111)</f>
        <v>0</v>
      </c>
      <c r="G111">
        <f>COUNTIF('CC Standings '!G$3:G$27,'CC Color Winners'!A111)</f>
        <v>0</v>
      </c>
      <c r="H111">
        <f>COUNTIF('CC Standings '!H$3:H$27,'CC Color Winners'!A111)</f>
        <v>0</v>
      </c>
      <c r="I111">
        <f>COUNTIF('CC Standings '!I$3:I$27,'CC Color Winners'!A111)</f>
        <v>0</v>
      </c>
      <c r="J111">
        <f>COUNTIF('CC Standings '!J$3:J$27,'CC Color Winners'!A111)</f>
        <v>2</v>
      </c>
      <c r="K111">
        <f>COUNTIF('CC Standings '!K$3:K$27,'CC Color Winners'!A111)</f>
        <v>0</v>
      </c>
      <c r="L111">
        <f>COUNTIF('CC Standings '!L$3:L$27,'CC Color Winners'!A111)</f>
        <v>0</v>
      </c>
      <c r="M111">
        <f>COUNTIF('CC Standings '!M$3:M$27,'CC Color Winners'!A111)</f>
        <v>0</v>
      </c>
      <c r="N111">
        <f>COUNTIF('CC Standings '!N$3:N$27,'CC Color Winners'!A111)</f>
        <v>0</v>
      </c>
      <c r="O111">
        <f>COUNTIF('CC Standings '!O$3:O$27,'CC Color Winners'!A111)</f>
        <v>0</v>
      </c>
      <c r="P111">
        <f>COUNTIF('CC Standings '!P$3:P$27,'CC Color Winners'!A111)</f>
        <v>0</v>
      </c>
      <c r="Q111">
        <f>COUNTIF('CC Standings '!Q$3:Q$27,'CC Color Winners'!A111)</f>
        <v>0</v>
      </c>
      <c r="R111">
        <f>COUNTIF('CC Standings '!R$3:R$27,'CC Color Winners'!A111)</f>
        <v>0</v>
      </c>
      <c r="S111">
        <f>COUNTIF('CC Standings '!S$3:S$27,'CC Color Winners'!A111)</f>
        <v>0</v>
      </c>
      <c r="T111">
        <f>COUNTIF('CC Standings '!T$3:T$27,'CC Color Winners'!A111)</f>
        <v>0</v>
      </c>
      <c r="U111">
        <f>COUNTIF('CC Standings '!U$3:U$27,'CC Color Winners'!A111)</f>
        <v>0</v>
      </c>
      <c r="V111">
        <f>COUNTIF('CC Standings '!V$3:V$27,'CC Color Winners'!A111)</f>
        <v>0</v>
      </c>
      <c r="W111">
        <f>COUNTIF('CC Standings '!W$3:W$27,'CC Color Winners'!A111)</f>
        <v>0</v>
      </c>
      <c r="X111">
        <f>COUNTIF('CC Standings '!X$3:X$27,'CC Color Winners'!A111)</f>
        <v>0</v>
      </c>
      <c r="Y111">
        <f>COUNTIF('CC Standings '!Y$3:Y$27,'CC Color Winners'!A111)</f>
        <v>0</v>
      </c>
      <c r="Z111">
        <f>COUNTIF('CC Standings '!Z$3:Z$27,'CC Color Winners'!A111)</f>
        <v>0</v>
      </c>
      <c r="AA111">
        <f>COUNTIF('CC Standings '!AA$3:AA$27,'CC Color Winners'!A111)</f>
        <v>0</v>
      </c>
      <c r="AB111">
        <f>COUNTIF('CC Standings '!AB$3:AB$27,'CC Color Winners'!A111)</f>
        <v>0</v>
      </c>
      <c r="AC111">
        <f>COUNTIF('CC Standings '!AC$3:AC$27,'CC Color Winners'!A111)</f>
        <v>0</v>
      </c>
      <c r="AD111">
        <f>COUNTIF('CC Standings '!AD$3:AD$27,'CC Color Winners'!A111)</f>
        <v>0</v>
      </c>
      <c r="AE111">
        <f>COUNTIF('CC Standings '!AE$3:AE$27,'CC Color Winners'!A111)</f>
        <v>0</v>
      </c>
      <c r="AF111">
        <f>COUNTIF('CC Standings '!AF$3:AF$27,'CC Color Winners'!A111)</f>
        <v>0</v>
      </c>
      <c r="AG111">
        <f>COUNTIF('CC Standings '!AG$3:AG$27,'CC Color Winners'!A111)</f>
        <v>0</v>
      </c>
      <c r="AH111">
        <f>COUNTIF('CC Standings '!AH$3:AH$27,'CC Color Winners'!A111)</f>
        <v>0</v>
      </c>
      <c r="AI111">
        <f>COUNTIF('CC Standings '!AI$3:AI$27,'CC Color Winners'!A111)</f>
        <v>0</v>
      </c>
      <c r="AJ111">
        <f>COUNTIF('CC Standings '!AJ$3:AJ$27,'CC Color Winners'!A111)</f>
        <v>0</v>
      </c>
      <c r="AK111">
        <f>COUNTIF('CC Standings '!AK$3:AK$27,'CC Color Winners'!A111)</f>
        <v>0</v>
      </c>
      <c r="AL111">
        <f>COUNTIF('CC Standings '!AL$3:AL$27,'CC Color Winners'!A111)</f>
        <v>0</v>
      </c>
      <c r="AM111">
        <f>COUNTIF('CC Standings '!AM$3:AM$27,'CC Color Winners'!A111)</f>
        <v>0</v>
      </c>
    </row>
    <row r="112" spans="1:39">
      <c r="A112" t="s">
        <v>30</v>
      </c>
      <c r="B112">
        <f>COUNTIF('CC Standings '!B$3:B$27,'CC Color Winners'!A112)</f>
        <v>1</v>
      </c>
      <c r="C112">
        <f>COUNTIF('CC Standings '!C$3:C$27,'CC Color Winners'!A112)</f>
        <v>2</v>
      </c>
      <c r="D112">
        <f>COUNTIF('CC Standings '!D$3:D$27,'CC Color Winners'!A112)</f>
        <v>0</v>
      </c>
      <c r="E112">
        <f>COUNTIF('CC Standings '!E$3:E$27,'CC Color Winners'!A112)</f>
        <v>3</v>
      </c>
      <c r="F112">
        <f>COUNTIF('CC Standings '!F$3:F$27,'CC Color Winners'!A112)</f>
        <v>0</v>
      </c>
      <c r="G112">
        <f>COUNTIF('CC Standings '!G$3:G$27,'CC Color Winners'!A112)</f>
        <v>0</v>
      </c>
      <c r="H112">
        <f>COUNTIF('CC Standings '!H$3:H$27,'CC Color Winners'!A112)</f>
        <v>0</v>
      </c>
      <c r="I112">
        <f>COUNTIF('CC Standings '!I$3:I$27,'CC Color Winners'!A112)</f>
        <v>0</v>
      </c>
      <c r="J112">
        <f>COUNTIF('CC Standings '!J$3:J$27,'CC Color Winners'!A112)</f>
        <v>1</v>
      </c>
      <c r="K112">
        <f>COUNTIF('CC Standings '!K$3:K$27,'CC Color Winners'!A112)</f>
        <v>0</v>
      </c>
      <c r="L112">
        <f>COUNTIF('CC Standings '!L$3:L$27,'CC Color Winners'!A112)</f>
        <v>0</v>
      </c>
      <c r="M112">
        <f>COUNTIF('CC Standings '!M$3:M$27,'CC Color Winners'!A112)</f>
        <v>2</v>
      </c>
      <c r="N112">
        <f>COUNTIF('CC Standings '!N$3:N$27,'CC Color Winners'!A112)</f>
        <v>1</v>
      </c>
      <c r="O112">
        <f>COUNTIF('CC Standings '!O$3:O$27,'CC Color Winners'!A112)</f>
        <v>0</v>
      </c>
      <c r="P112">
        <f>COUNTIF('CC Standings '!P$3:P$27,'CC Color Winners'!A112)</f>
        <v>0</v>
      </c>
      <c r="Q112">
        <f>COUNTIF('CC Standings '!Q$3:Q$27,'CC Color Winners'!A112)</f>
        <v>0</v>
      </c>
      <c r="R112">
        <f>COUNTIF('CC Standings '!R$3:R$27,'CC Color Winners'!A112)</f>
        <v>0</v>
      </c>
      <c r="S112">
        <f>COUNTIF('CC Standings '!S$3:S$27,'CC Color Winners'!A112)</f>
        <v>3</v>
      </c>
      <c r="T112">
        <f>COUNTIF('CC Standings '!T$3:T$27,'CC Color Winners'!A112)</f>
        <v>0</v>
      </c>
      <c r="U112">
        <f>COUNTIF('CC Standings '!U$3:U$27,'CC Color Winners'!A112)</f>
        <v>0</v>
      </c>
      <c r="V112">
        <f>COUNTIF('CC Standings '!V$3:V$27,'CC Color Winners'!A112)</f>
        <v>0</v>
      </c>
      <c r="W112">
        <f>COUNTIF('CC Standings '!W$3:W$27,'CC Color Winners'!A112)</f>
        <v>0</v>
      </c>
      <c r="X112">
        <f>COUNTIF('CC Standings '!X$3:X$27,'CC Color Winners'!A112)</f>
        <v>0</v>
      </c>
      <c r="Y112">
        <f>COUNTIF('CC Standings '!Y$3:Y$27,'CC Color Winners'!A112)</f>
        <v>0</v>
      </c>
      <c r="Z112">
        <f>COUNTIF('CC Standings '!Z$3:Z$27,'CC Color Winners'!A112)</f>
        <v>0</v>
      </c>
      <c r="AA112">
        <f>COUNTIF('CC Standings '!AA$3:AA$27,'CC Color Winners'!A112)</f>
        <v>0</v>
      </c>
      <c r="AB112">
        <f>COUNTIF('CC Standings '!AB$3:AB$27,'CC Color Winners'!A112)</f>
        <v>0</v>
      </c>
      <c r="AC112">
        <f>COUNTIF('CC Standings '!AC$3:AC$27,'CC Color Winners'!A112)</f>
        <v>0</v>
      </c>
      <c r="AD112">
        <f>COUNTIF('CC Standings '!AD$3:AD$27,'CC Color Winners'!A112)</f>
        <v>0</v>
      </c>
      <c r="AE112">
        <f>COUNTIF('CC Standings '!AE$3:AE$27,'CC Color Winners'!A112)</f>
        <v>0</v>
      </c>
      <c r="AF112">
        <f>COUNTIF('CC Standings '!AF$3:AF$27,'CC Color Winners'!A112)</f>
        <v>0</v>
      </c>
      <c r="AG112">
        <f>COUNTIF('CC Standings '!AG$3:AG$27,'CC Color Winners'!A112)</f>
        <v>0</v>
      </c>
      <c r="AH112">
        <f>COUNTIF('CC Standings '!AH$3:AH$27,'CC Color Winners'!A112)</f>
        <v>0</v>
      </c>
      <c r="AI112">
        <f>COUNTIF('CC Standings '!AI$3:AI$27,'CC Color Winners'!A112)</f>
        <v>0</v>
      </c>
      <c r="AJ112">
        <f>COUNTIF('CC Standings '!AJ$3:AJ$27,'CC Color Winners'!A112)</f>
        <v>0</v>
      </c>
      <c r="AK112">
        <f>COUNTIF('CC Standings '!AK$3:AK$27,'CC Color Winners'!A112)</f>
        <v>0</v>
      </c>
      <c r="AL112">
        <f>COUNTIF('CC Standings '!AL$3:AL$27,'CC Color Winners'!A112)</f>
        <v>0</v>
      </c>
      <c r="AM112">
        <f>COUNTIF('CC Standings '!AM$3:AM$27,'CC Color Winners'!A112)</f>
        <v>0</v>
      </c>
    </row>
    <row r="113" spans="1:39">
      <c r="A113" t="s">
        <v>307</v>
      </c>
      <c r="B113">
        <f>COUNTIF('CC Standings '!B$3:B$27,'CC Color Winners'!A113)</f>
        <v>0</v>
      </c>
      <c r="C113">
        <f>COUNTIF('CC Standings '!C$3:C$27,'CC Color Winners'!A113)</f>
        <v>0</v>
      </c>
      <c r="D113">
        <f>COUNTIF('CC Standings '!D$3:D$27,'CC Color Winners'!A113)</f>
        <v>0</v>
      </c>
      <c r="E113">
        <f>COUNTIF('CC Standings '!E$3:E$27,'CC Color Winners'!A113)</f>
        <v>0</v>
      </c>
      <c r="F113">
        <f>COUNTIF('CC Standings '!F$3:F$27,'CC Color Winners'!A113)</f>
        <v>0</v>
      </c>
      <c r="G113">
        <f>COUNTIF('CC Standings '!G$3:G$27,'CC Color Winners'!A113)</f>
        <v>0</v>
      </c>
      <c r="H113">
        <f>COUNTIF('CC Standings '!H$3:H$27,'CC Color Winners'!A113)</f>
        <v>0</v>
      </c>
      <c r="I113">
        <f>COUNTIF('CC Standings '!I$3:I$27,'CC Color Winners'!A113)</f>
        <v>0</v>
      </c>
      <c r="J113">
        <f>COUNTIF('CC Standings '!J$3:J$27,'CC Color Winners'!A113)</f>
        <v>0</v>
      </c>
      <c r="K113">
        <f>COUNTIF('CC Standings '!K$3:K$27,'CC Color Winners'!A113)</f>
        <v>0</v>
      </c>
      <c r="L113">
        <f>COUNTIF('CC Standings '!L$3:L$27,'CC Color Winners'!A113)</f>
        <v>0</v>
      </c>
      <c r="M113">
        <f>COUNTIF('CC Standings '!M$3:M$27,'CC Color Winners'!A113)</f>
        <v>0</v>
      </c>
      <c r="N113">
        <f>COUNTIF('CC Standings '!N$3:N$27,'CC Color Winners'!A113)</f>
        <v>0</v>
      </c>
      <c r="O113">
        <f>COUNTIF('CC Standings '!O$3:O$27,'CC Color Winners'!A113)</f>
        <v>0</v>
      </c>
      <c r="P113">
        <f>COUNTIF('CC Standings '!P$3:P$27,'CC Color Winners'!A113)</f>
        <v>0</v>
      </c>
      <c r="Q113">
        <f>COUNTIF('CC Standings '!Q$3:Q$27,'CC Color Winners'!A113)</f>
        <v>0</v>
      </c>
      <c r="R113">
        <f>COUNTIF('CC Standings '!R$3:R$27,'CC Color Winners'!A113)</f>
        <v>0</v>
      </c>
      <c r="S113">
        <f>COUNTIF('CC Standings '!S$3:S$27,'CC Color Winners'!A113)</f>
        <v>0</v>
      </c>
      <c r="T113">
        <f>COUNTIF('CC Standings '!T$3:T$27,'CC Color Winners'!A113)</f>
        <v>0</v>
      </c>
      <c r="U113">
        <f>COUNTIF('CC Standings '!U$3:U$27,'CC Color Winners'!A113)</f>
        <v>0</v>
      </c>
      <c r="V113">
        <f>COUNTIF('CC Standings '!V$3:V$27,'CC Color Winners'!A113)</f>
        <v>0</v>
      </c>
      <c r="W113">
        <f>COUNTIF('CC Standings '!W$3:W$27,'CC Color Winners'!A113)</f>
        <v>0</v>
      </c>
      <c r="X113">
        <f>COUNTIF('CC Standings '!X$3:X$27,'CC Color Winners'!A113)</f>
        <v>0</v>
      </c>
      <c r="Y113">
        <f>COUNTIF('CC Standings '!Y$3:Y$27,'CC Color Winners'!A113)</f>
        <v>0</v>
      </c>
      <c r="Z113">
        <f>COUNTIF('CC Standings '!Z$3:Z$27,'CC Color Winners'!A113)</f>
        <v>0</v>
      </c>
      <c r="AA113">
        <f>COUNTIF('CC Standings '!AA$3:AA$27,'CC Color Winners'!A113)</f>
        <v>0</v>
      </c>
      <c r="AB113">
        <f>COUNTIF('CC Standings '!AB$3:AB$27,'CC Color Winners'!A113)</f>
        <v>0</v>
      </c>
      <c r="AC113">
        <f>COUNTIF('CC Standings '!AC$3:AC$27,'CC Color Winners'!A113)</f>
        <v>0</v>
      </c>
      <c r="AD113">
        <f>COUNTIF('CC Standings '!AD$3:AD$27,'CC Color Winners'!A113)</f>
        <v>0</v>
      </c>
      <c r="AE113">
        <f>COUNTIF('CC Standings '!AE$3:AE$27,'CC Color Winners'!A113)</f>
        <v>0</v>
      </c>
      <c r="AF113">
        <f>COUNTIF('CC Standings '!AF$3:AF$27,'CC Color Winners'!A113)</f>
        <v>0</v>
      </c>
      <c r="AG113">
        <f>COUNTIF('CC Standings '!AG$3:AG$27,'CC Color Winners'!A113)</f>
        <v>0</v>
      </c>
      <c r="AH113">
        <f>COUNTIF('CC Standings '!AH$3:AH$27,'CC Color Winners'!A113)</f>
        <v>0</v>
      </c>
      <c r="AI113">
        <f>COUNTIF('CC Standings '!AI$3:AI$27,'CC Color Winners'!A113)</f>
        <v>0</v>
      </c>
      <c r="AJ113">
        <f>COUNTIF('CC Standings '!AJ$3:AJ$27,'CC Color Winners'!A113)</f>
        <v>0</v>
      </c>
      <c r="AK113">
        <f>COUNTIF('CC Standings '!AK$3:AK$27,'CC Color Winners'!A113)</f>
        <v>0</v>
      </c>
      <c r="AL113">
        <f>COUNTIF('CC Standings '!AL$3:AL$27,'CC Color Winners'!A113)</f>
        <v>0</v>
      </c>
      <c r="AM113">
        <f>COUNTIF('CC Standings '!AM$3:AM$27,'CC Color Winners'!A113)</f>
        <v>0</v>
      </c>
    </row>
    <row r="114" spans="1:39">
      <c r="A114" s="139" t="s">
        <v>32</v>
      </c>
      <c r="B114">
        <f>COUNTIF('CC Standings '!B$3:B$27,'CC Color Winners'!A74)</f>
        <v>0</v>
      </c>
      <c r="C114">
        <f>COUNTIF('CC Standings '!C$3:C$27,'CC Color Winners'!A74)</f>
        <v>0</v>
      </c>
      <c r="D114">
        <f>COUNTIF('CC Standings '!D$3:D$27,'CC Color Winners'!A74)</f>
        <v>0</v>
      </c>
      <c r="E114">
        <f>COUNTIF('CC Standings '!E$3:E$27,'CC Color Winners'!A74)</f>
        <v>0</v>
      </c>
      <c r="F114">
        <f>COUNTIF('CC Standings '!F$3:F$27,'CC Color Winners'!A74)</f>
        <v>1</v>
      </c>
      <c r="G114">
        <f>COUNTIF('CC Standings '!G$3:G$27,'CC Color Winners'!A74)</f>
        <v>0</v>
      </c>
      <c r="H114">
        <f>COUNTIF('CC Standings '!H$3:H$27,'CC Color Winners'!A74)</f>
        <v>0</v>
      </c>
      <c r="I114">
        <f>COUNTIF('CC Standings '!I$3:I$27,'CC Color Winners'!A74)</f>
        <v>0</v>
      </c>
      <c r="J114">
        <f>COUNTIF('CC Standings '!J$3:J$27,'CC Color Winners'!A74)</f>
        <v>0</v>
      </c>
      <c r="K114">
        <f>COUNTIF('CC Standings '!K$3:K$27,'CC Color Winners'!A74)</f>
        <v>0</v>
      </c>
      <c r="L114">
        <f>COUNTIF('CC Standings '!L$3:L$27,'CC Color Winners'!A74)</f>
        <v>0</v>
      </c>
      <c r="M114">
        <f>COUNTIF('CC Standings '!M$3:M$27,'CC Color Winners'!A74)</f>
        <v>0</v>
      </c>
      <c r="N114">
        <f>COUNTIF('CC Standings '!N$3:N$27,'CC Color Winners'!A74)</f>
        <v>0</v>
      </c>
      <c r="O114">
        <f>COUNTIF('CC Standings '!O$3:O$27,'CC Color Winners'!A74)</f>
        <v>0</v>
      </c>
      <c r="P114">
        <f>COUNTIF('CC Standings '!P$3:P$27,'CC Color Winners'!A74)</f>
        <v>0</v>
      </c>
      <c r="Q114">
        <f>COUNTIF('CC Standings '!Q$3:Q$27,'CC Color Winners'!A74)</f>
        <v>0</v>
      </c>
      <c r="R114">
        <f>COUNTIF('CC Standings '!R$3:R$27,'CC Color Winners'!A74)</f>
        <v>0</v>
      </c>
      <c r="S114">
        <f>COUNTIF('CC Standings '!S$3:S$27,'CC Color Winners'!A74)</f>
        <v>0</v>
      </c>
      <c r="T114">
        <f>COUNTIF('CC Standings '!T$3:T$27,'CC Color Winners'!A74)</f>
        <v>0</v>
      </c>
      <c r="U114">
        <f>COUNTIF('CC Standings '!U$3:U$27,'CC Color Winners'!A74)</f>
        <v>0</v>
      </c>
      <c r="V114">
        <f>COUNTIF('CC Standings '!V$3:V$27,'CC Color Winners'!A74)</f>
        <v>0</v>
      </c>
      <c r="W114">
        <f>COUNTIF('CC Standings '!W$3:W$27,'CC Color Winners'!A74)</f>
        <v>0</v>
      </c>
      <c r="X114">
        <f>COUNTIF('CC Standings '!X$3:X$27,'CC Color Winners'!A74)</f>
        <v>0</v>
      </c>
      <c r="Y114">
        <f>COUNTIF('CC Standings '!Y$3:Y$27,'CC Color Winners'!A74)</f>
        <v>0</v>
      </c>
      <c r="Z114">
        <f>COUNTIF('CC Standings '!Z$3:Z$27,'CC Color Winners'!A74)</f>
        <v>0</v>
      </c>
      <c r="AA114">
        <f>COUNTIF('CC Standings '!AA$3:AA$27,'CC Color Winners'!A74)</f>
        <v>0</v>
      </c>
      <c r="AB114">
        <f>COUNTIF('CC Standings '!AB$3:AB$27,'CC Color Winners'!A74)</f>
        <v>0</v>
      </c>
      <c r="AC114">
        <f>COUNTIF('CC Standings '!AC$3:AC$27,'CC Color Winners'!A74)</f>
        <v>0</v>
      </c>
      <c r="AD114">
        <f>COUNTIF('CC Standings '!AD$3:AD$27,'CC Color Winners'!A74)</f>
        <v>0</v>
      </c>
      <c r="AE114">
        <f>COUNTIF('CC Standings '!AE$3:AE$27,'CC Color Winners'!A74)</f>
        <v>0</v>
      </c>
      <c r="AF114">
        <f>COUNTIF('CC Standings '!AF$3:AF$27,'CC Color Winners'!A74)</f>
        <v>0</v>
      </c>
      <c r="AG114">
        <f>COUNTIF('CC Standings '!AG$3:AG$27,'CC Color Winners'!A74)</f>
        <v>0</v>
      </c>
      <c r="AH114">
        <f>COUNTIF('CC Standings '!AH$3:AH$27,'CC Color Winners'!A74)</f>
        <v>0</v>
      </c>
      <c r="AI114">
        <f>COUNTIF('CC Standings '!AI$3:AI$27,'CC Color Winners'!A74)</f>
        <v>0</v>
      </c>
      <c r="AJ114">
        <f>COUNTIF('CC Standings '!AJ$3:AJ$27,'CC Color Winners'!A74)</f>
        <v>0</v>
      </c>
      <c r="AK114">
        <f>COUNTIF('CC Standings '!AK$3:AK$27,'CC Color Winners'!A74)</f>
        <v>0</v>
      </c>
      <c r="AL114">
        <f>COUNTIF('CC Standings '!AL$3:AL$27,'CC Color Winners'!A74)</f>
        <v>0</v>
      </c>
      <c r="AM114">
        <f>COUNTIF('CC Standings '!AM$3:AM$27,'CC Color Winners'!A74)</f>
        <v>0</v>
      </c>
    </row>
    <row r="115" spans="1:39">
      <c r="A115" t="s">
        <v>145</v>
      </c>
      <c r="B115">
        <f>COUNTIF('CC Standings '!B$3:B$27,'CC Color Winners'!A115)</f>
        <v>0</v>
      </c>
      <c r="C115">
        <f>COUNTIF('CC Standings '!C$3:C$27,'CC Color Winners'!A115)</f>
        <v>0</v>
      </c>
      <c r="D115">
        <f>COUNTIF('CC Standings '!D$3:D$27,'CC Color Winners'!A115)</f>
        <v>0</v>
      </c>
      <c r="E115">
        <f>COUNTIF('CC Standings '!E$3:E$27,'CC Color Winners'!A115)</f>
        <v>0</v>
      </c>
      <c r="F115">
        <f>COUNTIF('CC Standings '!F$3:F$27,'CC Color Winners'!A115)</f>
        <v>0</v>
      </c>
      <c r="G115">
        <f>COUNTIF('CC Standings '!G$3:G$27,'CC Color Winners'!A115)</f>
        <v>0</v>
      </c>
      <c r="H115">
        <f>COUNTIF('CC Standings '!H$3:H$27,'CC Color Winners'!A115)</f>
        <v>0</v>
      </c>
      <c r="I115">
        <f>COUNTIF('CC Standings '!I$3:I$27,'CC Color Winners'!A115)</f>
        <v>0</v>
      </c>
      <c r="J115">
        <f>COUNTIF('CC Standings '!J$3:J$27,'CC Color Winners'!A115)</f>
        <v>0</v>
      </c>
      <c r="K115">
        <f>COUNTIF('CC Standings '!K$3:K$27,'CC Color Winners'!A115)</f>
        <v>0</v>
      </c>
      <c r="L115">
        <f>COUNTIF('CC Standings '!L$3:L$27,'CC Color Winners'!A115)</f>
        <v>0</v>
      </c>
      <c r="M115">
        <f>COUNTIF('CC Standings '!M$3:M$27,'CC Color Winners'!A115)</f>
        <v>0</v>
      </c>
      <c r="N115">
        <f>COUNTIF('CC Standings '!N$3:N$27,'CC Color Winners'!A115)</f>
        <v>0</v>
      </c>
      <c r="O115">
        <f>COUNTIF('CC Standings '!O$3:O$27,'CC Color Winners'!A115)</f>
        <v>0</v>
      </c>
      <c r="P115">
        <f>COUNTIF('CC Standings '!P$3:P$27,'CC Color Winners'!A115)</f>
        <v>0</v>
      </c>
      <c r="Q115">
        <f>COUNTIF('CC Standings '!Q$3:Q$27,'CC Color Winners'!A115)</f>
        <v>0</v>
      </c>
      <c r="R115">
        <f>COUNTIF('CC Standings '!R$3:R$27,'CC Color Winners'!A115)</f>
        <v>0</v>
      </c>
      <c r="S115">
        <f>COUNTIF('CC Standings '!S$3:S$27,'CC Color Winners'!A115)</f>
        <v>0</v>
      </c>
      <c r="T115">
        <f>COUNTIF('CC Standings '!T$3:T$27,'CC Color Winners'!A115)</f>
        <v>0</v>
      </c>
      <c r="U115">
        <f>COUNTIF('CC Standings '!U$3:U$27,'CC Color Winners'!A115)</f>
        <v>0</v>
      </c>
      <c r="V115">
        <f>COUNTIF('CC Standings '!V$3:V$27,'CC Color Winners'!A115)</f>
        <v>0</v>
      </c>
      <c r="W115">
        <f>COUNTIF('CC Standings '!W$3:W$27,'CC Color Winners'!A115)</f>
        <v>0</v>
      </c>
      <c r="X115">
        <f>COUNTIF('CC Standings '!X$3:X$27,'CC Color Winners'!A115)</f>
        <v>1</v>
      </c>
      <c r="Y115">
        <f>COUNTIF('CC Standings '!Y$3:Y$27,'CC Color Winners'!A115)</f>
        <v>0</v>
      </c>
      <c r="Z115">
        <f>COUNTIF('CC Standings '!Z$3:Z$27,'CC Color Winners'!A115)</f>
        <v>0</v>
      </c>
      <c r="AA115">
        <f>COUNTIF('CC Standings '!AA$3:AA$27,'CC Color Winners'!A115)</f>
        <v>0</v>
      </c>
      <c r="AB115">
        <f>COUNTIF('CC Standings '!AB$3:AB$27,'CC Color Winners'!A115)</f>
        <v>0</v>
      </c>
      <c r="AC115">
        <f>COUNTIF('CC Standings '!AC$3:AC$27,'CC Color Winners'!A115)</f>
        <v>0</v>
      </c>
      <c r="AD115">
        <f>COUNTIF('CC Standings '!AD$3:AD$27,'CC Color Winners'!A115)</f>
        <v>0</v>
      </c>
      <c r="AE115">
        <f>COUNTIF('CC Standings '!AE$3:AE$27,'CC Color Winners'!A115)</f>
        <v>0</v>
      </c>
      <c r="AF115">
        <f>COUNTIF('CC Standings '!AF$3:AF$27,'CC Color Winners'!A115)</f>
        <v>0</v>
      </c>
      <c r="AG115">
        <f>COUNTIF('CC Standings '!AG$3:AG$27,'CC Color Winners'!A115)</f>
        <v>0</v>
      </c>
      <c r="AH115">
        <f>COUNTIF('CC Standings '!AH$3:AH$27,'CC Color Winners'!A115)</f>
        <v>1</v>
      </c>
      <c r="AI115">
        <f>COUNTIF('CC Standings '!AI$3:AI$27,'CC Color Winners'!A115)</f>
        <v>0</v>
      </c>
      <c r="AJ115">
        <f>COUNTIF('CC Standings '!AJ$3:AJ$27,'CC Color Winners'!A115)</f>
        <v>0</v>
      </c>
      <c r="AK115">
        <f>COUNTIF('CC Standings '!AK$3:AK$27,'CC Color Winners'!A115)</f>
        <v>0</v>
      </c>
      <c r="AL115">
        <f>COUNTIF('CC Standings '!AL$3:AL$27,'CC Color Winners'!A115)</f>
        <v>1</v>
      </c>
      <c r="AM115">
        <f>COUNTIF('CC Standings '!AM$3:AM$27,'CC Color Winners'!A115)</f>
        <v>0</v>
      </c>
    </row>
    <row r="116" spans="1:39">
      <c r="B116">
        <f>COUNTIF('CC Standings '!B$3:B$27,'CC Color Winners'!A116)</f>
        <v>0</v>
      </c>
      <c r="C116">
        <f>COUNTIF('CC Standings '!C$3:C$27,'CC Color Winners'!A116)</f>
        <v>0</v>
      </c>
      <c r="D116">
        <f>COUNTIF('CC Standings '!D$3:D$27,'CC Color Winners'!A116)</f>
        <v>0</v>
      </c>
      <c r="E116">
        <f>COUNTIF('CC Standings '!E$3:E$27,'CC Color Winners'!A116)</f>
        <v>0</v>
      </c>
      <c r="F116">
        <f>COUNTIF('CC Standings '!F$3:F$27,'CC Color Winners'!A116)</f>
        <v>0</v>
      </c>
      <c r="G116">
        <f>COUNTIF('CC Standings '!G$3:G$27,'CC Color Winners'!A116)</f>
        <v>0</v>
      </c>
      <c r="H116">
        <f>COUNTIF('CC Standings '!H$3:H$27,'CC Color Winners'!A116)</f>
        <v>0</v>
      </c>
      <c r="I116">
        <f>COUNTIF('CC Standings '!I$3:I$27,'CC Color Winners'!A116)</f>
        <v>0</v>
      </c>
      <c r="J116">
        <f>COUNTIF('CC Standings '!J$3:J$27,'CC Color Winners'!A116)</f>
        <v>0</v>
      </c>
      <c r="K116">
        <f>COUNTIF('CC Standings '!K$3:K$27,'CC Color Winners'!A116)</f>
        <v>0</v>
      </c>
      <c r="L116">
        <f>COUNTIF('CC Standings '!L$3:L$27,'CC Color Winners'!A116)</f>
        <v>0</v>
      </c>
      <c r="M116">
        <f>COUNTIF('CC Standings '!M$3:M$27,'CC Color Winners'!A116)</f>
        <v>0</v>
      </c>
      <c r="N116">
        <f>COUNTIF('CC Standings '!N$3:N$27,'CC Color Winners'!A116)</f>
        <v>0</v>
      </c>
      <c r="O116">
        <f>COUNTIF('CC Standings '!O$3:O$27,'CC Color Winners'!A116)</f>
        <v>0</v>
      </c>
      <c r="P116">
        <f>COUNTIF('CC Standings '!P$3:P$27,'CC Color Winners'!A116)</f>
        <v>0</v>
      </c>
      <c r="Q116">
        <f>COUNTIF('CC Standings '!Q$3:Q$27,'CC Color Winners'!A116)</f>
        <v>0</v>
      </c>
      <c r="R116">
        <f>COUNTIF('CC Standings '!R$3:R$27,'CC Color Winners'!A116)</f>
        <v>0</v>
      </c>
      <c r="S116">
        <f>COUNTIF('CC Standings '!S$3:S$27,'CC Color Winners'!A116)</f>
        <v>0</v>
      </c>
      <c r="T116">
        <f>COUNTIF('CC Standings '!T$3:T$27,'CC Color Winners'!A116)</f>
        <v>0</v>
      </c>
      <c r="U116">
        <f>COUNTIF('CC Standings '!U$3:U$27,'CC Color Winners'!A116)</f>
        <v>0</v>
      </c>
      <c r="V116">
        <f>COUNTIF('CC Standings '!V$3:V$27,'CC Color Winners'!A116)</f>
        <v>0</v>
      </c>
      <c r="W116">
        <f>COUNTIF('CC Standings '!W$3:W$27,'CC Color Winners'!A116)</f>
        <v>0</v>
      </c>
      <c r="X116">
        <f>COUNTIF('CC Standings '!X$3:X$27,'CC Color Winners'!A116)</f>
        <v>0</v>
      </c>
      <c r="Y116">
        <f>COUNTIF('CC Standings '!Y$3:Y$27,'CC Color Winners'!A116)</f>
        <v>0</v>
      </c>
      <c r="Z116">
        <f>COUNTIF('CC Standings '!Z$3:Z$27,'CC Color Winners'!A116)</f>
        <v>0</v>
      </c>
      <c r="AA116">
        <f>COUNTIF('CC Standings '!AA$3:AA$27,'CC Color Winners'!A116)</f>
        <v>0</v>
      </c>
      <c r="AB116">
        <f>COUNTIF('CC Standings '!AB$3:AB$27,'CC Color Winners'!A116)</f>
        <v>0</v>
      </c>
      <c r="AC116">
        <f>COUNTIF('CC Standings '!AC$3:AC$27,'CC Color Winners'!A116)</f>
        <v>0</v>
      </c>
      <c r="AD116">
        <f>COUNTIF('CC Standings '!AD$3:AD$27,'CC Color Winners'!A116)</f>
        <v>0</v>
      </c>
      <c r="AE116">
        <f>COUNTIF('CC Standings '!AE$3:AE$27,'CC Color Winners'!A116)</f>
        <v>0</v>
      </c>
      <c r="AF116">
        <f>COUNTIF('CC Standings '!AF$3:AF$27,'CC Color Winners'!A116)</f>
        <v>0</v>
      </c>
      <c r="AG116">
        <f>COUNTIF('CC Standings '!AG$3:AG$27,'CC Color Winners'!A116)</f>
        <v>0</v>
      </c>
      <c r="AH116">
        <f>COUNTIF('CC Standings '!AH$3:AH$27,'CC Color Winners'!A116)</f>
        <v>0</v>
      </c>
      <c r="AI116">
        <f>COUNTIF('CC Standings '!AI$3:AI$27,'CC Color Winners'!A116)</f>
        <v>0</v>
      </c>
      <c r="AJ116">
        <f>COUNTIF('CC Standings '!AJ$3:AJ$27,'CC Color Winners'!A116)</f>
        <v>0</v>
      </c>
      <c r="AK116">
        <f>COUNTIF('CC Standings '!AK$3:AK$27,'CC Color Winners'!A116)</f>
        <v>0</v>
      </c>
      <c r="AL116">
        <f>COUNTIF('CC Standings '!AL$3:AL$27,'CC Color Winners'!A116)</f>
        <v>0</v>
      </c>
      <c r="AM116">
        <f>COUNTIF('CC Standings '!AM$3:AM$27,'CC Color Winners'!A116)</f>
        <v>0</v>
      </c>
    </row>
    <row r="117" spans="1:39">
      <c r="B117">
        <f>COUNTIF('CC Standings '!B$3:B$27,'CC Color Winners'!A117)</f>
        <v>0</v>
      </c>
      <c r="C117">
        <f>COUNTIF('CC Standings '!C$3:C$27,'CC Color Winners'!A117)</f>
        <v>0</v>
      </c>
      <c r="D117">
        <f>COUNTIF('CC Standings '!D$3:D$27,'CC Color Winners'!A117)</f>
        <v>0</v>
      </c>
      <c r="E117">
        <f>COUNTIF('CC Standings '!E$3:E$27,'CC Color Winners'!A117)</f>
        <v>0</v>
      </c>
      <c r="F117">
        <f>COUNTIF('CC Standings '!F$3:F$27,'CC Color Winners'!A117)</f>
        <v>0</v>
      </c>
      <c r="G117">
        <f>COUNTIF('CC Standings '!G$3:G$27,'CC Color Winners'!A117)</f>
        <v>0</v>
      </c>
      <c r="H117">
        <f>COUNTIF('CC Standings '!H$3:H$27,'CC Color Winners'!A117)</f>
        <v>0</v>
      </c>
      <c r="I117">
        <f>COUNTIF('CC Standings '!I$3:I$27,'CC Color Winners'!A117)</f>
        <v>0</v>
      </c>
      <c r="J117">
        <f>COUNTIF('CC Standings '!J$3:J$27,'CC Color Winners'!A117)</f>
        <v>0</v>
      </c>
      <c r="K117">
        <f>COUNTIF('CC Standings '!K$3:K$27,'CC Color Winners'!A117)</f>
        <v>0</v>
      </c>
      <c r="L117">
        <f>COUNTIF('CC Standings '!L$3:L$27,'CC Color Winners'!A117)</f>
        <v>0</v>
      </c>
      <c r="M117">
        <f>COUNTIF('CC Standings '!M$3:M$27,'CC Color Winners'!A117)</f>
        <v>0</v>
      </c>
      <c r="N117">
        <f>COUNTIF('CC Standings '!N$3:N$27,'CC Color Winners'!A117)</f>
        <v>0</v>
      </c>
      <c r="O117">
        <f>COUNTIF('CC Standings '!O$3:O$27,'CC Color Winners'!A117)</f>
        <v>0</v>
      </c>
      <c r="P117">
        <f>COUNTIF('CC Standings '!P$3:P$27,'CC Color Winners'!A117)</f>
        <v>0</v>
      </c>
      <c r="Q117">
        <f>COUNTIF('CC Standings '!Q$3:Q$27,'CC Color Winners'!A117)</f>
        <v>0</v>
      </c>
      <c r="R117">
        <f>COUNTIF('CC Standings '!R$3:R$27,'CC Color Winners'!A117)</f>
        <v>0</v>
      </c>
      <c r="S117">
        <f>COUNTIF('CC Standings '!S$3:S$27,'CC Color Winners'!A117)</f>
        <v>0</v>
      </c>
      <c r="T117">
        <f>COUNTIF('CC Standings '!T$3:T$27,'CC Color Winners'!A117)</f>
        <v>0</v>
      </c>
      <c r="U117">
        <f>COUNTIF('CC Standings '!U$3:U$27,'CC Color Winners'!A117)</f>
        <v>0</v>
      </c>
      <c r="V117">
        <f>COUNTIF('CC Standings '!V$3:V$27,'CC Color Winners'!A117)</f>
        <v>0</v>
      </c>
      <c r="W117">
        <f>COUNTIF('CC Standings '!W$3:W$27,'CC Color Winners'!A117)</f>
        <v>0</v>
      </c>
      <c r="X117">
        <f>COUNTIF('CC Standings '!X$3:X$27,'CC Color Winners'!A117)</f>
        <v>0</v>
      </c>
      <c r="Y117">
        <f>COUNTIF('CC Standings '!Y$3:Y$27,'CC Color Winners'!A117)</f>
        <v>0</v>
      </c>
      <c r="Z117">
        <f>COUNTIF('CC Standings '!Z$3:Z$27,'CC Color Winners'!A117)</f>
        <v>0</v>
      </c>
      <c r="AA117">
        <f>COUNTIF('CC Standings '!AA$3:AA$27,'CC Color Winners'!A117)</f>
        <v>0</v>
      </c>
      <c r="AB117">
        <f>COUNTIF('CC Standings '!AB$3:AB$27,'CC Color Winners'!A117)</f>
        <v>0</v>
      </c>
      <c r="AC117">
        <f>COUNTIF('CC Standings '!AC$3:AC$27,'CC Color Winners'!A117)</f>
        <v>0</v>
      </c>
      <c r="AD117">
        <f>COUNTIF('CC Standings '!AD$3:AD$27,'CC Color Winners'!A117)</f>
        <v>0</v>
      </c>
      <c r="AE117">
        <f>COUNTIF('CC Standings '!AE$3:AE$27,'CC Color Winners'!A117)</f>
        <v>0</v>
      </c>
      <c r="AF117">
        <f>COUNTIF('CC Standings '!AF$3:AF$27,'CC Color Winners'!A117)</f>
        <v>0</v>
      </c>
      <c r="AG117">
        <f>COUNTIF('CC Standings '!AG$3:AG$27,'CC Color Winners'!A117)</f>
        <v>0</v>
      </c>
      <c r="AH117">
        <f>COUNTIF('CC Standings '!AH$3:AH$27,'CC Color Winners'!A117)</f>
        <v>0</v>
      </c>
      <c r="AI117">
        <f>COUNTIF('CC Standings '!AI$3:AI$27,'CC Color Winners'!A117)</f>
        <v>0</v>
      </c>
      <c r="AJ117">
        <f>COUNTIF('CC Standings '!AJ$3:AJ$27,'CC Color Winners'!A117)</f>
        <v>0</v>
      </c>
      <c r="AK117">
        <f>COUNTIF('CC Standings '!AK$3:AK$27,'CC Color Winners'!A117)</f>
        <v>0</v>
      </c>
      <c r="AL117">
        <f>COUNTIF('CC Standings '!AL$3:AL$27,'CC Color Winners'!A117)</f>
        <v>0</v>
      </c>
      <c r="AM117">
        <f>COUNTIF('CC Standings '!AM$3:AM$27,'CC Color Winners'!A117)</f>
        <v>0</v>
      </c>
    </row>
    <row r="118" spans="1:39">
      <c r="B118">
        <f>COUNTIF('CC Standings '!B$3:B$27,'CC Color Winners'!A118)</f>
        <v>0</v>
      </c>
      <c r="C118">
        <f>COUNTIF('CC Standings '!C$3:C$27,'CC Color Winners'!A118)</f>
        <v>0</v>
      </c>
      <c r="D118">
        <f>COUNTIF('CC Standings '!D$3:D$27,'CC Color Winners'!A118)</f>
        <v>0</v>
      </c>
      <c r="E118">
        <f>COUNTIF('CC Standings '!E$3:E$27,'CC Color Winners'!A118)</f>
        <v>0</v>
      </c>
      <c r="F118">
        <f>COUNTIF('CC Standings '!F$3:F$27,'CC Color Winners'!A118)</f>
        <v>0</v>
      </c>
      <c r="G118">
        <f>COUNTIF('CC Standings '!G$3:G$27,'CC Color Winners'!A118)</f>
        <v>0</v>
      </c>
      <c r="H118">
        <f>COUNTIF('CC Standings '!H$3:H$27,'CC Color Winners'!A118)</f>
        <v>0</v>
      </c>
      <c r="I118">
        <f>COUNTIF('CC Standings '!I$3:I$27,'CC Color Winners'!A118)</f>
        <v>0</v>
      </c>
      <c r="J118">
        <f>COUNTIF('CC Standings '!J$3:J$27,'CC Color Winners'!A118)</f>
        <v>0</v>
      </c>
      <c r="K118">
        <f>COUNTIF('CC Standings '!K$3:K$27,'CC Color Winners'!A118)</f>
        <v>0</v>
      </c>
      <c r="L118">
        <f>COUNTIF('CC Standings '!L$3:L$27,'CC Color Winners'!A118)</f>
        <v>0</v>
      </c>
      <c r="M118">
        <f>COUNTIF('CC Standings '!M$3:M$27,'CC Color Winners'!A118)</f>
        <v>0</v>
      </c>
      <c r="N118">
        <f>COUNTIF('CC Standings '!N$3:N$27,'CC Color Winners'!A118)</f>
        <v>0</v>
      </c>
      <c r="O118">
        <f>COUNTIF('CC Standings '!O$3:O$27,'CC Color Winners'!A118)</f>
        <v>0</v>
      </c>
      <c r="P118">
        <f>COUNTIF('CC Standings '!P$3:P$27,'CC Color Winners'!A118)</f>
        <v>0</v>
      </c>
      <c r="Q118">
        <f>COUNTIF('CC Standings '!Q$3:Q$27,'CC Color Winners'!A118)</f>
        <v>0</v>
      </c>
      <c r="R118">
        <f>COUNTIF('CC Standings '!R$3:R$27,'CC Color Winners'!A118)</f>
        <v>0</v>
      </c>
      <c r="S118">
        <f>COUNTIF('CC Standings '!S$3:S$27,'CC Color Winners'!A118)</f>
        <v>0</v>
      </c>
      <c r="T118">
        <f>COUNTIF('CC Standings '!T$3:T$27,'CC Color Winners'!A118)</f>
        <v>0</v>
      </c>
      <c r="U118">
        <f>COUNTIF('CC Standings '!U$3:U$27,'CC Color Winners'!A118)</f>
        <v>0</v>
      </c>
      <c r="V118">
        <f>COUNTIF('CC Standings '!V$3:V$27,'CC Color Winners'!A118)</f>
        <v>0</v>
      </c>
      <c r="W118">
        <f>COUNTIF('CC Standings '!W$3:W$27,'CC Color Winners'!A118)</f>
        <v>0</v>
      </c>
      <c r="X118">
        <f>COUNTIF('CC Standings '!X$3:X$27,'CC Color Winners'!A118)</f>
        <v>0</v>
      </c>
      <c r="Y118">
        <f>COUNTIF('CC Standings '!Y$3:Y$27,'CC Color Winners'!A118)</f>
        <v>0</v>
      </c>
      <c r="Z118">
        <f>COUNTIF('CC Standings '!Z$3:Z$27,'CC Color Winners'!A118)</f>
        <v>0</v>
      </c>
      <c r="AA118">
        <f>COUNTIF('CC Standings '!AA$3:AA$27,'CC Color Winners'!A118)</f>
        <v>0</v>
      </c>
      <c r="AB118">
        <f>COUNTIF('CC Standings '!AB$3:AB$27,'CC Color Winners'!A118)</f>
        <v>0</v>
      </c>
      <c r="AC118">
        <f>COUNTIF('CC Standings '!AC$3:AC$27,'CC Color Winners'!A118)</f>
        <v>0</v>
      </c>
      <c r="AD118">
        <f>COUNTIF('CC Standings '!AD$3:AD$27,'CC Color Winners'!A118)</f>
        <v>0</v>
      </c>
      <c r="AE118">
        <f>COUNTIF('CC Standings '!AE$3:AE$27,'CC Color Winners'!A118)</f>
        <v>0</v>
      </c>
      <c r="AF118">
        <f>COUNTIF('CC Standings '!AF$3:AF$27,'CC Color Winners'!A118)</f>
        <v>0</v>
      </c>
      <c r="AG118">
        <f>COUNTIF('CC Standings '!AG$3:AG$27,'CC Color Winners'!A118)</f>
        <v>0</v>
      </c>
      <c r="AH118">
        <f>COUNTIF('CC Standings '!AH$3:AH$27,'CC Color Winners'!A118)</f>
        <v>0</v>
      </c>
      <c r="AI118">
        <f>COUNTIF('CC Standings '!AI$3:AI$27,'CC Color Winners'!A118)</f>
        <v>0</v>
      </c>
      <c r="AJ118">
        <f>COUNTIF('CC Standings '!AJ$3:AJ$27,'CC Color Winners'!A118)</f>
        <v>0</v>
      </c>
      <c r="AK118">
        <f>COUNTIF('CC Standings '!AK$3:AK$27,'CC Color Winners'!A118)</f>
        <v>0</v>
      </c>
      <c r="AL118">
        <f>COUNTIF('CC Standings '!AL$3:AL$27,'CC Color Winners'!A118)</f>
        <v>0</v>
      </c>
      <c r="AM118">
        <f>COUNTIF('CC Standings '!AM$3:AM$27,'CC Color Winners'!A118)</f>
        <v>0</v>
      </c>
    </row>
    <row r="119" spans="1:39">
      <c r="B119">
        <f>COUNTIF('CC Standings '!B$3:B$27,'CC Color Winners'!A119)</f>
        <v>0</v>
      </c>
      <c r="C119">
        <f>COUNTIF('CC Standings '!C$3:C$27,'CC Color Winners'!A119)</f>
        <v>0</v>
      </c>
      <c r="D119">
        <f>COUNTIF('CC Standings '!D$3:D$27,'CC Color Winners'!A119)</f>
        <v>0</v>
      </c>
      <c r="E119">
        <f>COUNTIF('CC Standings '!E$3:E$27,'CC Color Winners'!A119)</f>
        <v>0</v>
      </c>
      <c r="F119">
        <f>COUNTIF('CC Standings '!F$3:F$27,'CC Color Winners'!A119)</f>
        <v>0</v>
      </c>
      <c r="G119">
        <f>COUNTIF('CC Standings '!G$3:G$27,'CC Color Winners'!A119)</f>
        <v>0</v>
      </c>
      <c r="H119">
        <f>COUNTIF('CC Standings '!H$3:H$27,'CC Color Winners'!A119)</f>
        <v>0</v>
      </c>
      <c r="I119">
        <f>COUNTIF('CC Standings '!I$3:I$27,'CC Color Winners'!A119)</f>
        <v>0</v>
      </c>
      <c r="J119">
        <f>COUNTIF('CC Standings '!J$3:J$27,'CC Color Winners'!A119)</f>
        <v>0</v>
      </c>
      <c r="K119">
        <f>COUNTIF('CC Standings '!K$3:K$27,'CC Color Winners'!A119)</f>
        <v>0</v>
      </c>
      <c r="L119">
        <f>COUNTIF('CC Standings '!L$3:L$27,'CC Color Winners'!A119)</f>
        <v>0</v>
      </c>
      <c r="M119">
        <f>COUNTIF('CC Standings '!M$3:M$27,'CC Color Winners'!A119)</f>
        <v>0</v>
      </c>
      <c r="N119">
        <f>COUNTIF('CC Standings '!N$3:N$27,'CC Color Winners'!A119)</f>
        <v>0</v>
      </c>
      <c r="O119">
        <f>COUNTIF('CC Standings '!O$3:O$27,'CC Color Winners'!A119)</f>
        <v>0</v>
      </c>
      <c r="P119">
        <f>COUNTIF('CC Standings '!P$3:P$27,'CC Color Winners'!A119)</f>
        <v>0</v>
      </c>
      <c r="Q119">
        <f>COUNTIF('CC Standings '!Q$3:Q$27,'CC Color Winners'!A119)</f>
        <v>0</v>
      </c>
      <c r="R119">
        <f>COUNTIF('CC Standings '!R$3:R$27,'CC Color Winners'!A119)</f>
        <v>0</v>
      </c>
      <c r="S119">
        <f>COUNTIF('CC Standings '!S$3:S$27,'CC Color Winners'!A119)</f>
        <v>0</v>
      </c>
      <c r="T119">
        <f>COUNTIF('CC Standings '!T$3:T$27,'CC Color Winners'!A119)</f>
        <v>0</v>
      </c>
      <c r="U119">
        <f>COUNTIF('CC Standings '!U$3:U$27,'CC Color Winners'!A119)</f>
        <v>0</v>
      </c>
      <c r="V119">
        <f>COUNTIF('CC Standings '!V$3:V$27,'CC Color Winners'!A119)</f>
        <v>0</v>
      </c>
      <c r="W119">
        <f>COUNTIF('CC Standings '!W$3:W$27,'CC Color Winners'!A119)</f>
        <v>0</v>
      </c>
      <c r="X119">
        <f>COUNTIF('CC Standings '!X$3:X$27,'CC Color Winners'!A119)</f>
        <v>0</v>
      </c>
      <c r="Y119">
        <f>COUNTIF('CC Standings '!Y$3:Y$27,'CC Color Winners'!A119)</f>
        <v>0</v>
      </c>
      <c r="Z119">
        <f>COUNTIF('CC Standings '!Z$3:Z$27,'CC Color Winners'!A119)</f>
        <v>0</v>
      </c>
      <c r="AA119">
        <f>COUNTIF('CC Standings '!AA$3:AA$27,'CC Color Winners'!A119)</f>
        <v>0</v>
      </c>
      <c r="AB119">
        <f>COUNTIF('CC Standings '!AB$3:AB$27,'CC Color Winners'!A119)</f>
        <v>0</v>
      </c>
      <c r="AC119">
        <f>COUNTIF('CC Standings '!AC$3:AC$27,'CC Color Winners'!A119)</f>
        <v>0</v>
      </c>
      <c r="AD119">
        <f>COUNTIF('CC Standings '!AD$3:AD$27,'CC Color Winners'!A119)</f>
        <v>0</v>
      </c>
      <c r="AE119">
        <f>COUNTIF('CC Standings '!AE$3:AE$27,'CC Color Winners'!A119)</f>
        <v>0</v>
      </c>
      <c r="AF119">
        <f>COUNTIF('CC Standings '!AF$3:AF$27,'CC Color Winners'!A119)</f>
        <v>0</v>
      </c>
      <c r="AG119">
        <f>COUNTIF('CC Standings '!AG$3:AG$27,'CC Color Winners'!A119)</f>
        <v>0</v>
      </c>
      <c r="AH119">
        <f>COUNTIF('CC Standings '!AH$3:AH$27,'CC Color Winners'!A119)</f>
        <v>0</v>
      </c>
      <c r="AI119">
        <f>COUNTIF('CC Standings '!AI$3:AI$27,'CC Color Winners'!A119)</f>
        <v>0</v>
      </c>
      <c r="AJ119">
        <f>COUNTIF('CC Standings '!AJ$3:AJ$27,'CC Color Winners'!A119)</f>
        <v>0</v>
      </c>
      <c r="AK119">
        <f>COUNTIF('CC Standings '!AK$3:AK$27,'CC Color Winners'!A119)</f>
        <v>0</v>
      </c>
      <c r="AL119">
        <f>COUNTIF('CC Standings '!AL$3:AL$27,'CC Color Winners'!A119)</f>
        <v>0</v>
      </c>
      <c r="AM119">
        <f>COUNTIF('CC Standings '!AM$3:AM$27,'CC Color Winners'!A119)</f>
        <v>0</v>
      </c>
    </row>
    <row r="120" spans="1:39">
      <c r="B120">
        <f>COUNTIF('CC Standings '!B$3:B$27,'CC Color Winners'!A120)</f>
        <v>0</v>
      </c>
      <c r="C120">
        <f>COUNTIF('CC Standings '!C$3:C$27,'CC Color Winners'!A120)</f>
        <v>0</v>
      </c>
      <c r="D120">
        <f>COUNTIF('CC Standings '!D$3:D$27,'CC Color Winners'!A120)</f>
        <v>0</v>
      </c>
      <c r="E120">
        <f>COUNTIF('CC Standings '!E$3:E$27,'CC Color Winners'!A120)</f>
        <v>0</v>
      </c>
      <c r="F120">
        <f>COUNTIF('CC Standings '!F$3:F$27,'CC Color Winners'!A120)</f>
        <v>0</v>
      </c>
      <c r="G120">
        <f>COUNTIF('CC Standings '!G$3:G$27,'CC Color Winners'!A120)</f>
        <v>0</v>
      </c>
      <c r="H120">
        <f>COUNTIF('CC Standings '!H$3:H$27,'CC Color Winners'!A120)</f>
        <v>0</v>
      </c>
      <c r="I120">
        <f>COUNTIF('CC Standings '!I$3:I$27,'CC Color Winners'!A120)</f>
        <v>0</v>
      </c>
      <c r="J120">
        <f>COUNTIF('CC Standings '!J$3:J$27,'CC Color Winners'!A120)</f>
        <v>0</v>
      </c>
      <c r="K120">
        <f>COUNTIF('CC Standings '!K$3:K$27,'CC Color Winners'!A120)</f>
        <v>0</v>
      </c>
      <c r="L120">
        <f>COUNTIF('CC Standings '!L$3:L$27,'CC Color Winners'!A120)</f>
        <v>0</v>
      </c>
      <c r="M120">
        <f>COUNTIF('CC Standings '!M$3:M$27,'CC Color Winners'!A120)</f>
        <v>0</v>
      </c>
      <c r="N120">
        <f>COUNTIF('CC Standings '!N$3:N$27,'CC Color Winners'!A120)</f>
        <v>0</v>
      </c>
      <c r="O120">
        <f>COUNTIF('CC Standings '!O$3:O$27,'CC Color Winners'!A120)</f>
        <v>0</v>
      </c>
      <c r="P120">
        <f>COUNTIF('CC Standings '!P$3:P$27,'CC Color Winners'!A120)</f>
        <v>0</v>
      </c>
      <c r="Q120">
        <f>COUNTIF('CC Standings '!Q$3:Q$27,'CC Color Winners'!A120)</f>
        <v>0</v>
      </c>
      <c r="R120">
        <f>COUNTIF('CC Standings '!R$3:R$27,'CC Color Winners'!A120)</f>
        <v>0</v>
      </c>
      <c r="S120">
        <f>COUNTIF('CC Standings '!S$3:S$27,'CC Color Winners'!A120)</f>
        <v>0</v>
      </c>
      <c r="T120">
        <f>COUNTIF('CC Standings '!T$3:T$27,'CC Color Winners'!A120)</f>
        <v>0</v>
      </c>
      <c r="U120">
        <f>COUNTIF('CC Standings '!U$3:U$27,'CC Color Winners'!A120)</f>
        <v>0</v>
      </c>
      <c r="V120">
        <f>COUNTIF('CC Standings '!V$3:V$27,'CC Color Winners'!A120)</f>
        <v>0</v>
      </c>
      <c r="W120">
        <f>COUNTIF('CC Standings '!W$3:W$27,'CC Color Winners'!A120)</f>
        <v>0</v>
      </c>
      <c r="X120">
        <f>COUNTIF('CC Standings '!X$3:X$27,'CC Color Winners'!A120)</f>
        <v>0</v>
      </c>
      <c r="Y120">
        <f>COUNTIF('CC Standings '!Y$3:Y$27,'CC Color Winners'!A120)</f>
        <v>0</v>
      </c>
      <c r="Z120">
        <f>COUNTIF('CC Standings '!Z$3:Z$27,'CC Color Winners'!A120)</f>
        <v>0</v>
      </c>
      <c r="AA120">
        <f>COUNTIF('CC Standings '!AA$3:AA$27,'CC Color Winners'!A120)</f>
        <v>0</v>
      </c>
      <c r="AB120">
        <f>COUNTIF('CC Standings '!AB$3:AB$27,'CC Color Winners'!A120)</f>
        <v>0</v>
      </c>
      <c r="AC120">
        <f>COUNTIF('CC Standings '!AC$3:AC$27,'CC Color Winners'!A120)</f>
        <v>0</v>
      </c>
      <c r="AD120">
        <f>COUNTIF('CC Standings '!AD$3:AD$27,'CC Color Winners'!A120)</f>
        <v>0</v>
      </c>
      <c r="AE120">
        <f>COUNTIF('CC Standings '!AE$3:AE$27,'CC Color Winners'!A120)</f>
        <v>0</v>
      </c>
      <c r="AF120">
        <f>COUNTIF('CC Standings '!AF$3:AF$27,'CC Color Winners'!A120)</f>
        <v>0</v>
      </c>
      <c r="AG120">
        <f>COUNTIF('CC Standings '!AG$3:AG$27,'CC Color Winners'!A120)</f>
        <v>0</v>
      </c>
      <c r="AH120">
        <f>COUNTIF('CC Standings '!AH$3:AH$27,'CC Color Winners'!A120)</f>
        <v>0</v>
      </c>
      <c r="AI120">
        <f>COUNTIF('CC Standings '!AI$3:AI$27,'CC Color Winners'!A120)</f>
        <v>0</v>
      </c>
      <c r="AJ120">
        <f>COUNTIF('CC Standings '!AJ$3:AJ$27,'CC Color Winners'!A120)</f>
        <v>0</v>
      </c>
      <c r="AK120">
        <f>COUNTIF('CC Standings '!AK$3:AK$27,'CC Color Winners'!A120)</f>
        <v>0</v>
      </c>
      <c r="AL120">
        <f>COUNTIF('CC Standings '!AL$3:AL$27,'CC Color Winners'!A120)</f>
        <v>0</v>
      </c>
      <c r="AM120">
        <f>COUNTIF('CC Standings '!AM$3:AM$27,'CC Color Winners'!A120)</f>
        <v>0</v>
      </c>
    </row>
    <row r="121" spans="1:39">
      <c r="B121">
        <f>COUNTIF('CC Standings '!B$3:B$27,'CC Color Winners'!A121)</f>
        <v>0</v>
      </c>
      <c r="C121">
        <f>COUNTIF('CC Standings '!C$3:C$27,'CC Color Winners'!A121)</f>
        <v>0</v>
      </c>
      <c r="D121">
        <f>COUNTIF('CC Standings '!D$3:D$27,'CC Color Winners'!A121)</f>
        <v>0</v>
      </c>
      <c r="E121">
        <f>COUNTIF('CC Standings '!E$3:E$27,'CC Color Winners'!A121)</f>
        <v>0</v>
      </c>
      <c r="F121">
        <f>COUNTIF('CC Standings '!F$3:F$27,'CC Color Winners'!A121)</f>
        <v>0</v>
      </c>
      <c r="G121">
        <f>COUNTIF('CC Standings '!G$3:G$27,'CC Color Winners'!A121)</f>
        <v>0</v>
      </c>
      <c r="H121">
        <f>COUNTIF('CC Standings '!H$3:H$27,'CC Color Winners'!A121)</f>
        <v>0</v>
      </c>
      <c r="I121">
        <f>COUNTIF('CC Standings '!I$3:I$27,'CC Color Winners'!A121)</f>
        <v>0</v>
      </c>
      <c r="J121">
        <f>COUNTIF('CC Standings '!J$3:J$27,'CC Color Winners'!A121)</f>
        <v>0</v>
      </c>
      <c r="K121">
        <f>COUNTIF('CC Standings '!K$3:K$27,'CC Color Winners'!A121)</f>
        <v>0</v>
      </c>
      <c r="L121">
        <f>COUNTIF('CC Standings '!L$3:L$27,'CC Color Winners'!A121)</f>
        <v>0</v>
      </c>
      <c r="M121">
        <f>COUNTIF('CC Standings '!M$3:M$27,'CC Color Winners'!A121)</f>
        <v>0</v>
      </c>
      <c r="N121">
        <f>COUNTIF('CC Standings '!N$3:N$27,'CC Color Winners'!A121)</f>
        <v>0</v>
      </c>
      <c r="O121">
        <f>COUNTIF('CC Standings '!O$3:O$27,'CC Color Winners'!A121)</f>
        <v>0</v>
      </c>
      <c r="P121">
        <f>COUNTIF('CC Standings '!P$3:P$27,'CC Color Winners'!A121)</f>
        <v>0</v>
      </c>
      <c r="Q121">
        <f>COUNTIF('CC Standings '!Q$3:Q$27,'CC Color Winners'!A121)</f>
        <v>0</v>
      </c>
      <c r="R121">
        <f>COUNTIF('CC Standings '!R$3:R$27,'CC Color Winners'!A121)</f>
        <v>0</v>
      </c>
      <c r="S121">
        <f>COUNTIF('CC Standings '!S$3:S$27,'CC Color Winners'!A121)</f>
        <v>0</v>
      </c>
      <c r="T121">
        <f>COUNTIF('CC Standings '!T$3:T$27,'CC Color Winners'!A121)</f>
        <v>0</v>
      </c>
      <c r="U121">
        <f>COUNTIF('CC Standings '!U$3:U$27,'CC Color Winners'!A121)</f>
        <v>0</v>
      </c>
      <c r="V121">
        <f>COUNTIF('CC Standings '!V$3:V$27,'CC Color Winners'!A121)</f>
        <v>0</v>
      </c>
      <c r="W121">
        <f>COUNTIF('CC Standings '!W$3:W$27,'CC Color Winners'!A121)</f>
        <v>0</v>
      </c>
      <c r="X121">
        <f>COUNTIF('CC Standings '!X$3:X$27,'CC Color Winners'!A121)</f>
        <v>0</v>
      </c>
      <c r="Y121">
        <f>COUNTIF('CC Standings '!Y$3:Y$27,'CC Color Winners'!A121)</f>
        <v>0</v>
      </c>
      <c r="Z121">
        <f>COUNTIF('CC Standings '!Z$3:Z$27,'CC Color Winners'!A121)</f>
        <v>0</v>
      </c>
      <c r="AA121">
        <f>COUNTIF('CC Standings '!AA$3:AA$27,'CC Color Winners'!A121)</f>
        <v>0</v>
      </c>
      <c r="AB121">
        <f>COUNTIF('CC Standings '!AB$3:AB$27,'CC Color Winners'!A121)</f>
        <v>0</v>
      </c>
      <c r="AC121">
        <f>COUNTIF('CC Standings '!AC$3:AC$27,'CC Color Winners'!A121)</f>
        <v>0</v>
      </c>
      <c r="AD121">
        <f>COUNTIF('CC Standings '!AD$3:AD$27,'CC Color Winners'!A121)</f>
        <v>0</v>
      </c>
      <c r="AE121">
        <f>COUNTIF('CC Standings '!AE$3:AE$27,'CC Color Winners'!A121)</f>
        <v>0</v>
      </c>
      <c r="AF121">
        <f>COUNTIF('CC Standings '!AF$3:AF$27,'CC Color Winners'!A121)</f>
        <v>0</v>
      </c>
      <c r="AG121">
        <f>COUNTIF('CC Standings '!AG$3:AG$27,'CC Color Winners'!A121)</f>
        <v>0</v>
      </c>
      <c r="AH121">
        <f>COUNTIF('CC Standings '!AH$3:AH$27,'CC Color Winners'!A121)</f>
        <v>0</v>
      </c>
      <c r="AI121">
        <f>COUNTIF('CC Standings '!AI$3:AI$27,'CC Color Winners'!A121)</f>
        <v>0</v>
      </c>
      <c r="AJ121">
        <f>COUNTIF('CC Standings '!AJ$3:AJ$27,'CC Color Winners'!A121)</f>
        <v>0</v>
      </c>
      <c r="AK121">
        <f>COUNTIF('CC Standings '!AK$3:AK$27,'CC Color Winners'!A121)</f>
        <v>0</v>
      </c>
      <c r="AL121">
        <f>COUNTIF('CC Standings '!AL$3:AL$27,'CC Color Winners'!A121)</f>
        <v>0</v>
      </c>
      <c r="AM121">
        <f>COUNTIF('CC Standings '!AM$3:AM$27,'CC Color Winners'!A121)</f>
        <v>0</v>
      </c>
    </row>
    <row r="122" spans="1:39">
      <c r="B122">
        <f>COUNTIF('CC Standings '!B$3:B$27,'CC Color Winners'!A122)</f>
        <v>0</v>
      </c>
      <c r="C122">
        <f>COUNTIF('CC Standings '!C$3:C$27,'CC Color Winners'!A122)</f>
        <v>0</v>
      </c>
      <c r="D122">
        <f>COUNTIF('CC Standings '!D$3:D$27,'CC Color Winners'!A122)</f>
        <v>0</v>
      </c>
      <c r="E122">
        <f>COUNTIF('CC Standings '!E$3:E$27,'CC Color Winners'!A122)</f>
        <v>0</v>
      </c>
      <c r="F122">
        <f>COUNTIF('CC Standings '!F$3:F$27,'CC Color Winners'!A122)</f>
        <v>0</v>
      </c>
      <c r="G122">
        <f>COUNTIF('CC Standings '!G$3:G$27,'CC Color Winners'!A122)</f>
        <v>0</v>
      </c>
      <c r="H122">
        <f>COUNTIF('CC Standings '!H$3:H$27,'CC Color Winners'!A122)</f>
        <v>0</v>
      </c>
      <c r="I122">
        <f>COUNTIF('CC Standings '!I$3:I$27,'CC Color Winners'!A122)</f>
        <v>0</v>
      </c>
      <c r="J122">
        <f>COUNTIF('CC Standings '!J$3:J$27,'CC Color Winners'!A122)</f>
        <v>0</v>
      </c>
      <c r="K122">
        <f>COUNTIF('CC Standings '!K$3:K$27,'CC Color Winners'!A122)</f>
        <v>0</v>
      </c>
      <c r="L122">
        <f>COUNTIF('CC Standings '!L$3:L$27,'CC Color Winners'!A122)</f>
        <v>0</v>
      </c>
      <c r="M122">
        <f>COUNTIF('CC Standings '!M$3:M$27,'CC Color Winners'!A122)</f>
        <v>0</v>
      </c>
      <c r="N122">
        <f>COUNTIF('CC Standings '!N$3:N$27,'CC Color Winners'!A122)</f>
        <v>0</v>
      </c>
      <c r="O122">
        <f>COUNTIF('CC Standings '!O$3:O$27,'CC Color Winners'!A122)</f>
        <v>0</v>
      </c>
      <c r="P122">
        <f>COUNTIF('CC Standings '!P$3:P$27,'CC Color Winners'!A122)</f>
        <v>0</v>
      </c>
      <c r="Q122">
        <f>COUNTIF('CC Standings '!Q$3:Q$27,'CC Color Winners'!A122)</f>
        <v>0</v>
      </c>
      <c r="R122">
        <f>COUNTIF('CC Standings '!R$3:R$27,'CC Color Winners'!A122)</f>
        <v>0</v>
      </c>
      <c r="S122">
        <f>COUNTIF('CC Standings '!S$3:S$27,'CC Color Winners'!A122)</f>
        <v>0</v>
      </c>
      <c r="T122">
        <f>COUNTIF('CC Standings '!T$3:T$27,'CC Color Winners'!A122)</f>
        <v>0</v>
      </c>
      <c r="U122">
        <f>COUNTIF('CC Standings '!U$3:U$27,'CC Color Winners'!A122)</f>
        <v>0</v>
      </c>
      <c r="V122">
        <f>COUNTIF('CC Standings '!V$3:V$27,'CC Color Winners'!A122)</f>
        <v>0</v>
      </c>
      <c r="W122">
        <f>COUNTIF('CC Standings '!W$3:W$27,'CC Color Winners'!A122)</f>
        <v>0</v>
      </c>
      <c r="X122">
        <f>COUNTIF('CC Standings '!X$3:X$27,'CC Color Winners'!A122)</f>
        <v>0</v>
      </c>
      <c r="Y122">
        <f>COUNTIF('CC Standings '!Y$3:Y$27,'CC Color Winners'!A122)</f>
        <v>0</v>
      </c>
      <c r="Z122">
        <f>COUNTIF('CC Standings '!Z$3:Z$27,'CC Color Winners'!A122)</f>
        <v>0</v>
      </c>
      <c r="AA122">
        <f>COUNTIF('CC Standings '!AA$3:AA$27,'CC Color Winners'!A122)</f>
        <v>0</v>
      </c>
      <c r="AB122">
        <f>COUNTIF('CC Standings '!AB$3:AB$27,'CC Color Winners'!A122)</f>
        <v>0</v>
      </c>
      <c r="AC122">
        <f>COUNTIF('CC Standings '!AC$3:AC$27,'CC Color Winners'!A122)</f>
        <v>0</v>
      </c>
      <c r="AD122">
        <f>COUNTIF('CC Standings '!AD$3:AD$27,'CC Color Winners'!A122)</f>
        <v>0</v>
      </c>
      <c r="AE122">
        <f>COUNTIF('CC Standings '!AE$3:AE$27,'CC Color Winners'!A122)</f>
        <v>0</v>
      </c>
      <c r="AF122">
        <f>COUNTIF('CC Standings '!AF$3:AF$27,'CC Color Winners'!A122)</f>
        <v>0</v>
      </c>
      <c r="AG122">
        <f>COUNTIF('CC Standings '!AG$3:AG$27,'CC Color Winners'!A122)</f>
        <v>0</v>
      </c>
      <c r="AH122">
        <f>COUNTIF('CC Standings '!AH$3:AH$27,'CC Color Winners'!A122)</f>
        <v>0</v>
      </c>
      <c r="AI122">
        <f>COUNTIF('CC Standings '!AI$3:AI$27,'CC Color Winners'!A122)</f>
        <v>0</v>
      </c>
      <c r="AJ122">
        <f>COUNTIF('CC Standings '!AJ$3:AJ$27,'CC Color Winners'!A122)</f>
        <v>0</v>
      </c>
      <c r="AK122">
        <f>COUNTIF('CC Standings '!AK$3:AK$27,'CC Color Winners'!A122)</f>
        <v>0</v>
      </c>
      <c r="AL122">
        <f>COUNTIF('CC Standings '!AL$3:AL$27,'CC Color Winners'!A122)</f>
        <v>0</v>
      </c>
      <c r="AM122">
        <f>COUNTIF('CC Standings '!AM$3:AM$27,'CC Color Winners'!A122)</f>
        <v>0</v>
      </c>
    </row>
    <row r="123" spans="1:39">
      <c r="B123">
        <f>COUNTIF('CC Standings '!B$3:B$27,'CC Color Winners'!A123)</f>
        <v>0</v>
      </c>
      <c r="C123">
        <f>COUNTIF('CC Standings '!C$3:C$27,'CC Color Winners'!A123)</f>
        <v>0</v>
      </c>
      <c r="D123">
        <f>COUNTIF('CC Standings '!D$3:D$27,'CC Color Winners'!A123)</f>
        <v>0</v>
      </c>
      <c r="E123">
        <f>COUNTIF('CC Standings '!E$3:E$27,'CC Color Winners'!A123)</f>
        <v>0</v>
      </c>
      <c r="F123">
        <f>COUNTIF('CC Standings '!F$3:F$27,'CC Color Winners'!A123)</f>
        <v>0</v>
      </c>
      <c r="G123">
        <f>COUNTIF('CC Standings '!G$3:G$27,'CC Color Winners'!A123)</f>
        <v>0</v>
      </c>
      <c r="H123">
        <f>COUNTIF('CC Standings '!H$3:H$27,'CC Color Winners'!A123)</f>
        <v>0</v>
      </c>
      <c r="I123">
        <f>COUNTIF('CC Standings '!I$3:I$27,'CC Color Winners'!A123)</f>
        <v>0</v>
      </c>
      <c r="J123">
        <f>COUNTIF('CC Standings '!J$3:J$27,'CC Color Winners'!A123)</f>
        <v>0</v>
      </c>
      <c r="K123">
        <f>COUNTIF('CC Standings '!K$3:K$27,'CC Color Winners'!A123)</f>
        <v>0</v>
      </c>
      <c r="L123">
        <f>COUNTIF('CC Standings '!L$3:L$27,'CC Color Winners'!A123)</f>
        <v>0</v>
      </c>
      <c r="M123">
        <f>COUNTIF('CC Standings '!M$3:M$27,'CC Color Winners'!A123)</f>
        <v>0</v>
      </c>
      <c r="N123">
        <f>COUNTIF('CC Standings '!N$3:N$27,'CC Color Winners'!A123)</f>
        <v>0</v>
      </c>
      <c r="O123">
        <f>COUNTIF('CC Standings '!O$3:O$27,'CC Color Winners'!A123)</f>
        <v>0</v>
      </c>
      <c r="P123">
        <f>COUNTIF('CC Standings '!P$3:P$27,'CC Color Winners'!A123)</f>
        <v>0</v>
      </c>
      <c r="Q123">
        <f>COUNTIF('CC Standings '!Q$3:Q$27,'CC Color Winners'!A123)</f>
        <v>0</v>
      </c>
      <c r="R123">
        <f>COUNTIF('CC Standings '!R$3:R$27,'CC Color Winners'!A123)</f>
        <v>0</v>
      </c>
      <c r="S123">
        <f>COUNTIF('CC Standings '!S$3:S$27,'CC Color Winners'!A123)</f>
        <v>0</v>
      </c>
      <c r="T123">
        <f>COUNTIF('CC Standings '!T$3:T$27,'CC Color Winners'!A123)</f>
        <v>0</v>
      </c>
      <c r="U123">
        <f>COUNTIF('CC Standings '!U$3:U$27,'CC Color Winners'!A123)</f>
        <v>0</v>
      </c>
      <c r="V123">
        <f>COUNTIF('CC Standings '!V$3:V$27,'CC Color Winners'!A123)</f>
        <v>0</v>
      </c>
      <c r="W123">
        <f>COUNTIF('CC Standings '!W$3:W$27,'CC Color Winners'!A123)</f>
        <v>0</v>
      </c>
      <c r="X123">
        <f>COUNTIF('CC Standings '!X$3:X$27,'CC Color Winners'!A123)</f>
        <v>0</v>
      </c>
      <c r="Y123">
        <f>COUNTIF('CC Standings '!Y$3:Y$27,'CC Color Winners'!A123)</f>
        <v>0</v>
      </c>
      <c r="Z123">
        <f>COUNTIF('CC Standings '!Z$3:Z$27,'CC Color Winners'!A123)</f>
        <v>0</v>
      </c>
      <c r="AA123">
        <f>COUNTIF('CC Standings '!AA$3:AA$27,'CC Color Winners'!A123)</f>
        <v>0</v>
      </c>
      <c r="AB123">
        <f>COUNTIF('CC Standings '!AB$3:AB$27,'CC Color Winners'!A123)</f>
        <v>0</v>
      </c>
      <c r="AC123">
        <f>COUNTIF('CC Standings '!AC$3:AC$27,'CC Color Winners'!A123)</f>
        <v>0</v>
      </c>
      <c r="AD123">
        <f>COUNTIF('CC Standings '!AD$3:AD$27,'CC Color Winners'!A123)</f>
        <v>0</v>
      </c>
      <c r="AE123">
        <f>COUNTIF('CC Standings '!AE$3:AE$27,'CC Color Winners'!A123)</f>
        <v>0</v>
      </c>
      <c r="AF123">
        <f>COUNTIF('CC Standings '!AF$3:AF$27,'CC Color Winners'!A123)</f>
        <v>0</v>
      </c>
      <c r="AG123">
        <f>COUNTIF('CC Standings '!AG$3:AG$27,'CC Color Winners'!A123)</f>
        <v>0</v>
      </c>
      <c r="AH123">
        <f>COUNTIF('CC Standings '!AH$3:AH$27,'CC Color Winners'!A123)</f>
        <v>0</v>
      </c>
      <c r="AI123">
        <f>COUNTIF('CC Standings '!AI$3:AI$27,'CC Color Winners'!A123)</f>
        <v>0</v>
      </c>
      <c r="AJ123">
        <f>COUNTIF('CC Standings '!AJ$3:AJ$27,'CC Color Winners'!A123)</f>
        <v>0</v>
      </c>
      <c r="AK123">
        <f>COUNTIF('CC Standings '!AK$3:AK$27,'CC Color Winners'!A123)</f>
        <v>0</v>
      </c>
      <c r="AL123">
        <f>COUNTIF('CC Standings '!AL$3:AL$27,'CC Color Winners'!A123)</f>
        <v>0</v>
      </c>
      <c r="AM123">
        <f>COUNTIF('CC Standings '!AM$3:AM$27,'CC Color Winners'!A123)</f>
        <v>0</v>
      </c>
    </row>
    <row r="124" spans="1:39">
      <c r="B124">
        <f>COUNTIF('CC Standings '!B$3:B$27,'CC Color Winners'!A124)</f>
        <v>0</v>
      </c>
      <c r="C124">
        <f>COUNTIF('CC Standings '!C$3:C$27,'CC Color Winners'!A124)</f>
        <v>0</v>
      </c>
      <c r="D124">
        <f>COUNTIF('CC Standings '!D$3:D$27,'CC Color Winners'!A124)</f>
        <v>0</v>
      </c>
      <c r="E124">
        <f>COUNTIF('CC Standings '!E$3:E$27,'CC Color Winners'!A124)</f>
        <v>0</v>
      </c>
      <c r="F124">
        <f>COUNTIF('CC Standings '!F$3:F$27,'CC Color Winners'!A124)</f>
        <v>0</v>
      </c>
      <c r="G124">
        <f>COUNTIF('CC Standings '!G$3:G$27,'CC Color Winners'!A124)</f>
        <v>0</v>
      </c>
      <c r="H124">
        <f>COUNTIF('CC Standings '!H$3:H$27,'CC Color Winners'!A124)</f>
        <v>0</v>
      </c>
      <c r="I124">
        <f>COUNTIF('CC Standings '!I$3:I$27,'CC Color Winners'!A124)</f>
        <v>0</v>
      </c>
      <c r="J124">
        <f>COUNTIF('CC Standings '!J$3:J$27,'CC Color Winners'!A124)</f>
        <v>0</v>
      </c>
      <c r="K124">
        <f>COUNTIF('CC Standings '!K$3:K$27,'CC Color Winners'!A124)</f>
        <v>0</v>
      </c>
      <c r="L124">
        <f>COUNTIF('CC Standings '!L$3:L$27,'CC Color Winners'!A124)</f>
        <v>0</v>
      </c>
      <c r="M124">
        <f>COUNTIF('CC Standings '!M$3:M$27,'CC Color Winners'!A124)</f>
        <v>0</v>
      </c>
      <c r="N124">
        <f>COUNTIF('CC Standings '!N$3:N$27,'CC Color Winners'!A124)</f>
        <v>0</v>
      </c>
      <c r="O124">
        <f>COUNTIF('CC Standings '!O$3:O$27,'CC Color Winners'!A124)</f>
        <v>0</v>
      </c>
      <c r="P124">
        <f>COUNTIF('CC Standings '!P$3:P$27,'CC Color Winners'!A124)</f>
        <v>0</v>
      </c>
      <c r="Q124">
        <f>COUNTIF('CC Standings '!Q$3:Q$27,'CC Color Winners'!A124)</f>
        <v>0</v>
      </c>
      <c r="R124">
        <f>COUNTIF('CC Standings '!R$3:R$27,'CC Color Winners'!A124)</f>
        <v>0</v>
      </c>
      <c r="S124">
        <f>COUNTIF('CC Standings '!S$3:S$27,'CC Color Winners'!A124)</f>
        <v>0</v>
      </c>
      <c r="T124">
        <f>COUNTIF('CC Standings '!T$3:T$27,'CC Color Winners'!A124)</f>
        <v>0</v>
      </c>
      <c r="U124">
        <f>COUNTIF('CC Standings '!U$3:U$27,'CC Color Winners'!A124)</f>
        <v>0</v>
      </c>
      <c r="V124">
        <f>COUNTIF('CC Standings '!V$3:V$27,'CC Color Winners'!A124)</f>
        <v>0</v>
      </c>
      <c r="W124">
        <f>COUNTIF('CC Standings '!W$3:W$27,'CC Color Winners'!A124)</f>
        <v>0</v>
      </c>
      <c r="X124">
        <f>COUNTIF('CC Standings '!X$3:X$27,'CC Color Winners'!A124)</f>
        <v>0</v>
      </c>
      <c r="Y124">
        <f>COUNTIF('CC Standings '!Y$3:Y$27,'CC Color Winners'!A124)</f>
        <v>0</v>
      </c>
      <c r="Z124">
        <f>COUNTIF('CC Standings '!Z$3:Z$27,'CC Color Winners'!A124)</f>
        <v>0</v>
      </c>
      <c r="AA124">
        <f>COUNTIF('CC Standings '!AA$3:AA$27,'CC Color Winners'!A124)</f>
        <v>0</v>
      </c>
      <c r="AB124">
        <f>COUNTIF('CC Standings '!AB$3:AB$27,'CC Color Winners'!A124)</f>
        <v>0</v>
      </c>
      <c r="AC124">
        <f>COUNTIF('CC Standings '!AC$3:AC$27,'CC Color Winners'!A124)</f>
        <v>0</v>
      </c>
      <c r="AD124">
        <f>COUNTIF('CC Standings '!AD$3:AD$27,'CC Color Winners'!A124)</f>
        <v>0</v>
      </c>
      <c r="AE124">
        <f>COUNTIF('CC Standings '!AE$3:AE$27,'CC Color Winners'!A124)</f>
        <v>0</v>
      </c>
      <c r="AF124">
        <f>COUNTIF('CC Standings '!AF$3:AF$27,'CC Color Winners'!A124)</f>
        <v>0</v>
      </c>
      <c r="AG124">
        <f>COUNTIF('CC Standings '!AG$3:AG$27,'CC Color Winners'!A124)</f>
        <v>0</v>
      </c>
      <c r="AH124">
        <f>COUNTIF('CC Standings '!AH$3:AH$27,'CC Color Winners'!A124)</f>
        <v>0</v>
      </c>
      <c r="AI124">
        <f>COUNTIF('CC Standings '!AI$3:AI$27,'CC Color Winners'!A124)</f>
        <v>0</v>
      </c>
      <c r="AJ124">
        <f>COUNTIF('CC Standings '!AJ$3:AJ$27,'CC Color Winners'!A124)</f>
        <v>0</v>
      </c>
      <c r="AK124">
        <f>COUNTIF('CC Standings '!AK$3:AK$27,'CC Color Winners'!A124)</f>
        <v>0</v>
      </c>
      <c r="AL124">
        <f>COUNTIF('CC Standings '!AL$3:AL$27,'CC Color Winners'!A124)</f>
        <v>0</v>
      </c>
      <c r="AM124">
        <f>COUNTIF('CC Standings '!AM$3:AM$27,'CC Color Winners'!A124)</f>
        <v>0</v>
      </c>
    </row>
    <row r="125" spans="1:39">
      <c r="B125">
        <f>COUNTIF('CC Standings '!B$3:B$27,'CC Color Winners'!A125)</f>
        <v>0</v>
      </c>
      <c r="C125">
        <f>COUNTIF('CC Standings '!C$3:C$27,'CC Color Winners'!A125)</f>
        <v>0</v>
      </c>
      <c r="D125">
        <f>COUNTIF('CC Standings '!D$3:D$27,'CC Color Winners'!A125)</f>
        <v>0</v>
      </c>
      <c r="E125">
        <f>COUNTIF('CC Standings '!E$3:E$27,'CC Color Winners'!A125)</f>
        <v>0</v>
      </c>
      <c r="F125">
        <f>COUNTIF('CC Standings '!F$3:F$27,'CC Color Winners'!A125)</f>
        <v>0</v>
      </c>
      <c r="G125">
        <f>COUNTIF('CC Standings '!G$3:G$27,'CC Color Winners'!A125)</f>
        <v>0</v>
      </c>
      <c r="H125">
        <f>COUNTIF('CC Standings '!H$3:H$27,'CC Color Winners'!A125)</f>
        <v>0</v>
      </c>
      <c r="I125">
        <f>COUNTIF('CC Standings '!I$3:I$27,'CC Color Winners'!A125)</f>
        <v>0</v>
      </c>
      <c r="J125">
        <f>COUNTIF('CC Standings '!J$3:J$27,'CC Color Winners'!A125)</f>
        <v>0</v>
      </c>
      <c r="K125">
        <f>COUNTIF('CC Standings '!K$3:K$27,'CC Color Winners'!A125)</f>
        <v>0</v>
      </c>
      <c r="L125">
        <f>COUNTIF('CC Standings '!L$3:L$27,'CC Color Winners'!A125)</f>
        <v>0</v>
      </c>
      <c r="M125">
        <f>COUNTIF('CC Standings '!M$3:M$27,'CC Color Winners'!A125)</f>
        <v>0</v>
      </c>
      <c r="N125">
        <f>COUNTIF('CC Standings '!N$3:N$27,'CC Color Winners'!A125)</f>
        <v>0</v>
      </c>
      <c r="O125">
        <f>COUNTIF('CC Standings '!O$3:O$27,'CC Color Winners'!A125)</f>
        <v>0</v>
      </c>
      <c r="P125">
        <f>COUNTIF('CC Standings '!P$3:P$27,'CC Color Winners'!A125)</f>
        <v>0</v>
      </c>
      <c r="Q125">
        <f>COUNTIF('CC Standings '!Q$3:Q$27,'CC Color Winners'!A125)</f>
        <v>0</v>
      </c>
      <c r="R125">
        <f>COUNTIF('CC Standings '!R$3:R$27,'CC Color Winners'!A125)</f>
        <v>0</v>
      </c>
      <c r="S125">
        <f>COUNTIF('CC Standings '!S$3:S$27,'CC Color Winners'!A125)</f>
        <v>0</v>
      </c>
      <c r="T125">
        <f>COUNTIF('CC Standings '!T$3:T$27,'CC Color Winners'!A125)</f>
        <v>0</v>
      </c>
      <c r="U125">
        <f>COUNTIF('CC Standings '!U$3:U$27,'CC Color Winners'!A125)</f>
        <v>0</v>
      </c>
      <c r="V125">
        <f>COUNTIF('CC Standings '!V$3:V$27,'CC Color Winners'!A125)</f>
        <v>0</v>
      </c>
      <c r="W125">
        <f>COUNTIF('CC Standings '!W$3:W$27,'CC Color Winners'!A125)</f>
        <v>0</v>
      </c>
      <c r="X125">
        <f>COUNTIF('CC Standings '!X$3:X$27,'CC Color Winners'!A125)</f>
        <v>0</v>
      </c>
      <c r="Y125">
        <f>COUNTIF('CC Standings '!Y$3:Y$27,'CC Color Winners'!A125)</f>
        <v>0</v>
      </c>
      <c r="Z125">
        <f>COUNTIF('CC Standings '!Z$3:Z$27,'CC Color Winners'!A125)</f>
        <v>0</v>
      </c>
      <c r="AA125">
        <f>COUNTIF('CC Standings '!AA$3:AA$27,'CC Color Winners'!A125)</f>
        <v>0</v>
      </c>
      <c r="AB125">
        <f>COUNTIF('CC Standings '!AB$3:AB$27,'CC Color Winners'!A125)</f>
        <v>0</v>
      </c>
      <c r="AC125">
        <f>COUNTIF('CC Standings '!AC$3:AC$27,'CC Color Winners'!A125)</f>
        <v>0</v>
      </c>
      <c r="AD125">
        <f>COUNTIF('CC Standings '!AD$3:AD$27,'CC Color Winners'!A125)</f>
        <v>0</v>
      </c>
      <c r="AE125">
        <f>COUNTIF('CC Standings '!AE$3:AE$27,'CC Color Winners'!A125)</f>
        <v>0</v>
      </c>
      <c r="AF125">
        <f>COUNTIF('CC Standings '!AF$3:AF$27,'CC Color Winners'!A125)</f>
        <v>0</v>
      </c>
      <c r="AG125">
        <f>COUNTIF('CC Standings '!AG$3:AG$27,'CC Color Winners'!A125)</f>
        <v>0</v>
      </c>
      <c r="AH125">
        <f>COUNTIF('CC Standings '!AH$3:AH$27,'CC Color Winners'!A125)</f>
        <v>0</v>
      </c>
      <c r="AI125">
        <f>COUNTIF('CC Standings '!AI$3:AI$27,'CC Color Winners'!A125)</f>
        <v>0</v>
      </c>
      <c r="AJ125">
        <f>COUNTIF('CC Standings '!AJ$3:AJ$27,'CC Color Winners'!A125)</f>
        <v>0</v>
      </c>
      <c r="AK125">
        <f>COUNTIF('CC Standings '!AK$3:AK$27,'CC Color Winners'!A125)</f>
        <v>0</v>
      </c>
      <c r="AL125">
        <f>COUNTIF('CC Standings '!AL$3:AL$27,'CC Color Winners'!A125)</f>
        <v>0</v>
      </c>
      <c r="AM125">
        <f>COUNTIF('CC Standings '!AM$3:AM$27,'CC Color Winners'!A125)</f>
        <v>0</v>
      </c>
    </row>
    <row r="126" spans="1:39">
      <c r="B126">
        <f>COUNTIF('CC Standings '!B$3:B$27,'CC Color Winners'!A126)</f>
        <v>0</v>
      </c>
      <c r="C126">
        <f>COUNTIF('CC Standings '!C$3:C$27,'CC Color Winners'!A126)</f>
        <v>0</v>
      </c>
      <c r="D126">
        <f>COUNTIF('CC Standings '!D$3:D$27,'CC Color Winners'!A126)</f>
        <v>0</v>
      </c>
      <c r="E126">
        <f>COUNTIF('CC Standings '!E$3:E$27,'CC Color Winners'!A126)</f>
        <v>0</v>
      </c>
      <c r="F126">
        <f>COUNTIF('CC Standings '!F$3:F$27,'CC Color Winners'!A126)</f>
        <v>0</v>
      </c>
      <c r="G126">
        <f>COUNTIF('CC Standings '!G$3:G$27,'CC Color Winners'!A126)</f>
        <v>0</v>
      </c>
      <c r="H126">
        <f>COUNTIF('CC Standings '!H$3:H$27,'CC Color Winners'!A126)</f>
        <v>0</v>
      </c>
      <c r="I126">
        <f>COUNTIF('CC Standings '!I$3:I$27,'CC Color Winners'!A126)</f>
        <v>0</v>
      </c>
      <c r="J126">
        <f>COUNTIF('CC Standings '!J$3:J$27,'CC Color Winners'!A126)</f>
        <v>0</v>
      </c>
      <c r="K126">
        <f>COUNTIF('CC Standings '!K$3:K$27,'CC Color Winners'!A126)</f>
        <v>0</v>
      </c>
      <c r="L126">
        <f>COUNTIF('CC Standings '!L$3:L$27,'CC Color Winners'!A126)</f>
        <v>0</v>
      </c>
      <c r="M126">
        <f>COUNTIF('CC Standings '!M$3:M$27,'CC Color Winners'!A126)</f>
        <v>0</v>
      </c>
      <c r="N126">
        <f>COUNTIF('CC Standings '!N$3:N$27,'CC Color Winners'!A126)</f>
        <v>0</v>
      </c>
      <c r="O126">
        <f>COUNTIF('CC Standings '!O$3:O$27,'CC Color Winners'!A126)</f>
        <v>0</v>
      </c>
      <c r="P126">
        <f>COUNTIF('CC Standings '!P$3:P$27,'CC Color Winners'!A126)</f>
        <v>0</v>
      </c>
      <c r="Q126">
        <f>COUNTIF('CC Standings '!Q$3:Q$27,'CC Color Winners'!A126)</f>
        <v>0</v>
      </c>
      <c r="R126">
        <f>COUNTIF('CC Standings '!R$3:R$27,'CC Color Winners'!A126)</f>
        <v>0</v>
      </c>
      <c r="S126">
        <f>COUNTIF('CC Standings '!S$3:S$27,'CC Color Winners'!A126)</f>
        <v>0</v>
      </c>
      <c r="T126">
        <f>COUNTIF('CC Standings '!T$3:T$27,'CC Color Winners'!A126)</f>
        <v>0</v>
      </c>
      <c r="U126">
        <f>COUNTIF('CC Standings '!U$3:U$27,'CC Color Winners'!A126)</f>
        <v>0</v>
      </c>
      <c r="V126">
        <f>COUNTIF('CC Standings '!V$3:V$27,'CC Color Winners'!A126)</f>
        <v>0</v>
      </c>
      <c r="W126">
        <f>COUNTIF('CC Standings '!W$3:W$27,'CC Color Winners'!A126)</f>
        <v>0</v>
      </c>
      <c r="X126">
        <f>COUNTIF('CC Standings '!X$3:X$27,'CC Color Winners'!A126)</f>
        <v>0</v>
      </c>
      <c r="Y126">
        <f>COUNTIF('CC Standings '!Y$3:Y$27,'CC Color Winners'!A126)</f>
        <v>0</v>
      </c>
      <c r="Z126">
        <f>COUNTIF('CC Standings '!Z$3:Z$27,'CC Color Winners'!A126)</f>
        <v>0</v>
      </c>
      <c r="AA126">
        <f>COUNTIF('CC Standings '!AA$3:AA$27,'CC Color Winners'!A126)</f>
        <v>0</v>
      </c>
      <c r="AB126">
        <f>COUNTIF('CC Standings '!AB$3:AB$27,'CC Color Winners'!A126)</f>
        <v>0</v>
      </c>
      <c r="AC126">
        <f>COUNTIF('CC Standings '!AC$3:AC$27,'CC Color Winners'!A126)</f>
        <v>0</v>
      </c>
      <c r="AD126">
        <f>COUNTIF('CC Standings '!AD$3:AD$27,'CC Color Winners'!A126)</f>
        <v>0</v>
      </c>
      <c r="AE126">
        <f>COUNTIF('CC Standings '!AE$3:AE$27,'CC Color Winners'!A126)</f>
        <v>0</v>
      </c>
      <c r="AF126">
        <f>COUNTIF('CC Standings '!AF$3:AF$27,'CC Color Winners'!A126)</f>
        <v>0</v>
      </c>
      <c r="AG126">
        <f>COUNTIF('CC Standings '!AG$3:AG$27,'CC Color Winners'!A126)</f>
        <v>0</v>
      </c>
      <c r="AH126">
        <f>COUNTIF('CC Standings '!AH$3:AH$27,'CC Color Winners'!A126)</f>
        <v>0</v>
      </c>
      <c r="AI126">
        <f>COUNTIF('CC Standings '!AI$3:AI$27,'CC Color Winners'!A126)</f>
        <v>0</v>
      </c>
      <c r="AJ126">
        <f>COUNTIF('CC Standings '!AJ$3:AJ$27,'CC Color Winners'!A126)</f>
        <v>0</v>
      </c>
      <c r="AK126">
        <f>COUNTIF('CC Standings '!AK$3:AK$27,'CC Color Winners'!A126)</f>
        <v>0</v>
      </c>
      <c r="AL126">
        <f>COUNTIF('CC Standings '!AL$3:AL$27,'CC Color Winners'!A126)</f>
        <v>0</v>
      </c>
      <c r="AM126">
        <f>COUNTIF('CC Standings '!AM$3:AM$27,'CC Color Winners'!A126)</f>
        <v>0</v>
      </c>
    </row>
    <row r="127" spans="1:39">
      <c r="B127">
        <f>COUNTIF('CC Standings '!B$3:B$27,'CC Color Winners'!A127)</f>
        <v>0</v>
      </c>
      <c r="C127">
        <f>COUNTIF('CC Standings '!C$3:C$27,'CC Color Winners'!A127)</f>
        <v>0</v>
      </c>
      <c r="D127">
        <f>COUNTIF('CC Standings '!D$3:D$27,'CC Color Winners'!A127)</f>
        <v>0</v>
      </c>
      <c r="E127">
        <f>COUNTIF('CC Standings '!E$3:E$27,'CC Color Winners'!A127)</f>
        <v>0</v>
      </c>
      <c r="F127">
        <f>COUNTIF('CC Standings '!F$3:F$27,'CC Color Winners'!A127)</f>
        <v>0</v>
      </c>
      <c r="G127">
        <f>COUNTIF('CC Standings '!G$3:G$27,'CC Color Winners'!A127)</f>
        <v>0</v>
      </c>
      <c r="H127">
        <f>COUNTIF('CC Standings '!H$3:H$27,'CC Color Winners'!A127)</f>
        <v>0</v>
      </c>
      <c r="I127">
        <f>COUNTIF('CC Standings '!I$3:I$27,'CC Color Winners'!A127)</f>
        <v>0</v>
      </c>
      <c r="J127">
        <f>COUNTIF('CC Standings '!J$3:J$27,'CC Color Winners'!A127)</f>
        <v>0</v>
      </c>
      <c r="K127">
        <f>COUNTIF('CC Standings '!K$3:K$27,'CC Color Winners'!A127)</f>
        <v>0</v>
      </c>
      <c r="L127">
        <f>COUNTIF('CC Standings '!L$3:L$27,'CC Color Winners'!A127)</f>
        <v>0</v>
      </c>
      <c r="M127">
        <f>COUNTIF('CC Standings '!M$3:M$27,'CC Color Winners'!A127)</f>
        <v>0</v>
      </c>
      <c r="N127">
        <f>COUNTIF('CC Standings '!N$3:N$27,'CC Color Winners'!A127)</f>
        <v>0</v>
      </c>
      <c r="O127">
        <f>COUNTIF('CC Standings '!O$3:O$27,'CC Color Winners'!A127)</f>
        <v>0</v>
      </c>
      <c r="P127">
        <f>COUNTIF('CC Standings '!P$3:P$27,'CC Color Winners'!A127)</f>
        <v>0</v>
      </c>
      <c r="Q127">
        <f>COUNTIF('CC Standings '!Q$3:Q$27,'CC Color Winners'!A127)</f>
        <v>0</v>
      </c>
      <c r="R127">
        <f>COUNTIF('CC Standings '!R$3:R$27,'CC Color Winners'!A127)</f>
        <v>0</v>
      </c>
      <c r="S127">
        <f>COUNTIF('CC Standings '!S$3:S$27,'CC Color Winners'!A127)</f>
        <v>0</v>
      </c>
      <c r="T127">
        <f>COUNTIF('CC Standings '!T$3:T$27,'CC Color Winners'!A127)</f>
        <v>0</v>
      </c>
      <c r="U127">
        <f>COUNTIF('CC Standings '!U$3:U$27,'CC Color Winners'!A127)</f>
        <v>0</v>
      </c>
      <c r="V127">
        <f>COUNTIF('CC Standings '!V$3:V$27,'CC Color Winners'!A127)</f>
        <v>0</v>
      </c>
      <c r="W127">
        <f>COUNTIF('CC Standings '!W$3:W$27,'CC Color Winners'!A127)</f>
        <v>0</v>
      </c>
      <c r="X127">
        <f>COUNTIF('CC Standings '!X$3:X$27,'CC Color Winners'!A127)</f>
        <v>0</v>
      </c>
      <c r="Y127">
        <f>COUNTIF('CC Standings '!Y$3:Y$27,'CC Color Winners'!A127)</f>
        <v>0</v>
      </c>
      <c r="Z127">
        <f>COUNTIF('CC Standings '!Z$3:Z$27,'CC Color Winners'!A127)</f>
        <v>0</v>
      </c>
      <c r="AA127">
        <f>COUNTIF('CC Standings '!AA$3:AA$27,'CC Color Winners'!A127)</f>
        <v>0</v>
      </c>
      <c r="AB127">
        <f>COUNTIF('CC Standings '!AB$3:AB$27,'CC Color Winners'!A127)</f>
        <v>0</v>
      </c>
      <c r="AC127">
        <f>COUNTIF('CC Standings '!AC$3:AC$27,'CC Color Winners'!A127)</f>
        <v>0</v>
      </c>
      <c r="AD127">
        <f>COUNTIF('CC Standings '!AD$3:AD$27,'CC Color Winners'!A127)</f>
        <v>0</v>
      </c>
      <c r="AE127">
        <f>COUNTIF('CC Standings '!AE$3:AE$27,'CC Color Winners'!A127)</f>
        <v>0</v>
      </c>
      <c r="AF127">
        <f>COUNTIF('CC Standings '!AF$3:AF$27,'CC Color Winners'!A127)</f>
        <v>0</v>
      </c>
      <c r="AG127">
        <f>COUNTIF('CC Standings '!AG$3:AG$27,'CC Color Winners'!A127)</f>
        <v>0</v>
      </c>
      <c r="AH127">
        <f>COUNTIF('CC Standings '!AH$3:AH$27,'CC Color Winners'!A127)</f>
        <v>0</v>
      </c>
      <c r="AI127">
        <f>COUNTIF('CC Standings '!AI$3:AI$27,'CC Color Winners'!A127)</f>
        <v>0</v>
      </c>
      <c r="AJ127">
        <f>COUNTIF('CC Standings '!AJ$3:AJ$27,'CC Color Winners'!A127)</f>
        <v>0</v>
      </c>
      <c r="AK127">
        <f>COUNTIF('CC Standings '!AK$3:AK$27,'CC Color Winners'!A127)</f>
        <v>0</v>
      </c>
      <c r="AL127">
        <f>COUNTIF('CC Standings '!AL$3:AL$27,'CC Color Winners'!A127)</f>
        <v>0</v>
      </c>
      <c r="AM127">
        <f>COUNTIF('CC Standings '!AM$3:AM$27,'CC Color Winners'!A127)</f>
        <v>0</v>
      </c>
    </row>
    <row r="133" spans="1:1">
      <c r="A133" s="139"/>
    </row>
    <row r="134" spans="1:1">
      <c r="A134" s="139"/>
    </row>
  </sheetData>
  <sortState xmlns:xlrd2="http://schemas.microsoft.com/office/spreadsheetml/2017/richdata2" ref="A4:AM114">
    <sortCondition ref="A4"/>
  </sortState>
  <conditionalFormatting sqref="B3:B300">
    <cfRule type="top10" dxfId="37" priority="319" rank="1"/>
  </conditionalFormatting>
  <conditionalFormatting sqref="C3:C300">
    <cfRule type="top10" dxfId="36" priority="321" rank="1"/>
  </conditionalFormatting>
  <conditionalFormatting sqref="D3:D300">
    <cfRule type="top10" dxfId="35" priority="323" rank="1"/>
  </conditionalFormatting>
  <conditionalFormatting sqref="E3:E300">
    <cfRule type="top10" dxfId="34" priority="325" rank="1"/>
  </conditionalFormatting>
  <conditionalFormatting sqref="F3:F300">
    <cfRule type="top10" dxfId="33" priority="327" rank="1"/>
  </conditionalFormatting>
  <conditionalFormatting sqref="G3:G300">
    <cfRule type="top10" dxfId="32" priority="329" rank="1"/>
  </conditionalFormatting>
  <conditionalFormatting sqref="H3:H300">
    <cfRule type="top10" dxfId="31" priority="331" rank="1"/>
  </conditionalFormatting>
  <conditionalFormatting sqref="I3:I300">
    <cfRule type="top10" dxfId="30" priority="333" rank="1"/>
  </conditionalFormatting>
  <conditionalFormatting sqref="J3:J300">
    <cfRule type="top10" dxfId="29" priority="335" rank="1"/>
  </conditionalFormatting>
  <conditionalFormatting sqref="K3:K300">
    <cfRule type="top10" dxfId="28" priority="337" rank="1"/>
  </conditionalFormatting>
  <conditionalFormatting sqref="L3:L300">
    <cfRule type="top10" dxfId="27" priority="339" rank="1"/>
  </conditionalFormatting>
  <conditionalFormatting sqref="M3:M300">
    <cfRule type="top10" dxfId="26" priority="341" rank="1"/>
  </conditionalFormatting>
  <conditionalFormatting sqref="N3:N300">
    <cfRule type="top10" dxfId="25" priority="343" rank="1"/>
  </conditionalFormatting>
  <conditionalFormatting sqref="O3:O300">
    <cfRule type="top10" dxfId="24" priority="345" rank="1"/>
  </conditionalFormatting>
  <conditionalFormatting sqref="P3:P300">
    <cfRule type="top10" dxfId="23" priority="347" rank="1"/>
  </conditionalFormatting>
  <conditionalFormatting sqref="Q3:Q300">
    <cfRule type="top10" dxfId="22" priority="349" rank="1"/>
  </conditionalFormatting>
  <conditionalFormatting sqref="R3:R300">
    <cfRule type="top10" dxfId="21" priority="351" rank="1"/>
  </conditionalFormatting>
  <conditionalFormatting sqref="S3:S300">
    <cfRule type="top10" dxfId="20" priority="353" rank="1"/>
  </conditionalFormatting>
  <conditionalFormatting sqref="T3:T300">
    <cfRule type="top10" dxfId="19" priority="355" rank="1"/>
  </conditionalFormatting>
  <conditionalFormatting sqref="U3:U300">
    <cfRule type="top10" dxfId="18" priority="357" rank="1"/>
  </conditionalFormatting>
  <conditionalFormatting sqref="V3:V300">
    <cfRule type="top10" dxfId="17" priority="359" rank="1"/>
  </conditionalFormatting>
  <conditionalFormatting sqref="W3:W300">
    <cfRule type="top10" dxfId="16" priority="361" rank="1"/>
  </conditionalFormatting>
  <conditionalFormatting sqref="X3:X300">
    <cfRule type="top10" dxfId="15" priority="363" rank="1"/>
  </conditionalFormatting>
  <conditionalFormatting sqref="Y3:Y300">
    <cfRule type="top10" dxfId="14" priority="365" rank="1"/>
  </conditionalFormatting>
  <conditionalFormatting sqref="Z3:Z300">
    <cfRule type="top10" dxfId="13" priority="367" rank="1"/>
  </conditionalFormatting>
  <conditionalFormatting sqref="AA3:AA300">
    <cfRule type="top10" dxfId="12" priority="369" rank="1"/>
  </conditionalFormatting>
  <conditionalFormatting sqref="AB3:AB300">
    <cfRule type="top10" dxfId="11" priority="371" rank="1"/>
  </conditionalFormatting>
  <conditionalFormatting sqref="AC3:AC300">
    <cfRule type="top10" dxfId="10" priority="373" rank="1"/>
  </conditionalFormatting>
  <conditionalFormatting sqref="AD3:AD300">
    <cfRule type="top10" dxfId="9" priority="375" rank="1"/>
  </conditionalFormatting>
  <conditionalFormatting sqref="AE3:AE300">
    <cfRule type="top10" dxfId="8" priority="377" rank="1"/>
  </conditionalFormatting>
  <conditionalFormatting sqref="AF3:AF300">
    <cfRule type="top10" dxfId="7" priority="379" rank="1"/>
  </conditionalFormatting>
  <conditionalFormatting sqref="AG3:AG300">
    <cfRule type="top10" dxfId="6" priority="381" rank="1"/>
  </conditionalFormatting>
  <conditionalFormatting sqref="AH3:AH300">
    <cfRule type="top10" dxfId="5" priority="383" rank="1"/>
  </conditionalFormatting>
  <conditionalFormatting sqref="AI3:AI300">
    <cfRule type="top10" dxfId="4" priority="385" rank="1"/>
  </conditionalFormatting>
  <conditionalFormatting sqref="AJ3:AJ300">
    <cfRule type="top10" dxfId="3" priority="387" rank="1"/>
  </conditionalFormatting>
  <conditionalFormatting sqref="AK3:AK300">
    <cfRule type="top10" dxfId="2" priority="389" rank="1"/>
  </conditionalFormatting>
  <conditionalFormatting sqref="AL3:AL300">
    <cfRule type="top10" dxfId="1" priority="391" rank="1"/>
  </conditionalFormatting>
  <conditionalFormatting sqref="AM3:AM300">
    <cfRule type="top10" dxfId="0" priority="393" rank="1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 Standings</vt:lpstr>
      <vt:lpstr>CC Standings </vt:lpstr>
      <vt:lpstr>CC Color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Stuart Sacks</cp:lastModifiedBy>
  <cp:lastPrinted>2012-09-11T16:41:00Z</cp:lastPrinted>
  <dcterms:created xsi:type="dcterms:W3CDTF">2004-01-30T23:53:00Z</dcterms:created>
  <dcterms:modified xsi:type="dcterms:W3CDTF">2022-03-15T18:10:18Z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ument Author">
    <vt:lpwstr>ACCT04\sackss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KSOProductBuildVer">
    <vt:lpwstr>1033-11.2.0.10451</vt:lpwstr>
  </property>
  <property fmtid="{D5CDD505-2E9C-101B-9397-08002B2CF9AE}" pid="13" name="ICV">
    <vt:lpwstr>3D9C71AA539743DEB1CB80F430682E35</vt:lpwstr>
  </property>
</Properties>
</file>