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CI DPP Operations\DPP Operations\DPP Monitoring\2022 Update\2022 Production Files\"/>
    </mc:Choice>
  </mc:AlternateContent>
  <workbookProtection workbookAlgorithmName="SHA-512" workbookHashValue="vg3lHcAbpRiTlifSuEvetg5DcoXFhWRpjz7Q/u+C+LVZplnVMq1aBElVNzco6yebjnffa2HGW8uXBHfadx6Sug==" workbookSaltValue="WGolx0tXEkBsyQILHva6fw==" workbookSpinCount="100000" lockStructure="1"/>
  <bookViews>
    <workbookView xWindow="-270" yWindow="630" windowWidth="15585" windowHeight="6090" tabRatio="857" activeTab="1"/>
  </bookViews>
  <sheets>
    <sheet name="Instructions" sheetId="69" r:id="rId1"/>
    <sheet name="Household Summary" sheetId="4" r:id="rId2"/>
    <sheet name="HH Member 1" sheetId="78" r:id="rId3"/>
    <sheet name="HH Member 2" sheetId="71" r:id="rId4"/>
    <sheet name="HH Member 3" sheetId="79" r:id="rId5"/>
    <sheet name="HH Member 4" sheetId="80" r:id="rId6"/>
    <sheet name="HH Member 5" sheetId="81" r:id="rId7"/>
    <sheet name="HH Member 6" sheetId="82" r:id="rId8"/>
    <sheet name="HH Member 7" sheetId="83" r:id="rId9"/>
    <sheet name="HH Member 8" sheetId="84" r:id="rId10"/>
    <sheet name="Notes" sheetId="18" r:id="rId11"/>
    <sheet name="Periods" sheetId="5" state="hidden" r:id="rId12"/>
    <sheet name="download" sheetId="15" state="hidden" r:id="rId13"/>
    <sheet name="Reference" sheetId="36" state="hidden" r:id="rId14"/>
  </sheets>
  <externalReferences>
    <externalReference r:id="rId15"/>
  </externalReferences>
  <definedNames>
    <definedName name="HouseholdName">'Household Summary'!$C$17:$D$26</definedName>
    <definedName name="HouseholdNumber">'Household Summary'!$B$17:$B$26</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Name" localSheetId="12">'[1]Household Summary'!$B$17:$D$26</definedName>
    <definedName name="Name">'Household Summary'!$B$17:$D$31</definedName>
    <definedName name="Notes" localSheetId="2">NotesComments[Notes/Comments]</definedName>
    <definedName name="Notes" localSheetId="4">NotesComments[Notes/Comments]</definedName>
    <definedName name="Notes" localSheetId="5">NotesComments[Notes/Comments]</definedName>
    <definedName name="Notes" localSheetId="6">NotesComments[Notes/Comments]</definedName>
    <definedName name="Notes" localSheetId="7">NotesComments[Notes/Comments]</definedName>
    <definedName name="Notes" localSheetId="8">NotesComments[Notes/Comments]</definedName>
    <definedName name="Notes" localSheetId="9">NotesComments[Notes/Comments]</definedName>
    <definedName name="Notes">NotesComments[Notes/Comments]</definedName>
    <definedName name="OtherIncome" localSheetId="2">'HH Member 1'!$B$18</definedName>
    <definedName name="OtherIncome" localSheetId="3">'HH Member 2'!$B$18</definedName>
    <definedName name="OtherIncome" localSheetId="4">'HH Member 3'!$B$18</definedName>
    <definedName name="OtherIncome" localSheetId="5">'HH Member 4'!$B$18</definedName>
    <definedName name="OtherIncome" localSheetId="6">'HH Member 5'!$B$18</definedName>
    <definedName name="OtherIncome" localSheetId="7">'HH Member 6'!$B$18</definedName>
    <definedName name="OtherIncome" localSheetId="8">'HH Member 7'!$B$18</definedName>
    <definedName name="OtherIncome" localSheetId="9">'HH Member 8'!$B$18</definedName>
    <definedName name="OtherIncome">#REF!</definedName>
    <definedName name="PayPeriods" localSheetId="12">[1]Periods!$A$3:$F$7</definedName>
    <definedName name="PayPeriods">Periods!$A$3:$F$7</definedName>
    <definedName name="PayRates" localSheetId="12">[1]Periods!$A$11:$D$16</definedName>
    <definedName name="PayRates">Periods!$A$11:$D$16</definedName>
    <definedName name="Position1" localSheetId="2">'HH Member 1'!$B$31</definedName>
    <definedName name="Position1" localSheetId="3">'HH Member 2'!$B$31</definedName>
    <definedName name="Position1" localSheetId="4">'HH Member 3'!$B$31</definedName>
    <definedName name="Position1" localSheetId="5">'HH Member 4'!$B$31</definedName>
    <definedName name="Position1" localSheetId="6">'HH Member 5'!$B$31</definedName>
    <definedName name="Position1" localSheetId="7">'HH Member 6'!$B$31</definedName>
    <definedName name="Position1" localSheetId="8">'HH Member 7'!$B$31</definedName>
    <definedName name="Position1" localSheetId="9">'HH Member 8'!$B$31</definedName>
    <definedName name="Position1">#REF!</definedName>
    <definedName name="Position2" localSheetId="2">'HH Member 1'!$B$89</definedName>
    <definedName name="Position2" localSheetId="3">'HH Member 2'!$B$89</definedName>
    <definedName name="Position2" localSheetId="4">'HH Member 3'!$B$89</definedName>
    <definedName name="Position2" localSheetId="5">'HH Member 4'!$B$89</definedName>
    <definedName name="Position2" localSheetId="6">'HH Member 5'!$B$89</definedName>
    <definedName name="Position2" localSheetId="7">'HH Member 6'!$B$89</definedName>
    <definedName name="Position2" localSheetId="8">'HH Member 7'!$B$89</definedName>
    <definedName name="Position2" localSheetId="9">'HH Member 8'!$B$89</definedName>
    <definedName name="Position2">#REF!</definedName>
    <definedName name="Position3" localSheetId="2">'HH Member 1'!$B$147</definedName>
    <definedName name="Position3" localSheetId="3">'HH Member 2'!$B$147</definedName>
    <definedName name="Position3" localSheetId="4">'HH Member 3'!$B$147</definedName>
    <definedName name="Position3" localSheetId="5">'HH Member 4'!$B$147</definedName>
    <definedName name="Position3" localSheetId="6">'HH Member 5'!$B$147</definedName>
    <definedName name="Position3" localSheetId="7">'HH Member 6'!$B$147</definedName>
    <definedName name="Position3" localSheetId="8">'HH Member 7'!$B$147</definedName>
    <definedName name="Position3" localSheetId="9">'HH Member 8'!$B$147</definedName>
    <definedName name="Position3">#REF!</definedName>
    <definedName name="Position4" localSheetId="2">'HH Member 1'!$B$204</definedName>
    <definedName name="Position4" localSheetId="3">'HH Member 2'!$B$205</definedName>
    <definedName name="Position4" localSheetId="4">'HH Member 3'!$B$204</definedName>
    <definedName name="Position4" localSheetId="5">'HH Member 4'!$B$204</definedName>
    <definedName name="Position4" localSheetId="6">'HH Member 5'!$B$204</definedName>
    <definedName name="Position4" localSheetId="7">'HH Member 6'!$B$204</definedName>
    <definedName name="Position4" localSheetId="8">'HH Member 7'!$B$204</definedName>
    <definedName name="Position4" localSheetId="9">'HH Member 8'!$B$204</definedName>
    <definedName name="Position4">#REF!</definedName>
    <definedName name="_xlnm.Print_Area" localSheetId="1">'Household Summary'!$A$1:$H$41</definedName>
    <definedName name="_xlnm.Print_Area" localSheetId="0">Instructions!$B:$B</definedName>
    <definedName name="Relationships">'Household Summary'!$K$22:$K$28</definedName>
    <definedName name="SeasonalIncome" localSheetId="2">'HH Member 1'!$B$260</definedName>
    <definedName name="SeasonalIncome" localSheetId="3">'HH Member 2'!$B$261</definedName>
    <definedName name="SeasonalIncome" localSheetId="4">'HH Member 3'!$B$260</definedName>
    <definedName name="SeasonalIncome" localSheetId="5">'HH Member 4'!$B$260</definedName>
    <definedName name="SeasonalIncome" localSheetId="6">'HH Member 5'!$B$260</definedName>
    <definedName name="SeasonalIncome" localSheetId="7">'HH Member 6'!$B$260</definedName>
    <definedName name="SeasonalIncome" localSheetId="8">'HH Member 7'!$B$260</definedName>
    <definedName name="SeasonalIncome" localSheetId="9">'HH Member 8'!$B$260</definedName>
    <definedName name="SeasonalIncome">#REF!</definedName>
    <definedName name="SelfEmploymentIncome" localSheetId="2">'HH Member 1'!$B$273</definedName>
    <definedName name="SelfEmploymentIncome" localSheetId="3">'HH Member 2'!$B$274</definedName>
    <definedName name="SelfEmploymentIncome" localSheetId="4">'HH Member 3'!$B$273</definedName>
    <definedName name="SelfEmploymentIncome" localSheetId="5">'HH Member 4'!$B$273</definedName>
    <definedName name="SelfEmploymentIncome" localSheetId="6">'HH Member 5'!$B$273</definedName>
    <definedName name="SelfEmploymentIncome" localSheetId="7">'HH Member 6'!$B$273</definedName>
    <definedName name="SelfEmploymentIncome" localSheetId="8">'HH Member 7'!$B$273</definedName>
    <definedName name="SelfEmploymentIncome" localSheetId="9">'HH Member 8'!$B$273</definedName>
    <definedName name="SelfEmploymentIncome">#REF!</definedName>
    <definedName name="YesNo">Reference!$N$1:$N$2</definedName>
  </definedNames>
  <calcPr calcId="162913"/>
</workbook>
</file>

<file path=xl/calcChain.xml><?xml version="1.0" encoding="utf-8"?>
<calcChain xmlns="http://schemas.openxmlformats.org/spreadsheetml/2006/main">
  <c r="C231" i="84" l="1"/>
  <c r="C173" i="84"/>
  <c r="C115" i="84"/>
  <c r="C57" i="84"/>
  <c r="C231" i="83"/>
  <c r="C173" i="83"/>
  <c r="C115" i="83"/>
  <c r="C57" i="83"/>
  <c r="C231" i="82"/>
  <c r="C173" i="82"/>
  <c r="C115" i="82"/>
  <c r="C57" i="82"/>
  <c r="C231" i="81"/>
  <c r="C173" i="81"/>
  <c r="C115" i="81"/>
  <c r="C57" i="81"/>
  <c r="C231" i="80"/>
  <c r="C173" i="80"/>
  <c r="C115" i="80"/>
  <c r="C57" i="80"/>
  <c r="C231" i="79"/>
  <c r="C115" i="79"/>
  <c r="C173" i="79"/>
  <c r="C57" i="79"/>
  <c r="C231" i="71"/>
  <c r="C173" i="71"/>
  <c r="C115" i="71"/>
  <c r="C57" i="71"/>
  <c r="C57" i="78"/>
  <c r="C115" i="78"/>
  <c r="C173" i="78"/>
  <c r="C231" i="78"/>
  <c r="F43" i="78"/>
  <c r="H251" i="84" l="1"/>
  <c r="G251" i="84"/>
  <c r="G250" i="84"/>
  <c r="G249" i="84"/>
  <c r="G240" i="84"/>
  <c r="F240" i="84"/>
  <c r="E240" i="84"/>
  <c r="D240" i="84"/>
  <c r="C240" i="84"/>
  <c r="G235" i="84"/>
  <c r="F235" i="84"/>
  <c r="C232" i="84"/>
  <c r="G231" i="84"/>
  <c r="H228" i="84"/>
  <c r="H229" i="84" s="1"/>
  <c r="B227" i="84"/>
  <c r="C225" i="84"/>
  <c r="C224" i="84"/>
  <c r="H223" i="84"/>
  <c r="G223" i="84"/>
  <c r="G222" i="84"/>
  <c r="F222" i="84"/>
  <c r="G220" i="84"/>
  <c r="F220" i="84"/>
  <c r="G219" i="84"/>
  <c r="F219" i="84" s="1"/>
  <c r="F218" i="84"/>
  <c r="F217" i="84"/>
  <c r="B216" i="84"/>
  <c r="H210" i="84"/>
  <c r="H209" i="84"/>
  <c r="G209" i="84"/>
  <c r="F209" i="84"/>
  <c r="E209" i="84" s="1"/>
  <c r="H207" i="84"/>
  <c r="G207" i="84" s="1"/>
  <c r="E207" i="84"/>
  <c r="H205" i="84"/>
  <c r="D203" i="84"/>
  <c r="E200" i="84"/>
  <c r="D200" i="84"/>
  <c r="C200" i="84"/>
  <c r="B200" i="84"/>
  <c r="E199" i="84"/>
  <c r="D199" i="84"/>
  <c r="C199" i="84"/>
  <c r="B199" i="84"/>
  <c r="B198" i="84" s="1"/>
  <c r="B196" i="84"/>
  <c r="H193" i="84"/>
  <c r="G193" i="84"/>
  <c r="C174" i="84" s="1"/>
  <c r="G192" i="84"/>
  <c r="G191" i="84"/>
  <c r="G182" i="84"/>
  <c r="F182" i="84"/>
  <c r="B195" i="84" s="1"/>
  <c r="E182" i="84"/>
  <c r="D182" i="84"/>
  <c r="C182" i="84"/>
  <c r="G177" i="84"/>
  <c r="F177" i="84"/>
  <c r="G173" i="84"/>
  <c r="H171" i="84"/>
  <c r="H170" i="84"/>
  <c r="B169" i="84"/>
  <c r="C167" i="84"/>
  <c r="C166" i="84"/>
  <c r="H165" i="84"/>
  <c r="G165" i="84"/>
  <c r="G164" i="84"/>
  <c r="F164" i="84"/>
  <c r="G162" i="84"/>
  <c r="F162" i="84"/>
  <c r="G161" i="84"/>
  <c r="F161" i="84" s="1"/>
  <c r="F160" i="84"/>
  <c r="F159" i="84"/>
  <c r="B158" i="84"/>
  <c r="H152" i="84"/>
  <c r="G151" i="84"/>
  <c r="H151" i="84" s="1"/>
  <c r="F151" i="84"/>
  <c r="E151" i="84" s="1"/>
  <c r="E149" i="84"/>
  <c r="H147" i="84"/>
  <c r="D145" i="84"/>
  <c r="E142" i="84"/>
  <c r="D142" i="84"/>
  <c r="C142" i="84"/>
  <c r="B142" i="84"/>
  <c r="E141" i="84"/>
  <c r="D141" i="84"/>
  <c r="C141" i="84"/>
  <c r="B141" i="84"/>
  <c r="B140" i="84"/>
  <c r="B138" i="84"/>
  <c r="H135" i="84"/>
  <c r="G135" i="84"/>
  <c r="C116" i="84" s="1"/>
  <c r="G134" i="84"/>
  <c r="G133" i="84"/>
  <c r="G124" i="84"/>
  <c r="F124" i="84"/>
  <c r="B137" i="84" s="1"/>
  <c r="E124" i="84"/>
  <c r="D124" i="84"/>
  <c r="C124" i="84"/>
  <c r="G119" i="84"/>
  <c r="F119" i="84"/>
  <c r="G115" i="84"/>
  <c r="H113" i="84"/>
  <c r="H112" i="84"/>
  <c r="B111" i="84"/>
  <c r="C109" i="84"/>
  <c r="C108" i="84"/>
  <c r="H107" i="84"/>
  <c r="G107" i="84"/>
  <c r="G106" i="84"/>
  <c r="F106" i="84"/>
  <c r="G104" i="84"/>
  <c r="F104" i="84"/>
  <c r="G103" i="84"/>
  <c r="F103" i="84" s="1"/>
  <c r="F102" i="84"/>
  <c r="F101" i="84"/>
  <c r="B100" i="84"/>
  <c r="H94" i="84"/>
  <c r="F93" i="84"/>
  <c r="E93" i="84" s="1"/>
  <c r="E91" i="84"/>
  <c r="H89" i="84"/>
  <c r="D87" i="84"/>
  <c r="E84" i="84"/>
  <c r="D84" i="84"/>
  <c r="C84" i="84"/>
  <c r="B84" i="84"/>
  <c r="E83" i="84"/>
  <c r="D83" i="84"/>
  <c r="C83" i="84"/>
  <c r="B83" i="84"/>
  <c r="B82" i="84" s="1"/>
  <c r="B80" i="84"/>
  <c r="B79" i="84"/>
  <c r="H77" i="84"/>
  <c r="G77" i="84"/>
  <c r="G76" i="84"/>
  <c r="G75" i="84"/>
  <c r="G66" i="84"/>
  <c r="F66" i="84"/>
  <c r="E66" i="84"/>
  <c r="D66" i="84"/>
  <c r="C66" i="84"/>
  <c r="G61" i="84"/>
  <c r="F61" i="84"/>
  <c r="C58" i="84"/>
  <c r="G57" i="84"/>
  <c r="H55" i="84"/>
  <c r="H54" i="84"/>
  <c r="B53" i="84"/>
  <c r="C51" i="84"/>
  <c r="C50" i="84"/>
  <c r="H49" i="84"/>
  <c r="G49" i="84"/>
  <c r="G48" i="84"/>
  <c r="F48" i="84"/>
  <c r="G46" i="84"/>
  <c r="F46" i="84"/>
  <c r="G45" i="84"/>
  <c r="F45" i="84"/>
  <c r="F44" i="84"/>
  <c r="F43" i="84"/>
  <c r="B42" i="84"/>
  <c r="H36" i="84"/>
  <c r="H35" i="84"/>
  <c r="G35" i="84"/>
  <c r="F35" i="84"/>
  <c r="E35" i="84"/>
  <c r="E33" i="84"/>
  <c r="H31" i="84"/>
  <c r="H33" i="84" s="1"/>
  <c r="D29" i="84"/>
  <c r="H251" i="83"/>
  <c r="G251" i="83"/>
  <c r="G250" i="83"/>
  <c r="G249" i="83"/>
  <c r="G240" i="83"/>
  <c r="F240" i="83"/>
  <c r="E240" i="83"/>
  <c r="D240" i="83"/>
  <c r="C240" i="83"/>
  <c r="G235" i="83"/>
  <c r="F235" i="83"/>
  <c r="C232" i="83"/>
  <c r="G231" i="83"/>
  <c r="H228" i="83"/>
  <c r="H229" i="83" s="1"/>
  <c r="B227" i="83"/>
  <c r="C225" i="83"/>
  <c r="C224" i="83"/>
  <c r="H223" i="83"/>
  <c r="G223" i="83"/>
  <c r="G222" i="83"/>
  <c r="F222" i="83"/>
  <c r="G220" i="83"/>
  <c r="F220" i="83"/>
  <c r="G219" i="83"/>
  <c r="F219" i="83" s="1"/>
  <c r="F218" i="83"/>
  <c r="F217" i="83"/>
  <c r="B216" i="83"/>
  <c r="H210" i="83"/>
  <c r="H209" i="83"/>
  <c r="G209" i="83"/>
  <c r="F209" i="83"/>
  <c r="E209" i="83" s="1"/>
  <c r="H207" i="83"/>
  <c r="G207" i="83" s="1"/>
  <c r="E207" i="83"/>
  <c r="H205" i="83"/>
  <c r="D203" i="83"/>
  <c r="E200" i="83"/>
  <c r="D200" i="83"/>
  <c r="C200" i="83"/>
  <c r="B200" i="83"/>
  <c r="E199" i="83"/>
  <c r="D199" i="83"/>
  <c r="C199" i="83"/>
  <c r="B199" i="83"/>
  <c r="B198" i="83" s="1"/>
  <c r="B196" i="83"/>
  <c r="H193" i="83"/>
  <c r="G193" i="83"/>
  <c r="C174" i="83" s="1"/>
  <c r="G192" i="83"/>
  <c r="G191" i="83"/>
  <c r="G182" i="83"/>
  <c r="F182" i="83"/>
  <c r="B195" i="83" s="1"/>
  <c r="E182" i="83"/>
  <c r="D182" i="83"/>
  <c r="C182" i="83"/>
  <c r="G177" i="83"/>
  <c r="F177" i="83"/>
  <c r="G173" i="83"/>
  <c r="H171" i="83"/>
  <c r="H170" i="83"/>
  <c r="B169" i="83"/>
  <c r="C167" i="83"/>
  <c r="C166" i="83"/>
  <c r="H165" i="83"/>
  <c r="G165" i="83"/>
  <c r="G164" i="83"/>
  <c r="F164" i="83"/>
  <c r="G162" i="83"/>
  <c r="F162" i="83"/>
  <c r="G161" i="83"/>
  <c r="F161" i="83" s="1"/>
  <c r="F160" i="83"/>
  <c r="F159" i="83"/>
  <c r="B158" i="83"/>
  <c r="H152" i="83"/>
  <c r="G151" i="83"/>
  <c r="H151" i="83" s="1"/>
  <c r="F151" i="83"/>
  <c r="E151" i="83" s="1"/>
  <c r="E149" i="83"/>
  <c r="H147" i="83"/>
  <c r="D145" i="83"/>
  <c r="E142" i="83"/>
  <c r="D142" i="83"/>
  <c r="C142" i="83"/>
  <c r="B142" i="83"/>
  <c r="E141" i="83"/>
  <c r="D141" i="83"/>
  <c r="C141" i="83"/>
  <c r="B141" i="83"/>
  <c r="B140" i="83"/>
  <c r="B138" i="83"/>
  <c r="H135" i="83"/>
  <c r="G135" i="83"/>
  <c r="C116" i="83" s="1"/>
  <c r="G134" i="83"/>
  <c r="G133" i="83"/>
  <c r="G124" i="83"/>
  <c r="F124" i="83"/>
  <c r="B137" i="83" s="1"/>
  <c r="E124" i="83"/>
  <c r="D124" i="83"/>
  <c r="C124" i="83"/>
  <c r="G119" i="83"/>
  <c r="F119" i="83"/>
  <c r="G115" i="83"/>
  <c r="H113" i="83"/>
  <c r="H112" i="83"/>
  <c r="B111" i="83"/>
  <c r="C109" i="83"/>
  <c r="C108" i="83"/>
  <c r="H107" i="83"/>
  <c r="G107" i="83"/>
  <c r="G106" i="83"/>
  <c r="F106" i="83"/>
  <c r="G104" i="83"/>
  <c r="F104" i="83"/>
  <c r="G103" i="83"/>
  <c r="F103" i="83" s="1"/>
  <c r="F102" i="83"/>
  <c r="F101" i="83"/>
  <c r="B100" i="83"/>
  <c r="H94" i="83"/>
  <c r="F93" i="83"/>
  <c r="E93" i="83" s="1"/>
  <c r="E91" i="83"/>
  <c r="H89" i="83"/>
  <c r="D87" i="83"/>
  <c r="E84" i="83"/>
  <c r="D84" i="83"/>
  <c r="C84" i="83"/>
  <c r="B84" i="83"/>
  <c r="E83" i="83"/>
  <c r="D83" i="83"/>
  <c r="C83" i="83"/>
  <c r="B83" i="83"/>
  <c r="B82" i="83" s="1"/>
  <c r="B80" i="83"/>
  <c r="B79" i="83"/>
  <c r="H77" i="83"/>
  <c r="G77" i="83"/>
  <c r="G76" i="83"/>
  <c r="G75" i="83"/>
  <c r="G66" i="83"/>
  <c r="F66" i="83"/>
  <c r="E66" i="83"/>
  <c r="D66" i="83"/>
  <c r="C66" i="83"/>
  <c r="G61" i="83"/>
  <c r="F61" i="83"/>
  <c r="C58" i="83"/>
  <c r="G57" i="83"/>
  <c r="H55" i="83"/>
  <c r="H54" i="83"/>
  <c r="B53" i="83"/>
  <c r="C51" i="83"/>
  <c r="C50" i="83"/>
  <c r="H49" i="83"/>
  <c r="G49" i="83"/>
  <c r="G48" i="83"/>
  <c r="F48" i="83"/>
  <c r="G46" i="83"/>
  <c r="F46" i="83"/>
  <c r="G45" i="83"/>
  <c r="F45" i="83"/>
  <c r="F44" i="83"/>
  <c r="F43" i="83"/>
  <c r="B42" i="83"/>
  <c r="H36" i="83"/>
  <c r="H35" i="83"/>
  <c r="G35" i="83"/>
  <c r="F35" i="83"/>
  <c r="E35" i="83"/>
  <c r="E33" i="83"/>
  <c r="H31" i="83"/>
  <c r="H33" i="83" s="1"/>
  <c r="D29" i="83"/>
  <c r="H251" i="82"/>
  <c r="G251" i="82"/>
  <c r="G250" i="82"/>
  <c r="G249" i="82"/>
  <c r="G240" i="82"/>
  <c r="F240" i="82"/>
  <c r="E240" i="82"/>
  <c r="D240" i="82"/>
  <c r="C240" i="82"/>
  <c r="G235" i="82"/>
  <c r="F235" i="82"/>
  <c r="C232" i="82"/>
  <c r="G231" i="82"/>
  <c r="H228" i="82"/>
  <c r="H229" i="82" s="1"/>
  <c r="B227" i="82"/>
  <c r="C225" i="82"/>
  <c r="C224" i="82"/>
  <c r="H223" i="82"/>
  <c r="G223" i="82"/>
  <c r="G222" i="82"/>
  <c r="F222" i="82"/>
  <c r="G220" i="82"/>
  <c r="F220" i="82"/>
  <c r="G219" i="82"/>
  <c r="F219" i="82" s="1"/>
  <c r="F218" i="82"/>
  <c r="F217" i="82"/>
  <c r="B216" i="82"/>
  <c r="H210" i="82"/>
  <c r="H209" i="82"/>
  <c r="G209" i="82"/>
  <c r="F209" i="82"/>
  <c r="E209" i="82" s="1"/>
  <c r="H207" i="82"/>
  <c r="G207" i="82" s="1"/>
  <c r="E207" i="82"/>
  <c r="H205" i="82"/>
  <c r="D203" i="82"/>
  <c r="E200" i="82"/>
  <c r="D200" i="82"/>
  <c r="C200" i="82"/>
  <c r="B200" i="82"/>
  <c r="E199" i="82"/>
  <c r="D199" i="82"/>
  <c r="C199" i="82"/>
  <c r="B199" i="82"/>
  <c r="B198" i="82" s="1"/>
  <c r="B196" i="82"/>
  <c r="H193" i="82"/>
  <c r="G193" i="82"/>
  <c r="C174" i="82" s="1"/>
  <c r="G192" i="82"/>
  <c r="G191" i="82"/>
  <c r="G182" i="82"/>
  <c r="F182" i="82"/>
  <c r="B195" i="82" s="1"/>
  <c r="E182" i="82"/>
  <c r="D182" i="82"/>
  <c r="C182" i="82"/>
  <c r="G177" i="82"/>
  <c r="F177" i="82"/>
  <c r="G173" i="82"/>
  <c r="H171" i="82"/>
  <c r="H170" i="82"/>
  <c r="B169" i="82"/>
  <c r="C167" i="82"/>
  <c r="C166" i="82"/>
  <c r="H165" i="82"/>
  <c r="G165" i="82"/>
  <c r="G164" i="82"/>
  <c r="F164" i="82"/>
  <c r="G162" i="82"/>
  <c r="F162" i="82"/>
  <c r="G161" i="82"/>
  <c r="F161" i="82" s="1"/>
  <c r="F160" i="82"/>
  <c r="F159" i="82"/>
  <c r="B158" i="82"/>
  <c r="H152" i="82"/>
  <c r="G151" i="82"/>
  <c r="H151" i="82" s="1"/>
  <c r="F151" i="82"/>
  <c r="E151" i="82" s="1"/>
  <c r="E149" i="82"/>
  <c r="H147" i="82"/>
  <c r="D145" i="82"/>
  <c r="E142" i="82"/>
  <c r="D142" i="82"/>
  <c r="C142" i="82"/>
  <c r="B142" i="82"/>
  <c r="E141" i="82"/>
  <c r="D141" i="82"/>
  <c r="C141" i="82"/>
  <c r="B141" i="82"/>
  <c r="B140" i="82"/>
  <c r="B138" i="82"/>
  <c r="H135" i="82"/>
  <c r="G135" i="82"/>
  <c r="C116" i="82" s="1"/>
  <c r="G134" i="82"/>
  <c r="G133" i="82"/>
  <c r="G124" i="82"/>
  <c r="F124" i="82"/>
  <c r="B137" i="82" s="1"/>
  <c r="E124" i="82"/>
  <c r="D124" i="82"/>
  <c r="C124" i="82"/>
  <c r="G119" i="82"/>
  <c r="F119" i="82"/>
  <c r="G115" i="82"/>
  <c r="H113" i="82"/>
  <c r="H112" i="82"/>
  <c r="B111" i="82"/>
  <c r="C109" i="82"/>
  <c r="C108" i="82"/>
  <c r="H107" i="82"/>
  <c r="G107" i="82"/>
  <c r="G106" i="82"/>
  <c r="F106" i="82"/>
  <c r="G104" i="82"/>
  <c r="F104" i="82"/>
  <c r="G103" i="82"/>
  <c r="F103" i="82" s="1"/>
  <c r="F102" i="82"/>
  <c r="F101" i="82"/>
  <c r="B100" i="82"/>
  <c r="H94" i="82"/>
  <c r="F93" i="82"/>
  <c r="E93" i="82" s="1"/>
  <c r="E91" i="82"/>
  <c r="H89" i="82"/>
  <c r="D87" i="82"/>
  <c r="E84" i="82"/>
  <c r="D84" i="82"/>
  <c r="C84" i="82"/>
  <c r="B84" i="82"/>
  <c r="E83" i="82"/>
  <c r="D83" i="82"/>
  <c r="C83" i="82"/>
  <c r="B83" i="82"/>
  <c r="B82" i="82" s="1"/>
  <c r="B80" i="82"/>
  <c r="B79" i="82"/>
  <c r="H77" i="82"/>
  <c r="G77" i="82"/>
  <c r="G76" i="82"/>
  <c r="G75" i="82"/>
  <c r="G66" i="82"/>
  <c r="F66" i="82"/>
  <c r="E66" i="82"/>
  <c r="D66" i="82"/>
  <c r="C66" i="82"/>
  <c r="G61" i="82"/>
  <c r="F61" i="82"/>
  <c r="C58" i="82"/>
  <c r="G57" i="82"/>
  <c r="H55" i="82"/>
  <c r="H54" i="82"/>
  <c r="B53" i="82"/>
  <c r="C51" i="82"/>
  <c r="C50" i="82"/>
  <c r="H49" i="82"/>
  <c r="G49" i="82"/>
  <c r="G48" i="82"/>
  <c r="F48" i="82"/>
  <c r="G46" i="82"/>
  <c r="F46" i="82"/>
  <c r="G45" i="82"/>
  <c r="F45" i="82"/>
  <c r="F44" i="82"/>
  <c r="F43" i="82"/>
  <c r="B42" i="82"/>
  <c r="H36" i="82"/>
  <c r="H35" i="82"/>
  <c r="G35" i="82"/>
  <c r="F35" i="82"/>
  <c r="E35" i="82"/>
  <c r="E33" i="82"/>
  <c r="H31" i="82"/>
  <c r="H33" i="82" s="1"/>
  <c r="D29" i="82"/>
  <c r="H251" i="81"/>
  <c r="G251" i="81"/>
  <c r="G250" i="81"/>
  <c r="G249" i="81"/>
  <c r="G240" i="81"/>
  <c r="F240" i="81"/>
  <c r="E240" i="81"/>
  <c r="D240" i="81"/>
  <c r="C240" i="81"/>
  <c r="G235" i="81"/>
  <c r="F235" i="81"/>
  <c r="C232" i="81"/>
  <c r="G231" i="81"/>
  <c r="H228" i="81"/>
  <c r="H229" i="81" s="1"/>
  <c r="B227" i="81"/>
  <c r="C225" i="81"/>
  <c r="C224" i="81"/>
  <c r="H223" i="81"/>
  <c r="G223" i="81"/>
  <c r="G222" i="81"/>
  <c r="F222" i="81"/>
  <c r="G220" i="81"/>
  <c r="F220" i="81"/>
  <c r="G219" i="81"/>
  <c r="F219" i="81"/>
  <c r="F218" i="81"/>
  <c r="F217" i="81"/>
  <c r="B216" i="81"/>
  <c r="H210" i="81"/>
  <c r="F209" i="81"/>
  <c r="G209" i="81" s="1"/>
  <c r="E209" i="81"/>
  <c r="E207" i="81"/>
  <c r="H205" i="81"/>
  <c r="D203" i="81"/>
  <c r="E200" i="81"/>
  <c r="D200" i="81"/>
  <c r="C200" i="81"/>
  <c r="B200" i="81"/>
  <c r="E199" i="81"/>
  <c r="D199" i="81"/>
  <c r="C199" i="81"/>
  <c r="B199" i="81"/>
  <c r="B198" i="81" s="1"/>
  <c r="B196" i="81"/>
  <c r="B195" i="81"/>
  <c r="H193" i="81"/>
  <c r="C174" i="81" s="1"/>
  <c r="G193" i="81"/>
  <c r="G192" i="81"/>
  <c r="G191" i="81"/>
  <c r="G182" i="81"/>
  <c r="F182" i="81"/>
  <c r="E182" i="81"/>
  <c r="D182" i="81"/>
  <c r="C182" i="81"/>
  <c r="G177" i="81"/>
  <c r="F177" i="81"/>
  <c r="G173" i="81"/>
  <c r="H170" i="81"/>
  <c r="H171" i="81" s="1"/>
  <c r="B169" i="81"/>
  <c r="C167" i="81"/>
  <c r="C166" i="81"/>
  <c r="H165" i="81"/>
  <c r="G165" i="81"/>
  <c r="G164" i="81"/>
  <c r="F164" i="81"/>
  <c r="G162" i="81"/>
  <c r="F162" i="81"/>
  <c r="G161" i="81"/>
  <c r="F161" i="81"/>
  <c r="F160" i="81"/>
  <c r="F159" i="81"/>
  <c r="B158" i="81"/>
  <c r="H152" i="81"/>
  <c r="G151" i="81"/>
  <c r="H151" i="81" s="1"/>
  <c r="F151" i="81"/>
  <c r="E151" i="81"/>
  <c r="E149" i="81"/>
  <c r="H147" i="81"/>
  <c r="D145" i="81"/>
  <c r="E142" i="81"/>
  <c r="D142" i="81"/>
  <c r="C142" i="81"/>
  <c r="B142" i="81"/>
  <c r="E141" i="81"/>
  <c r="D141" i="81"/>
  <c r="C141" i="81"/>
  <c r="B141" i="81"/>
  <c r="B140" i="81"/>
  <c r="B138" i="81"/>
  <c r="H135" i="81"/>
  <c r="G135" i="81"/>
  <c r="C116" i="81" s="1"/>
  <c r="G134" i="81"/>
  <c r="G133" i="81"/>
  <c r="G124" i="81"/>
  <c r="F124" i="81"/>
  <c r="B137" i="81" s="1"/>
  <c r="E124" i="81"/>
  <c r="D124" i="81"/>
  <c r="C124" i="81"/>
  <c r="G119" i="81"/>
  <c r="F119" i="81"/>
  <c r="G115" i="81"/>
  <c r="H112" i="81"/>
  <c r="H113" i="81" s="1"/>
  <c r="B111" i="81"/>
  <c r="C109" i="81"/>
  <c r="C108" i="81"/>
  <c r="H107" i="81"/>
  <c r="G107" i="81"/>
  <c r="G106" i="81"/>
  <c r="F106" i="81"/>
  <c r="G104" i="81"/>
  <c r="F104" i="81"/>
  <c r="G103" i="81"/>
  <c r="F103" i="81" s="1"/>
  <c r="F102" i="81"/>
  <c r="F101" i="81"/>
  <c r="B100" i="81"/>
  <c r="H94" i="81"/>
  <c r="F93" i="81"/>
  <c r="E93" i="81" s="1"/>
  <c r="E91" i="81"/>
  <c r="H89" i="81"/>
  <c r="D87" i="81"/>
  <c r="E84" i="81"/>
  <c r="D84" i="81"/>
  <c r="C84" i="81"/>
  <c r="B84" i="81"/>
  <c r="E83" i="81"/>
  <c r="D83" i="81"/>
  <c r="C83" i="81"/>
  <c r="B83" i="81"/>
  <c r="B82" i="81"/>
  <c r="B80" i="81"/>
  <c r="H77" i="81"/>
  <c r="G77" i="81"/>
  <c r="C58" i="81" s="1"/>
  <c r="G76" i="81"/>
  <c r="G75" i="81"/>
  <c r="G66" i="81"/>
  <c r="F66" i="81"/>
  <c r="B79" i="81" s="1"/>
  <c r="E66" i="81"/>
  <c r="D66" i="81"/>
  <c r="C66" i="81"/>
  <c r="G61" i="81"/>
  <c r="F61" i="81"/>
  <c r="G57" i="81"/>
  <c r="H55" i="81"/>
  <c r="H54" i="81"/>
  <c r="B53" i="81"/>
  <c r="C51" i="81"/>
  <c r="C50" i="81"/>
  <c r="H49" i="81"/>
  <c r="G49" i="81"/>
  <c r="G48" i="81"/>
  <c r="F48" i="81"/>
  <c r="G46" i="81"/>
  <c r="F46" i="81"/>
  <c r="G45" i="81"/>
  <c r="F45" i="81"/>
  <c r="F44" i="81"/>
  <c r="F43" i="81"/>
  <c r="B42" i="81"/>
  <c r="H36" i="81"/>
  <c r="F35" i="81"/>
  <c r="G35" i="81" s="1"/>
  <c r="E35" i="81"/>
  <c r="E33" i="81"/>
  <c r="H31" i="81"/>
  <c r="D29" i="81"/>
  <c r="H251" i="80"/>
  <c r="G251" i="80"/>
  <c r="G250" i="80"/>
  <c r="G249" i="80"/>
  <c r="G240" i="80"/>
  <c r="F240" i="80"/>
  <c r="E240" i="80"/>
  <c r="D240" i="80"/>
  <c r="C240" i="80"/>
  <c r="G235" i="80"/>
  <c r="F235" i="80"/>
  <c r="C232" i="80"/>
  <c r="G231" i="80"/>
  <c r="H228" i="80"/>
  <c r="H229" i="80" s="1"/>
  <c r="B227" i="80"/>
  <c r="C225" i="80"/>
  <c r="C224" i="80"/>
  <c r="H223" i="80"/>
  <c r="G223" i="80"/>
  <c r="G222" i="80"/>
  <c r="F222" i="80"/>
  <c r="G220" i="80"/>
  <c r="F220" i="80"/>
  <c r="G219" i="80"/>
  <c r="F219" i="80" s="1"/>
  <c r="F218" i="80"/>
  <c r="F217" i="80"/>
  <c r="B216" i="80"/>
  <c r="H210" i="80"/>
  <c r="H209" i="80"/>
  <c r="G209" i="80"/>
  <c r="F209" i="80"/>
  <c r="E209" i="80" s="1"/>
  <c r="H207" i="80"/>
  <c r="G207" i="80" s="1"/>
  <c r="E207" i="80"/>
  <c r="H205" i="80"/>
  <c r="D203" i="80"/>
  <c r="E200" i="80"/>
  <c r="D200" i="80"/>
  <c r="C200" i="80"/>
  <c r="B200" i="80"/>
  <c r="E199" i="80"/>
  <c r="D199" i="80"/>
  <c r="C199" i="80"/>
  <c r="B199" i="80"/>
  <c r="B198" i="80" s="1"/>
  <c r="B196" i="80"/>
  <c r="H193" i="80"/>
  <c r="G193" i="80"/>
  <c r="C174" i="80" s="1"/>
  <c r="G192" i="80"/>
  <c r="G191" i="80"/>
  <c r="G182" i="80"/>
  <c r="F182" i="80"/>
  <c r="B195" i="80" s="1"/>
  <c r="E182" i="80"/>
  <c r="D182" i="80"/>
  <c r="C182" i="80"/>
  <c r="G177" i="80"/>
  <c r="F177" i="80"/>
  <c r="G173" i="80"/>
  <c r="H171" i="80"/>
  <c r="H170" i="80"/>
  <c r="B169" i="80"/>
  <c r="C167" i="80"/>
  <c r="C166" i="80"/>
  <c r="H165" i="80"/>
  <c r="G165" i="80"/>
  <c r="G164" i="80"/>
  <c r="F164" i="80"/>
  <c r="G162" i="80"/>
  <c r="F162" i="80"/>
  <c r="G161" i="80"/>
  <c r="F161" i="80" s="1"/>
  <c r="F160" i="80"/>
  <c r="F159" i="80"/>
  <c r="B158" i="80"/>
  <c r="H152" i="80"/>
  <c r="G151" i="80"/>
  <c r="H151" i="80" s="1"/>
  <c r="F151" i="80"/>
  <c r="E151" i="80" s="1"/>
  <c r="E149" i="80"/>
  <c r="H147" i="80"/>
  <c r="D145" i="80"/>
  <c r="E142" i="80"/>
  <c r="D142" i="80"/>
  <c r="C142" i="80"/>
  <c r="B142" i="80"/>
  <c r="E141" i="80"/>
  <c r="D141" i="80"/>
  <c r="C141" i="80"/>
  <c r="B141" i="80"/>
  <c r="B140" i="80"/>
  <c r="B138" i="80"/>
  <c r="H135" i="80"/>
  <c r="G135" i="80"/>
  <c r="C116" i="80" s="1"/>
  <c r="G134" i="80"/>
  <c r="G133" i="80"/>
  <c r="G124" i="80"/>
  <c r="F124" i="80"/>
  <c r="B137" i="80" s="1"/>
  <c r="E124" i="80"/>
  <c r="D124" i="80"/>
  <c r="C124" i="80"/>
  <c r="G119" i="80"/>
  <c r="F119" i="80"/>
  <c r="G115" i="80"/>
  <c r="H113" i="80"/>
  <c r="H112" i="80"/>
  <c r="B111" i="80"/>
  <c r="C109" i="80"/>
  <c r="C108" i="80"/>
  <c r="H107" i="80"/>
  <c r="G107" i="80"/>
  <c r="G106" i="80"/>
  <c r="F106" i="80"/>
  <c r="G104" i="80"/>
  <c r="F104" i="80"/>
  <c r="G103" i="80"/>
  <c r="F103" i="80" s="1"/>
  <c r="F102" i="80"/>
  <c r="F101" i="80"/>
  <c r="B100" i="80"/>
  <c r="H94" i="80"/>
  <c r="F93" i="80"/>
  <c r="E93" i="80" s="1"/>
  <c r="E91" i="80"/>
  <c r="H89" i="80"/>
  <c r="D87" i="80"/>
  <c r="E84" i="80"/>
  <c r="D84" i="80"/>
  <c r="C84" i="80"/>
  <c r="B84" i="80"/>
  <c r="E83" i="80"/>
  <c r="D83" i="80"/>
  <c r="C83" i="80"/>
  <c r="B83" i="80"/>
  <c r="B82" i="80" s="1"/>
  <c r="B80" i="80"/>
  <c r="B79" i="80"/>
  <c r="H77" i="80"/>
  <c r="G77" i="80"/>
  <c r="G76" i="80"/>
  <c r="G75" i="80"/>
  <c r="G66" i="80"/>
  <c r="F66" i="80"/>
  <c r="E66" i="80"/>
  <c r="D66" i="80"/>
  <c r="C66" i="80"/>
  <c r="G61" i="80"/>
  <c r="F61" i="80"/>
  <c r="C58" i="80"/>
  <c r="G57" i="80"/>
  <c r="H55" i="80"/>
  <c r="H54" i="80"/>
  <c r="B53" i="80"/>
  <c r="C51" i="80"/>
  <c r="C50" i="80"/>
  <c r="H49" i="80"/>
  <c r="G49" i="80"/>
  <c r="G48" i="80"/>
  <c r="F48" i="80"/>
  <c r="G46" i="80"/>
  <c r="F46" i="80"/>
  <c r="G45" i="80"/>
  <c r="F45" i="80"/>
  <c r="F44" i="80"/>
  <c r="F43" i="80"/>
  <c r="B42" i="80"/>
  <c r="H36" i="80"/>
  <c r="H35" i="80"/>
  <c r="G35" i="80"/>
  <c r="F35" i="80"/>
  <c r="E35" i="80"/>
  <c r="E33" i="80"/>
  <c r="H31" i="80"/>
  <c r="H33" i="80" s="1"/>
  <c r="D29" i="80"/>
  <c r="H251" i="79"/>
  <c r="G251" i="79"/>
  <c r="G250" i="79"/>
  <c r="G249" i="79"/>
  <c r="G240" i="79"/>
  <c r="F240" i="79"/>
  <c r="E240" i="79"/>
  <c r="D240" i="79"/>
  <c r="C240" i="79"/>
  <c r="G235" i="79"/>
  <c r="F235" i="79"/>
  <c r="C232" i="79"/>
  <c r="G231" i="79"/>
  <c r="H228" i="79"/>
  <c r="H229" i="79" s="1"/>
  <c r="B227" i="79"/>
  <c r="C225" i="79"/>
  <c r="C224" i="79"/>
  <c r="H223" i="79"/>
  <c r="G223" i="79"/>
  <c r="G222" i="79"/>
  <c r="F222" i="79"/>
  <c r="G220" i="79"/>
  <c r="F220" i="79"/>
  <c r="G219" i="79"/>
  <c r="F219" i="79"/>
  <c r="F218" i="79"/>
  <c r="F217" i="79"/>
  <c r="B216" i="79"/>
  <c r="H210" i="79"/>
  <c r="F209" i="79"/>
  <c r="G209" i="79" s="1"/>
  <c r="E209" i="79"/>
  <c r="E207" i="79"/>
  <c r="H205" i="79"/>
  <c r="D203" i="79"/>
  <c r="E200" i="79"/>
  <c r="D200" i="79"/>
  <c r="C200" i="79"/>
  <c r="B200" i="79"/>
  <c r="E199" i="79"/>
  <c r="D199" i="79"/>
  <c r="C199" i="79"/>
  <c r="B199" i="79"/>
  <c r="B198" i="79" s="1"/>
  <c r="B196" i="79"/>
  <c r="B195" i="79"/>
  <c r="H193" i="79"/>
  <c r="C174" i="79" s="1"/>
  <c r="G193" i="79"/>
  <c r="G192" i="79"/>
  <c r="G191" i="79"/>
  <c r="G182" i="79"/>
  <c r="F182" i="79"/>
  <c r="E182" i="79"/>
  <c r="D182" i="79"/>
  <c r="C182" i="79"/>
  <c r="G177" i="79"/>
  <c r="F177" i="79"/>
  <c r="G173" i="79"/>
  <c r="H170" i="79"/>
  <c r="H171" i="79" s="1"/>
  <c r="B169" i="79"/>
  <c r="C167" i="79"/>
  <c r="C166" i="79"/>
  <c r="H165" i="79"/>
  <c r="G165" i="79"/>
  <c r="G164" i="79"/>
  <c r="F164" i="79"/>
  <c r="G162" i="79"/>
  <c r="F162" i="79"/>
  <c r="G161" i="79"/>
  <c r="F161" i="79"/>
  <c r="F160" i="79"/>
  <c r="F159" i="79"/>
  <c r="B158" i="79"/>
  <c r="H152" i="79"/>
  <c r="G151" i="79"/>
  <c r="H151" i="79" s="1"/>
  <c r="F151" i="79"/>
  <c r="E151" i="79"/>
  <c r="E149" i="79"/>
  <c r="H147" i="79"/>
  <c r="D145" i="79"/>
  <c r="E142" i="79"/>
  <c r="D142" i="79"/>
  <c r="C142" i="79"/>
  <c r="B142" i="79"/>
  <c r="E141" i="79"/>
  <c r="D141" i="79"/>
  <c r="C141" i="79"/>
  <c r="B141" i="79"/>
  <c r="B140" i="79"/>
  <c r="B138" i="79"/>
  <c r="H135" i="79"/>
  <c r="G135" i="79"/>
  <c r="C116" i="79" s="1"/>
  <c r="G134" i="79"/>
  <c r="G133" i="79"/>
  <c r="G124" i="79"/>
  <c r="F124" i="79"/>
  <c r="B137" i="79" s="1"/>
  <c r="E124" i="79"/>
  <c r="D124" i="79"/>
  <c r="C124" i="79"/>
  <c r="G119" i="79"/>
  <c r="F119" i="79"/>
  <c r="G115" i="79"/>
  <c r="H112" i="79"/>
  <c r="H113" i="79" s="1"/>
  <c r="B111" i="79"/>
  <c r="C109" i="79"/>
  <c r="C108" i="79"/>
  <c r="H107" i="79"/>
  <c r="G107" i="79"/>
  <c r="G106" i="79"/>
  <c r="F106" i="79"/>
  <c r="G104" i="79"/>
  <c r="F104" i="79"/>
  <c r="G103" i="79"/>
  <c r="F103" i="79" s="1"/>
  <c r="F102" i="79"/>
  <c r="F101" i="79"/>
  <c r="B100" i="79"/>
  <c r="H94" i="79"/>
  <c r="F93" i="79"/>
  <c r="E93" i="79" s="1"/>
  <c r="E91" i="79"/>
  <c r="H89" i="79"/>
  <c r="D87" i="79"/>
  <c r="E84" i="79"/>
  <c r="D84" i="79"/>
  <c r="C84" i="79"/>
  <c r="B84" i="79"/>
  <c r="E83" i="79"/>
  <c r="D83" i="79"/>
  <c r="C83" i="79"/>
  <c r="B83" i="79"/>
  <c r="B82" i="79"/>
  <c r="B80" i="79"/>
  <c r="H77" i="79"/>
  <c r="G77" i="79"/>
  <c r="C58" i="79" s="1"/>
  <c r="G76" i="79"/>
  <c r="G75" i="79"/>
  <c r="G66" i="79"/>
  <c r="F66" i="79"/>
  <c r="B79" i="79" s="1"/>
  <c r="E66" i="79"/>
  <c r="D66" i="79"/>
  <c r="C66" i="79"/>
  <c r="G61" i="79"/>
  <c r="F61" i="79"/>
  <c r="G57" i="79"/>
  <c r="H55" i="79"/>
  <c r="H54" i="79"/>
  <c r="B53" i="79"/>
  <c r="C51" i="79"/>
  <c r="C50" i="79"/>
  <c r="H49" i="79"/>
  <c r="G49" i="79"/>
  <c r="G48" i="79"/>
  <c r="F48" i="79"/>
  <c r="G46" i="79"/>
  <c r="F46" i="79"/>
  <c r="G45" i="79"/>
  <c r="F45" i="79"/>
  <c r="F44" i="79"/>
  <c r="F43" i="79"/>
  <c r="B42" i="79"/>
  <c r="H36" i="79"/>
  <c r="F35" i="79"/>
  <c r="G35" i="79" s="1"/>
  <c r="E35" i="79"/>
  <c r="E33" i="79"/>
  <c r="H31" i="79"/>
  <c r="D29" i="79"/>
  <c r="H251" i="71"/>
  <c r="G251" i="71"/>
  <c r="C232" i="71" s="1"/>
  <c r="G250" i="71"/>
  <c r="G249" i="71"/>
  <c r="G240" i="71"/>
  <c r="F240" i="71"/>
  <c r="E240" i="71"/>
  <c r="D240" i="71"/>
  <c r="C240" i="71"/>
  <c r="G235" i="71"/>
  <c r="F235" i="71"/>
  <c r="G231" i="71"/>
  <c r="H228" i="71"/>
  <c r="H229" i="71" s="1"/>
  <c r="B227" i="71"/>
  <c r="C225" i="71"/>
  <c r="C224" i="71"/>
  <c r="H223" i="71"/>
  <c r="G223" i="71"/>
  <c r="G222" i="71"/>
  <c r="F222" i="71"/>
  <c r="G220" i="71"/>
  <c r="F220" i="71"/>
  <c r="G219" i="71"/>
  <c r="F219" i="71" s="1"/>
  <c r="F218" i="71"/>
  <c r="F217" i="71"/>
  <c r="B216" i="71"/>
  <c r="H210" i="71"/>
  <c r="G209" i="71"/>
  <c r="H209" i="71" s="1"/>
  <c r="F209" i="71"/>
  <c r="E209" i="71" s="1"/>
  <c r="E207" i="71"/>
  <c r="H205" i="71"/>
  <c r="D203" i="71"/>
  <c r="E200" i="71"/>
  <c r="D200" i="71"/>
  <c r="C200" i="71"/>
  <c r="B200" i="71"/>
  <c r="E199" i="71"/>
  <c r="D199" i="71"/>
  <c r="C199" i="71"/>
  <c r="B199" i="71"/>
  <c r="B198" i="71"/>
  <c r="B196" i="71"/>
  <c r="H193" i="71"/>
  <c r="G193" i="71"/>
  <c r="C174" i="71" s="1"/>
  <c r="G192" i="71"/>
  <c r="G191" i="71"/>
  <c r="G182" i="71"/>
  <c r="F182" i="71"/>
  <c r="B195" i="71" s="1"/>
  <c r="E182" i="71"/>
  <c r="D182" i="71"/>
  <c r="C182" i="71"/>
  <c r="G177" i="71"/>
  <c r="F177" i="71"/>
  <c r="G173" i="71"/>
  <c r="H171" i="71"/>
  <c r="H170" i="71"/>
  <c r="B169" i="71"/>
  <c r="C167" i="71"/>
  <c r="C166" i="71"/>
  <c r="H165" i="71"/>
  <c r="G165" i="71"/>
  <c r="G164" i="71"/>
  <c r="F164" i="71"/>
  <c r="G162" i="71"/>
  <c r="F162" i="71"/>
  <c r="G161" i="71"/>
  <c r="F161" i="71" s="1"/>
  <c r="F160" i="71"/>
  <c r="F159" i="71"/>
  <c r="B158" i="71"/>
  <c r="H152" i="71"/>
  <c r="F151" i="71"/>
  <c r="E151" i="71" s="1"/>
  <c r="E149" i="71"/>
  <c r="H147" i="71"/>
  <c r="D145" i="71"/>
  <c r="E142" i="71"/>
  <c r="D142" i="71"/>
  <c r="C142" i="71"/>
  <c r="B142" i="71"/>
  <c r="E141" i="71"/>
  <c r="D141" i="71"/>
  <c r="C141" i="71"/>
  <c r="B141" i="71"/>
  <c r="B140" i="71" s="1"/>
  <c r="B138" i="71"/>
  <c r="B137" i="71"/>
  <c r="H135" i="71"/>
  <c r="G135" i="71"/>
  <c r="G134" i="71"/>
  <c r="G133" i="71"/>
  <c r="G124" i="71"/>
  <c r="F124" i="71"/>
  <c r="E124" i="71"/>
  <c r="D124" i="71"/>
  <c r="C124" i="71"/>
  <c r="G119" i="71"/>
  <c r="F119" i="71"/>
  <c r="C116" i="71"/>
  <c r="G115" i="71"/>
  <c r="H113" i="71"/>
  <c r="H112" i="71"/>
  <c r="B111" i="71"/>
  <c r="C109" i="71"/>
  <c r="C108" i="71"/>
  <c r="H107" i="71"/>
  <c r="G107" i="71"/>
  <c r="G106" i="71"/>
  <c r="F106" i="71"/>
  <c r="G104" i="71"/>
  <c r="F104" i="71"/>
  <c r="G103" i="71"/>
  <c r="F103" i="71"/>
  <c r="F102" i="71"/>
  <c r="F101" i="71"/>
  <c r="B100" i="71"/>
  <c r="H94" i="71"/>
  <c r="H93" i="71"/>
  <c r="G93" i="71"/>
  <c r="F93" i="71"/>
  <c r="E93" i="71"/>
  <c r="E91" i="71"/>
  <c r="H89" i="71"/>
  <c r="H91" i="71" s="1"/>
  <c r="D87" i="71"/>
  <c r="E84" i="71"/>
  <c r="D84" i="71"/>
  <c r="C84" i="71"/>
  <c r="B84" i="71"/>
  <c r="E83" i="71"/>
  <c r="D83" i="71"/>
  <c r="C83" i="71"/>
  <c r="B83" i="71"/>
  <c r="B82" i="71" s="1"/>
  <c r="B80" i="71"/>
  <c r="B79" i="71"/>
  <c r="H77" i="71"/>
  <c r="G77" i="71"/>
  <c r="G76" i="71"/>
  <c r="G75" i="71"/>
  <c r="G66" i="71"/>
  <c r="F66" i="71"/>
  <c r="E66" i="71"/>
  <c r="D66" i="71"/>
  <c r="C66" i="71"/>
  <c r="G61" i="71"/>
  <c r="F61" i="71"/>
  <c r="C58" i="71"/>
  <c r="G57" i="71"/>
  <c r="H54" i="71"/>
  <c r="H55" i="71" s="1"/>
  <c r="B53" i="71"/>
  <c r="C51" i="71"/>
  <c r="C50" i="71"/>
  <c r="H49" i="71"/>
  <c r="G49" i="71"/>
  <c r="G48" i="71"/>
  <c r="F48" i="71"/>
  <c r="G46" i="71"/>
  <c r="F46" i="71"/>
  <c r="G45" i="71"/>
  <c r="F45" i="71" s="1"/>
  <c r="F44" i="71"/>
  <c r="F43" i="71"/>
  <c r="B42" i="71"/>
  <c r="H36" i="71"/>
  <c r="G35" i="71"/>
  <c r="H35" i="71" s="1"/>
  <c r="F35" i="71"/>
  <c r="E35" i="71" s="1"/>
  <c r="E33" i="71"/>
  <c r="H31" i="71"/>
  <c r="D29" i="71"/>
  <c r="G93" i="84" l="1"/>
  <c r="H149" i="84"/>
  <c r="G149" i="84" s="1"/>
  <c r="G33" i="84"/>
  <c r="G93" i="83"/>
  <c r="H149" i="83"/>
  <c r="G149" i="83" s="1"/>
  <c r="G33" i="83"/>
  <c r="G93" i="82"/>
  <c r="H149" i="82"/>
  <c r="G149" i="82" s="1"/>
  <c r="G33" i="82"/>
  <c r="H35" i="81"/>
  <c r="H33" i="81"/>
  <c r="G33" i="81"/>
  <c r="H209" i="81"/>
  <c r="H207" i="81"/>
  <c r="G207" i="81" s="1"/>
  <c r="H149" i="81"/>
  <c r="G149" i="81" s="1"/>
  <c r="G93" i="81"/>
  <c r="G93" i="80"/>
  <c r="H149" i="80"/>
  <c r="G149" i="80" s="1"/>
  <c r="G33" i="80"/>
  <c r="H35" i="79"/>
  <c r="H33" i="79"/>
  <c r="G33" i="79" s="1"/>
  <c r="H209" i="79"/>
  <c r="H207" i="79"/>
  <c r="G207" i="79" s="1"/>
  <c r="H149" i="79"/>
  <c r="G149" i="79" s="1"/>
  <c r="G93" i="79"/>
  <c r="H33" i="71"/>
  <c r="G33" i="71" s="1"/>
  <c r="G151" i="71"/>
  <c r="H207" i="71"/>
  <c r="G207" i="71" s="1"/>
  <c r="G91" i="71"/>
  <c r="F11" i="78"/>
  <c r="H93" i="84" l="1"/>
  <c r="H91" i="84"/>
  <c r="G91" i="84" s="1"/>
  <c r="H93" i="83"/>
  <c r="H91" i="83"/>
  <c r="G91" i="83" s="1"/>
  <c r="H93" i="82"/>
  <c r="H91" i="82"/>
  <c r="G91" i="82" s="1"/>
  <c r="H93" i="81"/>
  <c r="H91" i="81"/>
  <c r="G91" i="81" s="1"/>
  <c r="H93" i="80"/>
  <c r="H91" i="80"/>
  <c r="G91" i="80" s="1"/>
  <c r="H93" i="79"/>
  <c r="H91" i="79"/>
  <c r="G91" i="79" s="1"/>
  <c r="H151" i="71"/>
  <c r="H149" i="71"/>
  <c r="G149" i="71" s="1"/>
  <c r="G279" i="84"/>
  <c r="F279" i="84"/>
  <c r="E279" i="84"/>
  <c r="H275" i="84"/>
  <c r="H280" i="84" s="1"/>
  <c r="F14" i="84" s="1"/>
  <c r="H270" i="84"/>
  <c r="F269" i="84"/>
  <c r="G269" i="84" s="1"/>
  <c r="G268" i="84"/>
  <c r="F268" i="84"/>
  <c r="F267" i="84"/>
  <c r="F270" i="84" s="1"/>
  <c r="B264" i="84"/>
  <c r="D263" i="84"/>
  <c r="C263" i="84"/>
  <c r="E258" i="84"/>
  <c r="D258" i="84"/>
  <c r="C258" i="84"/>
  <c r="E257" i="84"/>
  <c r="D257" i="84"/>
  <c r="C257" i="84"/>
  <c r="B257" i="84"/>
  <c r="B256" i="84"/>
  <c r="B254" i="84"/>
  <c r="B253" i="84"/>
  <c r="F11" i="84"/>
  <c r="G279" i="83"/>
  <c r="F279" i="83"/>
  <c r="E279" i="83"/>
  <c r="H275" i="83"/>
  <c r="H280" i="83" s="1"/>
  <c r="F14" i="83" s="1"/>
  <c r="H270" i="83"/>
  <c r="F269" i="83"/>
  <c r="G269" i="83" s="1"/>
  <c r="F268" i="83"/>
  <c r="G268" i="83" s="1"/>
  <c r="F267" i="83"/>
  <c r="B264" i="83"/>
  <c r="D263" i="83"/>
  <c r="C263" i="83"/>
  <c r="E258" i="83"/>
  <c r="D258" i="83"/>
  <c r="C258" i="83"/>
  <c r="E257" i="83"/>
  <c r="D257" i="83"/>
  <c r="C257" i="83"/>
  <c r="B257" i="83"/>
  <c r="B256" i="83" s="1"/>
  <c r="B254" i="83"/>
  <c r="B253" i="83"/>
  <c r="G279" i="82"/>
  <c r="F279" i="82"/>
  <c r="E279" i="82"/>
  <c r="H275" i="82"/>
  <c r="H280" i="82" s="1"/>
  <c r="F14" i="82" s="1"/>
  <c r="H270" i="82"/>
  <c r="F269" i="82"/>
  <c r="G269" i="82" s="1"/>
  <c r="F268" i="82"/>
  <c r="G268" i="82" s="1"/>
  <c r="F267" i="82"/>
  <c r="B264" i="82"/>
  <c r="D263" i="82"/>
  <c r="C263" i="82"/>
  <c r="E258" i="82"/>
  <c r="D258" i="82"/>
  <c r="C258" i="82"/>
  <c r="E257" i="82"/>
  <c r="D257" i="82"/>
  <c r="C257" i="82"/>
  <c r="B257" i="82"/>
  <c r="B256" i="82" s="1"/>
  <c r="B254" i="82"/>
  <c r="B253" i="82"/>
  <c r="G279" i="81"/>
  <c r="F279" i="81"/>
  <c r="E279" i="81"/>
  <c r="H275" i="81"/>
  <c r="H280" i="81" s="1"/>
  <c r="F14" i="81" s="1"/>
  <c r="H270" i="81"/>
  <c r="F269" i="81"/>
  <c r="G269" i="81" s="1"/>
  <c r="F268" i="81"/>
  <c r="G268" i="81" s="1"/>
  <c r="F267" i="81"/>
  <c r="B264" i="81"/>
  <c r="D263" i="81"/>
  <c r="C263" i="81"/>
  <c r="E258" i="81"/>
  <c r="D258" i="81"/>
  <c r="C258" i="81"/>
  <c r="E257" i="81"/>
  <c r="D257" i="81"/>
  <c r="C257" i="81"/>
  <c r="B257" i="81"/>
  <c r="B256" i="81" s="1"/>
  <c r="B254" i="81"/>
  <c r="B253" i="81"/>
  <c r="G279" i="80"/>
  <c r="F279" i="80"/>
  <c r="E279" i="80"/>
  <c r="H275" i="80"/>
  <c r="H280" i="80" s="1"/>
  <c r="F14" i="80" s="1"/>
  <c r="H270" i="80"/>
  <c r="F269" i="80"/>
  <c r="G269" i="80" s="1"/>
  <c r="F268" i="80"/>
  <c r="F270" i="80" s="1"/>
  <c r="F267" i="80"/>
  <c r="G267" i="80" s="1"/>
  <c r="B264" i="80"/>
  <c r="D263" i="80"/>
  <c r="C263" i="80"/>
  <c r="E258" i="80"/>
  <c r="D258" i="80"/>
  <c r="C258" i="80"/>
  <c r="E257" i="80"/>
  <c r="D257" i="80"/>
  <c r="C257" i="80"/>
  <c r="B257" i="80"/>
  <c r="B256" i="80" s="1"/>
  <c r="B254" i="80"/>
  <c r="B253" i="80"/>
  <c r="F10" i="84"/>
  <c r="F8" i="84"/>
  <c r="F11" i="83"/>
  <c r="F10" i="83"/>
  <c r="F9" i="83"/>
  <c r="F8" i="83"/>
  <c r="F11" i="82"/>
  <c r="F10" i="82"/>
  <c r="F9" i="82"/>
  <c r="F8" i="82"/>
  <c r="F11" i="81"/>
  <c r="F10" i="81"/>
  <c r="F9" i="81"/>
  <c r="F8" i="81"/>
  <c r="F11" i="80"/>
  <c r="F10" i="80"/>
  <c r="F9" i="80"/>
  <c r="F8" i="80"/>
  <c r="G267" i="84" l="1"/>
  <c r="G270" i="84" s="1"/>
  <c r="F13" i="84" s="1"/>
  <c r="F270" i="83"/>
  <c r="H279" i="81"/>
  <c r="H279" i="84"/>
  <c r="H279" i="83"/>
  <c r="F270" i="82"/>
  <c r="H279" i="82"/>
  <c r="F270" i="81"/>
  <c r="G268" i="80"/>
  <c r="G270" i="80" s="1"/>
  <c r="F13" i="80" s="1"/>
  <c r="H279" i="80"/>
  <c r="G267" i="83"/>
  <c r="G270" i="83" s="1"/>
  <c r="F13" i="83" s="1"/>
  <c r="G267" i="82"/>
  <c r="G270" i="82" s="1"/>
  <c r="F13" i="82" s="1"/>
  <c r="G267" i="81"/>
  <c r="G270" i="81" s="1"/>
  <c r="F13" i="81" s="1"/>
  <c r="G279" i="79"/>
  <c r="F279" i="79"/>
  <c r="E279" i="79"/>
  <c r="H275" i="79"/>
  <c r="H280" i="79" s="1"/>
  <c r="F14" i="79" s="1"/>
  <c r="H270" i="79"/>
  <c r="F269" i="79"/>
  <c r="G269" i="79" s="1"/>
  <c r="F268" i="79"/>
  <c r="G268" i="79" s="1"/>
  <c r="F267" i="79"/>
  <c r="B264" i="79"/>
  <c r="D263" i="79"/>
  <c r="C263" i="79"/>
  <c r="E258" i="79"/>
  <c r="D258" i="79"/>
  <c r="C258" i="79"/>
  <c r="E257" i="79"/>
  <c r="D257" i="79"/>
  <c r="C257" i="79"/>
  <c r="B257" i="79"/>
  <c r="B256" i="79" s="1"/>
  <c r="B254" i="79"/>
  <c r="B253" i="79"/>
  <c r="F11" i="79"/>
  <c r="F10" i="79"/>
  <c r="F9" i="79"/>
  <c r="F8" i="79"/>
  <c r="F14" i="78"/>
  <c r="F13" i="78"/>
  <c r="G279" i="78"/>
  <c r="F279" i="78"/>
  <c r="E279" i="78"/>
  <c r="H279" i="78" s="1"/>
  <c r="H275" i="78"/>
  <c r="H280" i="78" s="1"/>
  <c r="H270" i="78"/>
  <c r="F269" i="78"/>
  <c r="G269" i="78" s="1"/>
  <c r="F268" i="78"/>
  <c r="G268" i="78" s="1"/>
  <c r="F267" i="78"/>
  <c r="F270" i="78" s="1"/>
  <c r="B264" i="78"/>
  <c r="D263" i="78"/>
  <c r="C263" i="78"/>
  <c r="E258" i="78"/>
  <c r="D258" i="78"/>
  <c r="C258" i="78"/>
  <c r="E257" i="78"/>
  <c r="D257" i="78"/>
  <c r="C257" i="78"/>
  <c r="B257" i="78"/>
  <c r="B256" i="78" s="1"/>
  <c r="B254" i="78"/>
  <c r="B253" i="78"/>
  <c r="H251" i="78"/>
  <c r="G251" i="78"/>
  <c r="G250" i="78"/>
  <c r="G249" i="78"/>
  <c r="G240" i="78"/>
  <c r="F240" i="78"/>
  <c r="E240" i="78"/>
  <c r="D240" i="78"/>
  <c r="C240" i="78"/>
  <c r="G235" i="78"/>
  <c r="H228" i="78"/>
  <c r="H229" i="78" s="1"/>
  <c r="B227" i="78"/>
  <c r="C225" i="78"/>
  <c r="C224" i="78"/>
  <c r="H223" i="78"/>
  <c r="G223" i="78"/>
  <c r="G222" i="78"/>
  <c r="F222" i="78"/>
  <c r="G220" i="78"/>
  <c r="F220" i="78"/>
  <c r="G219" i="78"/>
  <c r="F219" i="78" s="1"/>
  <c r="F217" i="78"/>
  <c r="B216" i="78"/>
  <c r="F209" i="78"/>
  <c r="E209" i="78" s="1"/>
  <c r="E207" i="78"/>
  <c r="H205" i="78"/>
  <c r="F218" i="78" s="1"/>
  <c r="D203" i="78"/>
  <c r="H279" i="79" l="1"/>
  <c r="F270" i="79"/>
  <c r="G267" i="79"/>
  <c r="G270" i="79" s="1"/>
  <c r="F13" i="79" s="1"/>
  <c r="F235" i="78"/>
  <c r="G231" i="78"/>
  <c r="G209" i="78"/>
  <c r="H209" i="78" s="1"/>
  <c r="H210" i="78"/>
  <c r="C232" i="78"/>
  <c r="G267" i="78"/>
  <c r="G270" i="78" s="1"/>
  <c r="B8" i="84"/>
  <c r="B8" i="83"/>
  <c r="B8" i="82"/>
  <c r="B8" i="81"/>
  <c r="B8" i="80"/>
  <c r="B8" i="79"/>
  <c r="B8" i="71"/>
  <c r="H207" i="78" l="1"/>
  <c r="G207" i="78" s="1"/>
  <c r="B9" i="36"/>
  <c r="B8" i="36"/>
  <c r="B7" i="36"/>
  <c r="B6" i="36"/>
  <c r="B5" i="36"/>
  <c r="B4" i="36"/>
  <c r="B3" i="36"/>
  <c r="B2" i="36"/>
  <c r="E282" i="84"/>
  <c r="D282" i="84"/>
  <c r="C282" i="84"/>
  <c r="B282" i="84"/>
  <c r="I217" i="84"/>
  <c r="I160" i="84"/>
  <c r="I44" i="84"/>
  <c r="G26" i="84"/>
  <c r="G25" i="84"/>
  <c r="G24" i="84"/>
  <c r="G23" i="84"/>
  <c r="G22" i="84"/>
  <c r="G21" i="84"/>
  <c r="G20" i="84"/>
  <c r="G19" i="84"/>
  <c r="E5" i="84"/>
  <c r="E282" i="83"/>
  <c r="D282" i="83"/>
  <c r="C282" i="83"/>
  <c r="B282" i="83"/>
  <c r="I217" i="83"/>
  <c r="I160" i="83"/>
  <c r="I102" i="83"/>
  <c r="I44" i="83"/>
  <c r="G26" i="83"/>
  <c r="G25" i="83"/>
  <c r="G24" i="83"/>
  <c r="G23" i="83"/>
  <c r="G22" i="83"/>
  <c r="G21" i="83"/>
  <c r="G20" i="83"/>
  <c r="G19" i="83"/>
  <c r="E5" i="83"/>
  <c r="E282" i="82"/>
  <c r="D282" i="82"/>
  <c r="C282" i="82"/>
  <c r="B282" i="82"/>
  <c r="I217" i="82"/>
  <c r="I160" i="82"/>
  <c r="I102" i="82"/>
  <c r="G26" i="82"/>
  <c r="G25" i="82"/>
  <c r="G24" i="82"/>
  <c r="G23" i="82"/>
  <c r="G22" i="82"/>
  <c r="G21" i="82"/>
  <c r="G20" i="82"/>
  <c r="G19" i="82"/>
  <c r="E5" i="82"/>
  <c r="E282" i="81"/>
  <c r="D282" i="81"/>
  <c r="C282" i="81"/>
  <c r="B282" i="81"/>
  <c r="I217" i="81"/>
  <c r="I160" i="81"/>
  <c r="I102" i="81"/>
  <c r="I44" i="81"/>
  <c r="G26" i="81"/>
  <c r="G25" i="81"/>
  <c r="G24" i="81"/>
  <c r="G23" i="81"/>
  <c r="G22" i="81"/>
  <c r="G21" i="81"/>
  <c r="G20" i="81"/>
  <c r="G19" i="81"/>
  <c r="E5" i="81"/>
  <c r="E282" i="80"/>
  <c r="D282" i="80"/>
  <c r="C282" i="80"/>
  <c r="B282" i="80"/>
  <c r="I217" i="80"/>
  <c r="I160" i="80"/>
  <c r="I102" i="80"/>
  <c r="I44" i="80"/>
  <c r="G26" i="80"/>
  <c r="G25" i="80"/>
  <c r="G24" i="80"/>
  <c r="G23" i="80"/>
  <c r="G22" i="80"/>
  <c r="G21" i="80"/>
  <c r="G20" i="80"/>
  <c r="G19" i="80"/>
  <c r="E5" i="80"/>
  <c r="E282" i="79"/>
  <c r="D282" i="79"/>
  <c r="C282" i="79"/>
  <c r="B282" i="79"/>
  <c r="I217" i="79"/>
  <c r="I160" i="79"/>
  <c r="I102" i="79"/>
  <c r="I44" i="79"/>
  <c r="G26" i="79"/>
  <c r="G25" i="79"/>
  <c r="G24" i="79"/>
  <c r="G23" i="79"/>
  <c r="G22" i="79"/>
  <c r="G21" i="79"/>
  <c r="G20" i="79"/>
  <c r="G19" i="79"/>
  <c r="E5" i="79"/>
  <c r="E282" i="78"/>
  <c r="D282" i="78"/>
  <c r="C282" i="78"/>
  <c r="B282" i="78"/>
  <c r="I217" i="78"/>
  <c r="E200" i="78"/>
  <c r="D200" i="78"/>
  <c r="C200" i="78"/>
  <c r="B200" i="78"/>
  <c r="E199" i="78"/>
  <c r="D199" i="78"/>
  <c r="C199" i="78"/>
  <c r="B199" i="78"/>
  <c r="B198" i="78"/>
  <c r="B196" i="78"/>
  <c r="H193" i="78"/>
  <c r="G193" i="78"/>
  <c r="G192" i="78"/>
  <c r="G191" i="78"/>
  <c r="G182" i="78"/>
  <c r="F182" i="78"/>
  <c r="B195" i="78" s="1"/>
  <c r="E182" i="78"/>
  <c r="D182" i="78"/>
  <c r="C182" i="78"/>
  <c r="G177" i="78"/>
  <c r="F177" i="78"/>
  <c r="G173" i="78"/>
  <c r="H170" i="78"/>
  <c r="H171" i="78" s="1"/>
  <c r="B169" i="78"/>
  <c r="C167" i="78"/>
  <c r="C166" i="78"/>
  <c r="H165" i="78"/>
  <c r="G165" i="78"/>
  <c r="G164" i="78"/>
  <c r="F164" i="78"/>
  <c r="G162" i="78"/>
  <c r="F162" i="78"/>
  <c r="G161" i="78"/>
  <c r="F161" i="78" s="1"/>
  <c r="F160" i="78"/>
  <c r="I160" i="78" s="1"/>
  <c r="F159" i="78"/>
  <c r="B158" i="78"/>
  <c r="H152" i="78"/>
  <c r="F151" i="78"/>
  <c r="G151" i="78" s="1"/>
  <c r="E149" i="78"/>
  <c r="H147" i="78"/>
  <c r="E142" i="78"/>
  <c r="D142" i="78"/>
  <c r="C142" i="78"/>
  <c r="B142" i="78"/>
  <c r="E141" i="78"/>
  <c r="D141" i="78"/>
  <c r="C141" i="78"/>
  <c r="B141" i="78"/>
  <c r="B140" i="78" s="1"/>
  <c r="B138" i="78"/>
  <c r="B137" i="78"/>
  <c r="H135" i="78"/>
  <c r="G135" i="78"/>
  <c r="G134" i="78"/>
  <c r="G133" i="78"/>
  <c r="G124" i="78"/>
  <c r="F124" i="78"/>
  <c r="E124" i="78"/>
  <c r="D124" i="78"/>
  <c r="C124" i="78"/>
  <c r="G119" i="78"/>
  <c r="F119" i="78"/>
  <c r="G115" i="78"/>
  <c r="H112" i="78"/>
  <c r="H113" i="78" s="1"/>
  <c r="B111" i="78"/>
  <c r="C109" i="78"/>
  <c r="C108" i="78"/>
  <c r="H107" i="78"/>
  <c r="F9" i="78" s="1"/>
  <c r="G107" i="78"/>
  <c r="G106" i="78"/>
  <c r="F106" i="78"/>
  <c r="G104" i="78"/>
  <c r="F104" i="78"/>
  <c r="G103" i="78"/>
  <c r="F103" i="78" s="1"/>
  <c r="F101" i="78"/>
  <c r="B100" i="78"/>
  <c r="H94" i="78"/>
  <c r="F93" i="78"/>
  <c r="G93" i="78" s="1"/>
  <c r="E91" i="78"/>
  <c r="H89" i="78"/>
  <c r="F102" i="78" s="1"/>
  <c r="I102" i="78" s="1"/>
  <c r="E84" i="78"/>
  <c r="D84" i="78"/>
  <c r="C84" i="78"/>
  <c r="B84" i="78"/>
  <c r="E83" i="78"/>
  <c r="D83" i="78"/>
  <c r="C83" i="78"/>
  <c r="B83" i="78"/>
  <c r="B82" i="78" s="1"/>
  <c r="B80" i="78"/>
  <c r="H77" i="78"/>
  <c r="G77" i="78"/>
  <c r="G76" i="78"/>
  <c r="G75" i="78"/>
  <c r="G66" i="78"/>
  <c r="F66" i="78"/>
  <c r="B79" i="78" s="1"/>
  <c r="E66" i="78"/>
  <c r="D66" i="78"/>
  <c r="C66" i="78"/>
  <c r="G61" i="78"/>
  <c r="F61" i="78"/>
  <c r="G57" i="78"/>
  <c r="H54" i="78"/>
  <c r="H55" i="78" s="1"/>
  <c r="B53" i="78"/>
  <c r="C51" i="78"/>
  <c r="C50" i="78"/>
  <c r="H49" i="78"/>
  <c r="G49" i="78"/>
  <c r="G48" i="78"/>
  <c r="F48" i="78"/>
  <c r="G46" i="78"/>
  <c r="F46" i="78"/>
  <c r="G45" i="78"/>
  <c r="F45" i="78" s="1"/>
  <c r="B42" i="78"/>
  <c r="F35" i="78"/>
  <c r="G35" i="78" s="1"/>
  <c r="E33" i="78"/>
  <c r="H31" i="78"/>
  <c r="F44" i="78" s="1"/>
  <c r="I44" i="78" s="1"/>
  <c r="G26" i="78"/>
  <c r="G25" i="78"/>
  <c r="G24" i="78"/>
  <c r="G23" i="78"/>
  <c r="G22" i="78"/>
  <c r="G21" i="78"/>
  <c r="G20" i="78"/>
  <c r="G19" i="78"/>
  <c r="F10" i="78"/>
  <c r="B8" i="78"/>
  <c r="E5" i="78"/>
  <c r="G27" i="83" l="1"/>
  <c r="F12" i="83" s="1"/>
  <c r="I102" i="84"/>
  <c r="F9" i="84"/>
  <c r="G27" i="84"/>
  <c r="F12" i="84" s="1"/>
  <c r="G27" i="82"/>
  <c r="F12" i="82" s="1"/>
  <c r="G27" i="81"/>
  <c r="F12" i="81" s="1"/>
  <c r="F15" i="81" s="1"/>
  <c r="D6" i="36" s="1"/>
  <c r="G27" i="80"/>
  <c r="F12" i="80" s="1"/>
  <c r="G27" i="79"/>
  <c r="F12" i="79" s="1"/>
  <c r="E151" i="78"/>
  <c r="G27" i="78"/>
  <c r="F12" i="78" s="1"/>
  <c r="E93" i="78"/>
  <c r="I44" i="82"/>
  <c r="E35" i="78"/>
  <c r="C9" i="36"/>
  <c r="C8" i="36"/>
  <c r="C7" i="36"/>
  <c r="C6" i="36"/>
  <c r="C5" i="36"/>
  <c r="C4" i="36"/>
  <c r="C2" i="36"/>
  <c r="C58" i="78"/>
  <c r="C174" i="78"/>
  <c r="C116" i="78"/>
  <c r="F8" i="78"/>
  <c r="F15" i="78" s="1"/>
  <c r="D2" i="36" s="1"/>
  <c r="H35" i="78"/>
  <c r="H33" i="78"/>
  <c r="G33" i="78" s="1"/>
  <c r="H93" i="78"/>
  <c r="H91" i="78"/>
  <c r="G91" i="78" s="1"/>
  <c r="H151" i="78"/>
  <c r="H149" i="78"/>
  <c r="G149" i="78" s="1"/>
  <c r="H36" i="78"/>
  <c r="D29" i="78"/>
  <c r="D87" i="78"/>
  <c r="D145" i="78"/>
  <c r="G25" i="71"/>
  <c r="F15" i="84" l="1"/>
  <c r="D9" i="36" s="1"/>
  <c r="F15" i="83"/>
  <c r="D8" i="36" s="1"/>
  <c r="F15" i="82"/>
  <c r="D7" i="36" s="1"/>
  <c r="F15" i="80"/>
  <c r="D5" i="36" s="1"/>
  <c r="F15" i="79"/>
  <c r="D4" i="36" s="1"/>
  <c r="E258" i="71"/>
  <c r="D258" i="71"/>
  <c r="C258" i="71"/>
  <c r="E257" i="71"/>
  <c r="D257" i="71"/>
  <c r="C257" i="71"/>
  <c r="B257" i="71"/>
  <c r="B256" i="71" s="1"/>
  <c r="B254" i="71"/>
  <c r="B253" i="71"/>
  <c r="C263" i="71"/>
  <c r="D263" i="71"/>
  <c r="B264" i="71"/>
  <c r="F267" i="71"/>
  <c r="G267" i="71" s="1"/>
  <c r="F268" i="71"/>
  <c r="G268" i="71" s="1"/>
  <c r="F269" i="71"/>
  <c r="G269" i="71" s="1"/>
  <c r="H270" i="71"/>
  <c r="I218" i="71" l="1"/>
  <c r="F11" i="71"/>
  <c r="I160" i="71"/>
  <c r="F10" i="71"/>
  <c r="F9" i="71"/>
  <c r="I102" i="71"/>
  <c r="F270" i="71"/>
  <c r="G270" i="71"/>
  <c r="F13" i="71" s="1"/>
  <c r="G26" i="71"/>
  <c r="G19" i="71"/>
  <c r="G24" i="71"/>
  <c r="G23" i="71"/>
  <c r="G22" i="71"/>
  <c r="G21" i="71"/>
  <c r="G20" i="71"/>
  <c r="I31" i="36" l="1"/>
  <c r="G279" i="71" l="1"/>
  <c r="F279" i="71"/>
  <c r="E279" i="71"/>
  <c r="H275" i="71"/>
  <c r="H279" i="71" l="1"/>
  <c r="H280" i="71"/>
  <c r="F14" i="71" s="1"/>
  <c r="E283" i="71" l="1"/>
  <c r="D283" i="71"/>
  <c r="C283" i="71"/>
  <c r="B283" i="71"/>
  <c r="E5" i="71"/>
  <c r="C3" i="36" l="1"/>
  <c r="G27" i="71"/>
  <c r="F12" i="71" s="1"/>
  <c r="F8" i="71"/>
  <c r="I44" i="71"/>
  <c r="F15" i="71" l="1"/>
  <c r="D3" i="36" s="1"/>
  <c r="G31" i="4" l="1"/>
  <c r="B74" i="15" s="1"/>
  <c r="G30" i="4"/>
  <c r="B69" i="15" s="1"/>
  <c r="G29" i="4"/>
  <c r="B64" i="15" s="1"/>
  <c r="G28" i="4"/>
  <c r="B59" i="15" s="1"/>
  <c r="G27" i="4"/>
  <c r="B54" i="15" s="1"/>
  <c r="G26" i="4"/>
  <c r="B49" i="15" s="1"/>
  <c r="G25" i="4"/>
  <c r="B44" i="15" s="1"/>
  <c r="G24" i="4"/>
  <c r="B39" i="15" s="1"/>
  <c r="G23" i="4"/>
  <c r="B34" i="15" s="1"/>
  <c r="G22" i="4"/>
  <c r="B29" i="15" s="1"/>
  <c r="G21" i="4"/>
  <c r="B24" i="15" s="1"/>
  <c r="G20" i="4"/>
  <c r="B19" i="15" s="1"/>
  <c r="G19" i="4"/>
  <c r="B14" i="15" s="1"/>
  <c r="G18" i="4"/>
  <c r="B9" i="15" s="1"/>
  <c r="G17" i="4"/>
  <c r="B4" i="15" s="1"/>
  <c r="B73" i="15"/>
  <c r="B72" i="15"/>
  <c r="B71" i="15"/>
  <c r="B68" i="15"/>
  <c r="B67" i="15"/>
  <c r="B66" i="15"/>
  <c r="B63" i="15"/>
  <c r="B62" i="15"/>
  <c r="B61" i="15"/>
  <c r="B58" i="15"/>
  <c r="B57" i="15"/>
  <c r="B56" i="15"/>
  <c r="B53" i="15"/>
  <c r="B52" i="15"/>
  <c r="B51" i="15"/>
  <c r="A31" i="4"/>
  <c r="A30" i="4"/>
  <c r="A29" i="4"/>
  <c r="A28" i="4"/>
  <c r="A27" i="4"/>
  <c r="B18" i="15"/>
  <c r="B48" i="15"/>
  <c r="B47" i="15"/>
  <c r="B46" i="15"/>
  <c r="B43" i="15"/>
  <c r="B42" i="15"/>
  <c r="B41" i="15"/>
  <c r="B38" i="15"/>
  <c r="B37" i="15"/>
  <c r="B36" i="15"/>
  <c r="B33" i="15"/>
  <c r="B32" i="15"/>
  <c r="B31" i="15"/>
  <c r="B28" i="15"/>
  <c r="B27" i="15"/>
  <c r="B26" i="15"/>
  <c r="B23" i="15"/>
  <c r="B22" i="15"/>
  <c r="B21" i="15"/>
  <c r="B17" i="15"/>
  <c r="B16" i="15"/>
  <c r="B13" i="15"/>
  <c r="B12" i="15"/>
  <c r="B11" i="15"/>
  <c r="B8" i="15"/>
  <c r="B7" i="15"/>
  <c r="B6" i="15"/>
  <c r="B3" i="15"/>
  <c r="B2" i="15"/>
  <c r="B1" i="15"/>
  <c r="B77" i="15"/>
  <c r="D7" i="5"/>
  <c r="D6" i="5"/>
  <c r="D5" i="5"/>
  <c r="F6" i="5"/>
  <c r="F5" i="5"/>
  <c r="E6" i="5"/>
  <c r="E5" i="5"/>
  <c r="A26" i="4"/>
  <c r="A25" i="4"/>
  <c r="A24" i="4"/>
  <c r="A23" i="4"/>
  <c r="A22" i="4"/>
  <c r="A21" i="4"/>
  <c r="A20" i="4"/>
  <c r="A19" i="4"/>
  <c r="A18" i="4"/>
  <c r="A17" i="4"/>
  <c r="H8" i="4" l="1"/>
  <c r="B78" i="15" s="1"/>
  <c r="H24" i="4"/>
  <c r="B40" i="15" s="1"/>
  <c r="H19" i="4"/>
  <c r="B15" i="15" s="1"/>
  <c r="H22" i="4"/>
  <c r="B30" i="15" s="1"/>
  <c r="H31" i="4"/>
  <c r="B75" i="15" s="1"/>
  <c r="H26" i="4"/>
  <c r="B50" i="15" s="1"/>
  <c r="H25" i="4"/>
  <c r="B45" i="15" s="1"/>
  <c r="H30" i="4"/>
  <c r="B70" i="15" s="1"/>
  <c r="H29" i="4"/>
  <c r="B65" i="15" s="1"/>
  <c r="H28" i="4"/>
  <c r="B60" i="15" s="1"/>
  <c r="H20" i="4"/>
  <c r="B20" i="15" s="1"/>
  <c r="H27" i="4"/>
  <c r="B55" i="15" s="1"/>
  <c r="H18" i="4"/>
  <c r="H23" i="4"/>
  <c r="B35" i="15" s="1"/>
  <c r="H21" i="4"/>
  <c r="B25" i="15" s="1"/>
  <c r="B10" i="15" l="1"/>
  <c r="H17" i="4" l="1"/>
  <c r="H32" i="4" s="1"/>
  <c r="B76" i="15" l="1"/>
  <c r="B5" i="15"/>
</calcChain>
</file>

<file path=xl/sharedStrings.xml><?xml version="1.0" encoding="utf-8"?>
<sst xmlns="http://schemas.openxmlformats.org/spreadsheetml/2006/main" count="3540" uniqueCount="349">
  <si>
    <t>Hire Date</t>
  </si>
  <si>
    <t>Household Member Number</t>
  </si>
  <si>
    <t>Name (First and Last)</t>
  </si>
  <si>
    <t>Relationship to Head of Household</t>
  </si>
  <si>
    <t>Age at Time of Enrollment / Income Qualification</t>
  </si>
  <si>
    <t>Enrollment Date</t>
  </si>
  <si>
    <t>Employer</t>
  </si>
  <si>
    <t>Average Days</t>
  </si>
  <si>
    <t>Base Pay</t>
  </si>
  <si>
    <t>VOE</t>
  </si>
  <si>
    <t>Other Income:</t>
  </si>
  <si>
    <t>Amount</t>
  </si>
  <si>
    <t>Schedule</t>
  </si>
  <si>
    <t>Total</t>
  </si>
  <si>
    <t>Child Support</t>
  </si>
  <si>
    <t>Alimony</t>
  </si>
  <si>
    <t>Overtime</t>
  </si>
  <si>
    <t>Pay Stubs</t>
  </si>
  <si>
    <t xml:space="preserve">Total Household Income   </t>
  </si>
  <si>
    <t>Member:</t>
  </si>
  <si>
    <t xml:space="preserve">Borrower: </t>
  </si>
  <si>
    <t>Household Size</t>
  </si>
  <si>
    <t>Thru Date</t>
  </si>
  <si>
    <t>Unemployment</t>
  </si>
  <si>
    <t>Social Security (SSI)</t>
  </si>
  <si>
    <t>Supplemental SSI</t>
  </si>
  <si>
    <t>Pension/Retirement/Annuities</t>
  </si>
  <si>
    <t>Base Pay Rate</t>
  </si>
  <si>
    <t>Self Employment Income</t>
  </si>
  <si>
    <t>Commissions/Tips and Other Recurring Income</t>
  </si>
  <si>
    <t>Position 1</t>
  </si>
  <si>
    <t>Position 2</t>
  </si>
  <si>
    <t>Position 3</t>
  </si>
  <si>
    <t>Other Income</t>
  </si>
  <si>
    <t>Average Hours Per Week</t>
  </si>
  <si>
    <t>Payroll Frequency</t>
  </si>
  <si>
    <t>Verification</t>
  </si>
  <si>
    <t>YTD per VOE</t>
  </si>
  <si>
    <t>If the Thru Date is not provided, enter the date the VOE was signed as the Thru Date.</t>
  </si>
  <si>
    <t>Gross Pay (Current Year)</t>
  </si>
  <si>
    <t>Weekly</t>
  </si>
  <si>
    <t>Bi-Weekly</t>
  </si>
  <si>
    <t>Semi-Monthly</t>
  </si>
  <si>
    <t>Monthly</t>
  </si>
  <si>
    <t>Annual</t>
  </si>
  <si>
    <t>Days</t>
  </si>
  <si>
    <t>In Year</t>
  </si>
  <si>
    <t>Hours Factor</t>
  </si>
  <si>
    <t>Location</t>
  </si>
  <si>
    <t>Annualized   Base Pay</t>
  </si>
  <si>
    <t>Per Pay    Period</t>
  </si>
  <si>
    <t>Income   Average</t>
  </si>
  <si>
    <t>Annualized     Base Pay</t>
  </si>
  <si>
    <t>Year To Date</t>
  </si>
  <si>
    <t xml:space="preserve">Recommended: </t>
  </si>
  <si>
    <t>from Household Summary</t>
  </si>
  <si>
    <t>Enter Household Member Number</t>
  </si>
  <si>
    <t>Date of Birth</t>
  </si>
  <si>
    <t>Calculated Income</t>
  </si>
  <si>
    <t>Household Member</t>
  </si>
  <si>
    <t>Pay Rates</t>
  </si>
  <si>
    <t>Pay Periods</t>
  </si>
  <si>
    <t>PayRate Factor</t>
  </si>
  <si>
    <t>Network Days</t>
  </si>
  <si>
    <t>Position 4</t>
  </si>
  <si>
    <t>Rental Income</t>
  </si>
  <si>
    <t>Pay Stub 1 (Earliest)</t>
  </si>
  <si>
    <t>Pay Stub 2 (Middle)</t>
  </si>
  <si>
    <t>Reg Hours</t>
  </si>
  <si>
    <t>NetWork Days</t>
  </si>
  <si>
    <t>Periods Rounded</t>
  </si>
  <si>
    <t>Max Hours --</t>
  </si>
  <si>
    <t xml:space="preserve">Days </t>
  </si>
  <si>
    <t>Income Source</t>
  </si>
  <si>
    <t xml:space="preserve">Self Employment Income:  </t>
  </si>
  <si>
    <t>Prior Year 1</t>
  </si>
  <si>
    <t>Prior Year 2</t>
  </si>
  <si>
    <t>Net Income</t>
  </si>
  <si>
    <t>Months Self Employed</t>
  </si>
  <si>
    <t>Depreciation</t>
  </si>
  <si>
    <t>Amortization</t>
  </si>
  <si>
    <t>Gross Income</t>
  </si>
  <si>
    <t xml:space="preserve">  75% Included</t>
  </si>
  <si>
    <t>Commissions, Tips, Other</t>
  </si>
  <si>
    <t xml:space="preserve">Seasonal Income: </t>
  </si>
  <si>
    <t>Address:</t>
  </si>
  <si>
    <t>City</t>
  </si>
  <si>
    <t xml:space="preserve">Zip:  </t>
  </si>
  <si>
    <t xml:space="preserve">State:  </t>
  </si>
  <si>
    <t xml:space="preserve">County: </t>
  </si>
  <si>
    <t>Pay Rate is:</t>
  </si>
  <si>
    <t>Seasonal Income</t>
  </si>
  <si>
    <t>Base Wages</t>
  </si>
  <si>
    <t>Annual Pay Rate</t>
  </si>
  <si>
    <t>Hourly Pay Rate</t>
  </si>
  <si>
    <t>Weekly Pay Rate</t>
  </si>
  <si>
    <t>Bi-Weekly Pay Rate</t>
  </si>
  <si>
    <t>Semi-Monthly Pay Rate</t>
  </si>
  <si>
    <t>Monthly Pay Rate</t>
  </si>
  <si>
    <t>Pay Rate is</t>
  </si>
  <si>
    <t>Start Date</t>
  </si>
  <si>
    <t>End Date</t>
  </si>
  <si>
    <t>Check/Deposit Date</t>
  </si>
  <si>
    <t xml:space="preserve">Regular/Base Hours </t>
  </si>
  <si>
    <t>Gross Wages</t>
  </si>
  <si>
    <t>Calculated Income from Individual Worksheets</t>
  </si>
  <si>
    <t xml:space="preserve"> Annualized Income is compared to the Income Average amount and the higher amount for each position is used.</t>
  </si>
  <si>
    <t>Weeks Employed to Date</t>
  </si>
  <si>
    <t xml:space="preserve">Unemployment Available: </t>
  </si>
  <si>
    <t>Income Average</t>
  </si>
  <si>
    <t>Annualized Base Pay</t>
  </si>
  <si>
    <t>Hourly Base Pay Rate</t>
  </si>
  <si>
    <t>Current Year</t>
  </si>
  <si>
    <t xml:space="preserve">Enter the information requested in the highlighted boxes below.  All individuals that will reside in the home to be purchased should be listed.  Enter each individual's income on a separate worksheet (HH Member 1, Household Member 2, etc.).  </t>
  </si>
  <si>
    <t>Gross Pay Prior Year 1</t>
  </si>
  <si>
    <t>Gross Pay Prior Year 2</t>
  </si>
  <si>
    <t xml:space="preserve">Payroll Frequency   </t>
  </si>
  <si>
    <t>Row 18</t>
  </si>
  <si>
    <t>Calculated</t>
  </si>
  <si>
    <t>Income</t>
  </si>
  <si>
    <t>Income Calculation Workbook</t>
  </si>
  <si>
    <t>Other Income - Please List</t>
  </si>
  <si>
    <t>Monthly Average Calc</t>
  </si>
  <si>
    <t>12 Month Projection</t>
  </si>
  <si>
    <t>members[0].name</t>
  </si>
  <si>
    <t>members[0].relation</t>
  </si>
  <si>
    <t>members[0].dob</t>
  </si>
  <si>
    <t>members[0].age</t>
  </si>
  <si>
    <t>members[0].income</t>
  </si>
  <si>
    <t>members[1].name</t>
  </si>
  <si>
    <t>members[2].relation</t>
  </si>
  <si>
    <t>members[1].relation</t>
  </si>
  <si>
    <t>members[1].dob</t>
  </si>
  <si>
    <t>members[1].age</t>
  </si>
  <si>
    <t>members[1].income</t>
  </si>
  <si>
    <t>members[2].name</t>
  </si>
  <si>
    <t>members[2].dob</t>
  </si>
  <si>
    <t>members[2].age</t>
  </si>
  <si>
    <t>members[2].income</t>
  </si>
  <si>
    <t>members[3].name</t>
  </si>
  <si>
    <t>members[3].relation</t>
  </si>
  <si>
    <t>members[3].dob</t>
  </si>
  <si>
    <t>members[3].age</t>
  </si>
  <si>
    <t>members[3].income</t>
  </si>
  <si>
    <t>householdIncome.totalIncome</t>
  </si>
  <si>
    <t>householdIncome.enrollmentDate</t>
  </si>
  <si>
    <t>householdIncome.householdSize</t>
  </si>
  <si>
    <t>members[4].name</t>
  </si>
  <si>
    <t>members[4].relation</t>
  </si>
  <si>
    <t>members[4].dob</t>
  </si>
  <si>
    <t>members[4].age</t>
  </si>
  <si>
    <t>members[4].income</t>
  </si>
  <si>
    <t>members[5].name</t>
  </si>
  <si>
    <t>members[5].relation</t>
  </si>
  <si>
    <t>members[5].dob</t>
  </si>
  <si>
    <t>members[6].age</t>
  </si>
  <si>
    <t>members[7].income</t>
  </si>
  <si>
    <t>members[5].age</t>
  </si>
  <si>
    <t>members[6].income</t>
  </si>
  <si>
    <t>members[7].name</t>
  </si>
  <si>
    <t>members[7].relation</t>
  </si>
  <si>
    <t>members[7].dob</t>
  </si>
  <si>
    <t>members[7].age</t>
  </si>
  <si>
    <t>members[5].income</t>
  </si>
  <si>
    <t>members[8].name</t>
  </si>
  <si>
    <t>members[8].relation</t>
  </si>
  <si>
    <t>members[8].dob</t>
  </si>
  <si>
    <t>members[8].age</t>
  </si>
  <si>
    <t>members[8].income</t>
  </si>
  <si>
    <t>members[6].name</t>
  </si>
  <si>
    <t>members[6].relation</t>
  </si>
  <si>
    <t>members[6].dob</t>
  </si>
  <si>
    <t>members[9].name</t>
  </si>
  <si>
    <t>members[9].relation</t>
  </si>
  <si>
    <t>members[9].dob</t>
  </si>
  <si>
    <t>members[9].age</t>
  </si>
  <si>
    <t>members[9].income</t>
  </si>
  <si>
    <t>DPP/AHP Program</t>
  </si>
  <si>
    <t>*</t>
  </si>
  <si>
    <t>VOE (Verification Of Employment)</t>
  </si>
  <si>
    <t>Notes/Comments</t>
  </si>
  <si>
    <t>HH Member</t>
  </si>
  <si>
    <t>HH Member Name</t>
  </si>
  <si>
    <t>HH Member 1</t>
  </si>
  <si>
    <t>HH Member 2</t>
  </si>
  <si>
    <t>HH Member 3</t>
  </si>
  <si>
    <t>HH Member 4</t>
  </si>
  <si>
    <t>HH Member 5</t>
  </si>
  <si>
    <t>HH Member 6</t>
  </si>
  <si>
    <t>HH Member 7</t>
  </si>
  <si>
    <t>HH Member 8</t>
  </si>
  <si>
    <t>HH Member Number</t>
  </si>
  <si>
    <t>Co-Borrower</t>
  </si>
  <si>
    <t>Child</t>
  </si>
  <si>
    <t>Spouse</t>
  </si>
  <si>
    <t>Parent</t>
  </si>
  <si>
    <t>Other Relative</t>
  </si>
  <si>
    <t>Other Non-Relative</t>
  </si>
  <si>
    <t>members[10].name</t>
  </si>
  <si>
    <t>members[10].relation</t>
  </si>
  <si>
    <t>members[10].dob</t>
  </si>
  <si>
    <t>members[10].age</t>
  </si>
  <si>
    <t>members[10].income</t>
  </si>
  <si>
    <t>members[11].name</t>
  </si>
  <si>
    <t>members[11].relation</t>
  </si>
  <si>
    <t>members[11].dob</t>
  </si>
  <si>
    <t>members[11].age</t>
  </si>
  <si>
    <t>members[11].income</t>
  </si>
  <si>
    <t>members[12].name</t>
  </si>
  <si>
    <t>members[12].relation</t>
  </si>
  <si>
    <t>members[12].dob</t>
  </si>
  <si>
    <t>members[12].age</t>
  </si>
  <si>
    <t>members[12].income</t>
  </si>
  <si>
    <t>members[13].name</t>
  </si>
  <si>
    <t>members[13].relation</t>
  </si>
  <si>
    <t>members[13].dob</t>
  </si>
  <si>
    <t>members[13].age</t>
  </si>
  <si>
    <t>members[13].income</t>
  </si>
  <si>
    <t>members[14].name</t>
  </si>
  <si>
    <t>members[14].relation</t>
  </si>
  <si>
    <t>members[14].dob</t>
  </si>
  <si>
    <t>members[14].age</t>
  </si>
  <si>
    <t>members[14].income</t>
  </si>
  <si>
    <t>Borrower</t>
  </si>
  <si>
    <t>DPP/AHP INCOME CALCULATION WORKBOOK INSTRUCTIONS</t>
  </si>
  <si>
    <t>HOUSEHOLD SUMMARY WORKSHEET</t>
  </si>
  <si>
    <t>HOUSEHOLD MEMBER WORKSHEETS</t>
  </si>
  <si>
    <t xml:space="preserve">1. Calculated Income </t>
  </si>
  <si>
    <t>Automatically populates from data in other sections, then populates the total by household member on the Household Summary Worksheet.</t>
  </si>
  <si>
    <t>2. Other Income</t>
  </si>
  <si>
    <t>The last “Other Income” row may be edited for items not listed in the income source category, such as tip income.  Enter the type of income, the amount, and its frequency for the year. Teacher contracts  and tip income from the “Certification of Income” form are typically reported under this category.</t>
  </si>
  <si>
    <t>3. Seasonal Income</t>
  </si>
  <si>
    <t>4. Self Employment Income</t>
  </si>
  <si>
    <t xml:space="preserve">Pay Stubs </t>
  </si>
  <si>
    <t xml:space="preserve">          •  VOE documentation, or</t>
  </si>
  <si>
    <t xml:space="preserve">          •  Paystub documentation</t>
  </si>
  <si>
    <t>Complete a separate worksheet for each income-earning household member 18 years of age or older. Income must be documented per DPP/AHP income calculation guidelines. Each worksheet has 5 sections:</t>
  </si>
  <si>
    <t>List the amount and frequency of payments per year. (Example: Social Security payments of $300 per month with frequency of 12 for the year).  The total(s) will be automatically calculated.</t>
  </si>
  <si>
    <t>*Enrollment Date  - The date the member or sponsor determined that the household was income eligible for DPP/AHP assistance based on the income documents provided.</t>
  </si>
  <si>
    <t>Back to Top ^</t>
  </si>
  <si>
    <t xml:space="preserve">This workbook should be saved as an XLSX file, with a minimum version of Microsoft Excel 2010. </t>
  </si>
  <si>
    <t>Instructions to Save</t>
  </si>
  <si>
    <t xml:space="preserve"> Household Member 2</t>
  </si>
  <si>
    <t xml:space="preserve"> Household Member 5</t>
  </si>
  <si>
    <t>Yes</t>
  </si>
  <si>
    <t>No</t>
  </si>
  <si>
    <t>Paychecks Per Year</t>
  </si>
  <si>
    <t>Base Pay Total</t>
  </si>
  <si>
    <t>Paid Time Off</t>
  </si>
  <si>
    <t>Vacation Pay</t>
  </si>
  <si>
    <t>Sick Pay</t>
  </si>
  <si>
    <t>Holiday Pay</t>
  </si>
  <si>
    <t>Funeral Pay</t>
  </si>
  <si>
    <t>Jury Duty Pay</t>
  </si>
  <si>
    <t>Birthday Pay</t>
  </si>
  <si>
    <t>Pay Stub 3 (Most Current)</t>
  </si>
  <si>
    <t>Weekly (52)</t>
  </si>
  <si>
    <t>Bi-Weekly (26)</t>
  </si>
  <si>
    <t>Semi-Monthly (24)</t>
  </si>
  <si>
    <t>Monthly (12)</t>
  </si>
  <si>
    <t>Quarterly (4)</t>
  </si>
  <si>
    <t>Annually(1)</t>
  </si>
  <si>
    <t>Semi-Annually (2)</t>
  </si>
  <si>
    <t>Other</t>
  </si>
  <si>
    <t>1.      Calculated Income, automatic fill in</t>
  </si>
  <si>
    <t>2.      Other Income section for unemployment, SSI, child support, and other miscellaneous income.</t>
  </si>
  <si>
    <t>INSTRUCTIONS</t>
  </si>
  <si>
    <t>3.      Standard Employment Section for up to 4 positions using either</t>
  </si>
  <si>
    <t>4.      Seasonal income section, as reported on a VOE</t>
  </si>
  <si>
    <t>5.      Self-employment section</t>
  </si>
  <si>
    <t>4. Seasonal Income</t>
  </si>
  <si>
    <t>Number of Payments Per Year</t>
  </si>
  <si>
    <t>Weekly = 52</t>
  </si>
  <si>
    <t>Bi-Weekly = 26</t>
  </si>
  <si>
    <t>Semi-Monthly = 24</t>
  </si>
  <si>
    <t>Monthly = 12</t>
  </si>
  <si>
    <t>Quarterly = 4</t>
  </si>
  <si>
    <t>Semi Annually = 2</t>
  </si>
  <si>
    <t>Annually = 1</t>
  </si>
  <si>
    <t>List the amount and frequency of payments per year. See the guide below for assistance. (Example: Social Security payments of $300 per month with frequency of 12 for the year).  The total(s) will be automatically calculated.</t>
  </si>
  <si>
    <t>GUIDE: Payment Schedule Frequency = Number of Payments Per Year</t>
  </si>
  <si>
    <t>5. Self Employment Income</t>
  </si>
  <si>
    <t>Row 31</t>
  </si>
  <si>
    <t xml:space="preserve"> Household Member 1</t>
  </si>
  <si>
    <t xml:space="preserve"> Household Member 3</t>
  </si>
  <si>
    <t xml:space="preserve"> Household Member 4</t>
  </si>
  <si>
    <t xml:space="preserve"> Household Member 6</t>
  </si>
  <si>
    <t xml:space="preserve"> Household Member 7</t>
  </si>
  <si>
    <t xml:space="preserve"> Household Member 8</t>
  </si>
  <si>
    <t>Row 89</t>
  </si>
  <si>
    <t>Row 147</t>
  </si>
  <si>
    <t>Row 204</t>
  </si>
  <si>
    <t>Row 260</t>
  </si>
  <si>
    <t>Row 273</t>
  </si>
  <si>
    <r>
      <t xml:space="preserve">Enter the information requested in the teal boxes.  Labels higlighted in </t>
    </r>
    <r>
      <rPr>
        <sz val="10"/>
        <color rgb="FFC00000"/>
        <rFont val="Times New Roman"/>
        <family val="1"/>
      </rPr>
      <t>dark red</t>
    </r>
    <r>
      <rPr>
        <sz val="10"/>
        <color theme="0"/>
        <rFont val="Times New Roman"/>
        <family val="1"/>
      </rPr>
      <t xml:space="preserve"> provide instructions when you click on the cell.  For further information on the FHLBC's Income Calculation policy refer to the applicable </t>
    </r>
    <r>
      <rPr>
        <u/>
        <sz val="10"/>
        <color theme="0"/>
        <rFont val="Times New Roman"/>
        <family val="1"/>
      </rPr>
      <t>FHLBC DPP/AHP  Income Calculation Guidelines</t>
    </r>
  </si>
  <si>
    <r>
      <t xml:space="preserve">Weeks </t>
    </r>
    <r>
      <rPr>
        <b/>
        <u/>
        <sz val="9"/>
        <color indexed="16"/>
        <rFont val="Times New Roman"/>
        <family val="1"/>
      </rPr>
      <t>Off Work</t>
    </r>
    <r>
      <rPr>
        <b/>
        <sz val="9"/>
        <color indexed="16"/>
        <rFont val="Times New Roman"/>
        <family val="1"/>
      </rPr>
      <t xml:space="preserve"> During Year: </t>
    </r>
  </si>
  <si>
    <r>
      <rPr>
        <b/>
        <i/>
        <sz val="11"/>
        <color theme="1" tint="0.34998626667073579"/>
        <rFont val="Arial"/>
        <family val="2"/>
      </rPr>
      <t>Member</t>
    </r>
    <r>
      <rPr>
        <i/>
        <sz val="11"/>
        <color theme="1" tint="0.34998626667073579"/>
        <rFont val="Arial"/>
        <family val="2"/>
      </rPr>
      <t xml:space="preserve"> – Member Financial Institution name</t>
    </r>
  </si>
  <si>
    <r>
      <t xml:space="preserve">Enrollment Date: </t>
    </r>
    <r>
      <rPr>
        <i/>
        <sz val="11"/>
        <color theme="1" tint="0.34998626667073579"/>
        <rFont val="Arial"/>
        <family val="2"/>
      </rPr>
      <t>The date the member or sponsor determined that the household was income eligible for DPP/AHP assistance based on the income documents provided.</t>
    </r>
  </si>
  <si>
    <r>
      <rPr>
        <b/>
        <i/>
        <sz val="11"/>
        <color theme="1" tint="0.34998626667073579"/>
        <rFont val="Arial"/>
        <family val="2"/>
      </rPr>
      <t>Borrower</t>
    </r>
    <r>
      <rPr>
        <i/>
        <sz val="11"/>
        <color theme="1" tint="0.34998626667073579"/>
        <rFont val="Arial"/>
        <family val="2"/>
      </rPr>
      <t xml:space="preserve"> – Primary Borrower's Name</t>
    </r>
  </si>
  <si>
    <r>
      <rPr>
        <b/>
        <i/>
        <sz val="11"/>
        <color theme="1" tint="0.34998626667073579"/>
        <rFont val="Arial"/>
        <family val="2"/>
      </rPr>
      <t>Household Size</t>
    </r>
    <r>
      <rPr>
        <i/>
        <sz val="11"/>
        <color theme="1" tint="0.34998626667073579"/>
        <rFont val="Arial"/>
        <family val="2"/>
      </rPr>
      <t xml:space="preserve"> – Do Not Enter - Number is populated as household members are entered below</t>
    </r>
  </si>
  <si>
    <r>
      <rPr>
        <b/>
        <i/>
        <sz val="11"/>
        <color theme="1" tint="0.34998626667073579"/>
        <rFont val="Arial"/>
        <family val="2"/>
      </rPr>
      <t>Address</t>
    </r>
    <r>
      <rPr>
        <i/>
        <sz val="11"/>
        <color theme="1" tint="0.34998626667073579"/>
        <rFont val="Arial"/>
        <family val="2"/>
      </rPr>
      <t xml:space="preserve"> – Address of property on purchase contract.  If owner-occupied Rehab, current property address.  </t>
    </r>
  </si>
  <si>
    <r>
      <rPr>
        <b/>
        <i/>
        <sz val="11"/>
        <color theme="1" tint="0.34998626667073579"/>
        <rFont val="Arial"/>
        <family val="2"/>
      </rPr>
      <t>Household Member(s)</t>
    </r>
    <r>
      <rPr>
        <i/>
        <sz val="11"/>
        <color theme="1" tint="0.34998626667073579"/>
        <rFont val="Arial"/>
        <family val="2"/>
      </rPr>
      <t xml:space="preserve"> – Please list all household members, their relationship to the primary borrower, and birth dates. The sequence should be: borrower, co-borrower/spouse, remaining other household members in descending order by age.</t>
    </r>
  </si>
  <si>
    <r>
      <rPr>
        <i/>
        <sz val="11"/>
        <color theme="1" tint="0.34998626667073579"/>
        <rFont val="Arial"/>
        <family val="2"/>
      </rPr>
      <t>1.      </t>
    </r>
    <r>
      <rPr>
        <i/>
        <u/>
        <sz val="11"/>
        <color theme="1" tint="0.34998626667073579"/>
        <rFont val="Arial"/>
        <family val="2"/>
      </rPr>
      <t>Calculated Income</t>
    </r>
    <r>
      <rPr>
        <i/>
        <sz val="11"/>
        <color theme="1" tint="0.34998626667073579"/>
        <rFont val="Arial"/>
        <family val="2"/>
      </rPr>
      <t>, automatic fill in</t>
    </r>
  </si>
  <si>
    <r>
      <rPr>
        <i/>
        <sz val="11"/>
        <color theme="1" tint="0.34998626667073579"/>
        <rFont val="Arial"/>
        <family val="2"/>
      </rPr>
      <t>2.      </t>
    </r>
    <r>
      <rPr>
        <i/>
        <u/>
        <sz val="11"/>
        <color theme="1" tint="0.34998626667073579"/>
        <rFont val="Arial"/>
        <family val="2"/>
      </rPr>
      <t>Other Income</t>
    </r>
    <r>
      <rPr>
        <i/>
        <sz val="11"/>
        <color theme="1" tint="0.34998626667073579"/>
        <rFont val="Arial"/>
        <family val="2"/>
      </rPr>
      <t xml:space="preserve"> section for unemployment, SSI, child support, and other miscellaneous income.</t>
    </r>
  </si>
  <si>
    <r>
      <rPr>
        <i/>
        <sz val="11"/>
        <color theme="1" tint="0.34998626667073579"/>
        <rFont val="Arial"/>
        <family val="2"/>
      </rPr>
      <t>3.      </t>
    </r>
    <r>
      <rPr>
        <i/>
        <u/>
        <sz val="11"/>
        <color theme="1" tint="0.34998626667073579"/>
        <rFont val="Arial"/>
        <family val="2"/>
      </rPr>
      <t>Seasonal income</t>
    </r>
    <r>
      <rPr>
        <i/>
        <sz val="11"/>
        <color theme="1" tint="0.34998626667073579"/>
        <rFont val="Arial"/>
        <family val="2"/>
      </rPr>
      <t xml:space="preserve"> section, as reported on a VOE</t>
    </r>
  </si>
  <si>
    <r>
      <rPr>
        <i/>
        <sz val="11"/>
        <color theme="1" tint="0.34998626667073579"/>
        <rFont val="Arial"/>
        <family val="2"/>
      </rPr>
      <t>4.      </t>
    </r>
    <r>
      <rPr>
        <i/>
        <u/>
        <sz val="11"/>
        <color theme="1" tint="0.34998626667073579"/>
        <rFont val="Arial"/>
        <family val="2"/>
      </rPr>
      <t>Self-employment</t>
    </r>
    <r>
      <rPr>
        <i/>
        <sz val="11"/>
        <color theme="1" tint="0.34998626667073579"/>
        <rFont val="Arial"/>
        <family val="2"/>
      </rPr>
      <t xml:space="preserve"> section</t>
    </r>
  </si>
  <si>
    <r>
      <rPr>
        <i/>
        <sz val="11"/>
        <color theme="1" tint="0.34998626667073579"/>
        <rFont val="Arial"/>
        <family val="2"/>
      </rPr>
      <t>5.      </t>
    </r>
    <r>
      <rPr>
        <i/>
        <u/>
        <sz val="11"/>
        <color theme="1" tint="0.34998626667073579"/>
        <rFont val="Arial"/>
        <family val="2"/>
      </rPr>
      <t>Standard Employment</t>
    </r>
    <r>
      <rPr>
        <i/>
        <sz val="11"/>
        <color theme="1" tint="0.34998626667073579"/>
        <rFont val="Arial"/>
        <family val="2"/>
      </rPr>
      <t xml:space="preserve"> Section for up to 4 positions using either</t>
    </r>
  </si>
  <si>
    <r>
      <rPr>
        <b/>
        <i/>
        <sz val="11"/>
        <color theme="1" tint="0.34998626667073579"/>
        <rFont val="Arial"/>
        <family val="2"/>
      </rPr>
      <t xml:space="preserve">Weeks Off Work During Year:  </t>
    </r>
    <r>
      <rPr>
        <i/>
        <sz val="11"/>
        <color theme="1" tint="0.34998626667073579"/>
        <rFont val="Arial"/>
        <family val="2"/>
      </rPr>
      <t>Enter the number of weeks off work during the year, based on the information from the VOE.</t>
    </r>
  </si>
  <si>
    <r>
      <rPr>
        <b/>
        <i/>
        <sz val="11"/>
        <color theme="1" tint="0.34998626667073579"/>
        <rFont val="Arial"/>
        <family val="2"/>
      </rPr>
      <t>Unemployment Available</t>
    </r>
    <r>
      <rPr>
        <i/>
        <sz val="11"/>
        <color theme="1" tint="0.34998626667073579"/>
        <rFont val="Arial"/>
        <family val="2"/>
      </rPr>
      <t xml:space="preserve"> – If Yes, enter the number of weeks unemployed during the year. Then enter the amount and frequency of Unemployment Income in Section 2 Other Income.</t>
    </r>
  </si>
  <si>
    <r>
      <rPr>
        <b/>
        <i/>
        <sz val="11"/>
        <color theme="1" tint="0.34998626667073579"/>
        <rFont val="Arial"/>
        <family val="2"/>
      </rPr>
      <t>Weeks Employed to Date</t>
    </r>
    <r>
      <rPr>
        <i/>
        <sz val="11"/>
        <color theme="1" tint="0.34998626667073579"/>
        <rFont val="Arial"/>
        <family val="2"/>
      </rPr>
      <t xml:space="preserve"> – Enter the number of weeks employed up to the thru date disclosed on the VOE from the employer.</t>
    </r>
  </si>
  <si>
    <r>
      <rPr>
        <b/>
        <i/>
        <sz val="11"/>
        <color theme="1" tint="0.34998626667073579"/>
        <rFont val="Arial"/>
        <family val="2"/>
      </rPr>
      <t>Average Hours Per Week</t>
    </r>
    <r>
      <rPr>
        <i/>
        <sz val="11"/>
        <color theme="1" tint="0.34998626667073579"/>
        <rFont val="Arial"/>
        <family val="2"/>
      </rPr>
      <t xml:space="preserve"> – Enter the number of hours worked per week from line 15 of the VOE.  If left blank, enter 40 hours as a default.</t>
    </r>
  </si>
  <si>
    <r>
      <rPr>
        <b/>
        <i/>
        <sz val="11"/>
        <color theme="1" tint="0.34998626667073579"/>
        <rFont val="Arial"/>
        <family val="2"/>
      </rPr>
      <t>Base Wages</t>
    </r>
    <r>
      <rPr>
        <i/>
        <sz val="11"/>
        <color theme="1" tint="0.34998626667073579"/>
        <rFont val="Arial"/>
        <family val="2"/>
      </rPr>
      <t xml:space="preserve"> – Enter base wages reported on VOE.</t>
    </r>
  </si>
  <si>
    <r>
      <rPr>
        <b/>
        <i/>
        <sz val="11"/>
        <color theme="1" tint="0.34998626667073579"/>
        <rFont val="Arial"/>
        <family val="2"/>
      </rPr>
      <t>Overtime, Commissions, Tips, Other</t>
    </r>
    <r>
      <rPr>
        <i/>
        <sz val="11"/>
        <color theme="1" tint="0.34998626667073579"/>
        <rFont val="Arial"/>
        <family val="2"/>
      </rPr>
      <t xml:space="preserve"> – Enter as applicable.</t>
    </r>
  </si>
  <si>
    <r>
      <rPr>
        <b/>
        <i/>
        <sz val="11"/>
        <color theme="1" tint="0.34998626667073579"/>
        <rFont val="Arial"/>
        <family val="2"/>
      </rPr>
      <t>Gross Income</t>
    </r>
    <r>
      <rPr>
        <i/>
        <sz val="11"/>
        <color theme="1" tint="0.34998626667073579"/>
        <rFont val="Arial"/>
        <family val="2"/>
      </rPr>
      <t xml:space="preserve"> – Enter as reported for Year-to-Date and Prior Years.</t>
    </r>
  </si>
  <si>
    <r>
      <rPr>
        <b/>
        <i/>
        <sz val="11"/>
        <color theme="1" tint="0.34998626667073579"/>
        <rFont val="Arial"/>
        <family val="2"/>
      </rPr>
      <t xml:space="preserve">Months Self Employed </t>
    </r>
    <r>
      <rPr>
        <i/>
        <sz val="11"/>
        <color theme="1" tint="0.34998626667073579"/>
        <rFont val="Arial"/>
        <family val="2"/>
      </rPr>
      <t>– Enter for current and prior year(s).  Round down to the nearest month if statement is not as of month end.</t>
    </r>
  </si>
  <si>
    <r>
      <rPr>
        <b/>
        <i/>
        <sz val="11"/>
        <color theme="1" tint="0.34998626667073579"/>
        <rFont val="Arial"/>
        <family val="2"/>
      </rPr>
      <t>Net Income</t>
    </r>
    <r>
      <rPr>
        <i/>
        <sz val="11"/>
        <color theme="1" tint="0.34998626667073579"/>
        <rFont val="Arial"/>
        <family val="2"/>
      </rPr>
      <t xml:space="preserve"> – For current year, enter SE income from YTD income statement provided by the beneficiary. For prior year(s), enter all SE income included in full tax returns, including Schedule C or its equivalent.</t>
    </r>
  </si>
  <si>
    <r>
      <rPr>
        <b/>
        <i/>
        <sz val="11"/>
        <color theme="1" tint="0.34998626667073579"/>
        <rFont val="Arial"/>
        <family val="2"/>
      </rPr>
      <t>Depreciation and Amortization</t>
    </r>
    <r>
      <rPr>
        <i/>
        <sz val="11"/>
        <color theme="1" tint="0.34998626667073579"/>
        <rFont val="Arial"/>
        <family val="2"/>
      </rPr>
      <t xml:space="preserve"> – Enter from YTD income statement and from IRS tax form(s), as they will be added to the calculation of gross income.</t>
    </r>
  </si>
  <si>
    <r>
      <rPr>
        <b/>
        <i/>
        <sz val="11"/>
        <color theme="1" tint="0.34998626667073579"/>
        <rFont val="Arial"/>
        <family val="2"/>
      </rPr>
      <t>Gross Income</t>
    </r>
    <r>
      <rPr>
        <i/>
        <sz val="11"/>
        <color theme="1" tint="0.34998626667073579"/>
        <rFont val="Arial"/>
        <family val="2"/>
      </rPr>
      <t xml:space="preserve">  -  Automatically calculated for pay period, annualized basis, and income average basis.  </t>
    </r>
  </si>
  <si>
    <r>
      <rPr>
        <b/>
        <i/>
        <u/>
        <sz val="11"/>
        <color theme="1" tint="0.34998626667073579"/>
        <rFont val="Arial"/>
        <family val="2"/>
      </rPr>
      <t>5. Standard Employment</t>
    </r>
    <r>
      <rPr>
        <b/>
        <i/>
        <sz val="11"/>
        <color theme="1" tint="0.34998626667073579"/>
        <rFont val="Arial"/>
        <family val="2"/>
      </rPr>
      <t xml:space="preserve"> – Positions 1 to 4, documented with VOE or Paystubs</t>
    </r>
  </si>
  <si>
    <r>
      <rPr>
        <b/>
        <i/>
        <sz val="11"/>
        <color theme="1" tint="0.34998626667073579"/>
        <rFont val="Arial"/>
        <family val="2"/>
      </rPr>
      <t>Verification</t>
    </r>
    <r>
      <rPr>
        <i/>
        <sz val="11"/>
        <color theme="1" tint="0.34998626667073579"/>
        <rFont val="Arial"/>
        <family val="2"/>
      </rPr>
      <t xml:space="preserve"> – Select type of verification: VOE or Paystubs.</t>
    </r>
  </si>
  <si>
    <r>
      <rPr>
        <b/>
        <i/>
        <sz val="11"/>
        <color theme="1" tint="0.34998626667073579"/>
        <rFont val="Arial"/>
        <family val="2"/>
      </rPr>
      <t>Average Hours Per Week</t>
    </r>
    <r>
      <rPr>
        <i/>
        <sz val="11"/>
        <color theme="1" tint="0.34998626667073579"/>
        <rFont val="Arial"/>
        <family val="2"/>
      </rPr>
      <t xml:space="preserve"> – Enter the number of hours per week disclosed on the VOE.  If left blank, enter 40 hours as the default.  If reported as a range, use the highest number in the range (example: if reported as 24 to 30 hours per week, enter 30).</t>
    </r>
  </si>
  <si>
    <r>
      <rPr>
        <b/>
        <i/>
        <sz val="11"/>
        <color theme="1" tint="0.34998626667073579"/>
        <rFont val="Arial"/>
        <family val="2"/>
      </rPr>
      <t>Base Pay Rate</t>
    </r>
    <r>
      <rPr>
        <i/>
        <sz val="11"/>
        <color theme="1" tint="0.34998626667073579"/>
        <rFont val="Arial"/>
        <family val="2"/>
      </rPr>
      <t xml:space="preserve"> – Enter dollar amount.</t>
    </r>
  </si>
  <si>
    <r>
      <rPr>
        <b/>
        <i/>
        <sz val="11"/>
        <color theme="1" tint="0.34998626667073579"/>
        <rFont val="Arial"/>
        <family val="2"/>
      </rPr>
      <t xml:space="preserve">Pay Rate Is </t>
    </r>
    <r>
      <rPr>
        <i/>
        <sz val="11"/>
        <color theme="1" tint="0.34998626667073579"/>
        <rFont val="Arial"/>
        <family val="2"/>
      </rPr>
      <t>– Select hourly, weekly, etc. from drop-down box.</t>
    </r>
  </si>
  <si>
    <r>
      <rPr>
        <b/>
        <i/>
        <sz val="11"/>
        <color theme="1" tint="0.34998626667073579"/>
        <rFont val="Arial"/>
        <family val="2"/>
      </rPr>
      <t>Payroll Frequency</t>
    </r>
    <r>
      <rPr>
        <i/>
        <sz val="11"/>
        <color theme="1" tint="0.34998626667073579"/>
        <rFont val="Arial"/>
        <family val="2"/>
      </rPr>
      <t xml:space="preserve"> – Select from drop-down box.  If not reported, default to “weekly”.</t>
    </r>
  </si>
  <si>
    <r>
      <rPr>
        <b/>
        <i/>
        <sz val="11"/>
        <color theme="1" tint="0.34998626667073579"/>
        <rFont val="Arial"/>
        <family val="2"/>
      </rPr>
      <t>Thru Date</t>
    </r>
    <r>
      <rPr>
        <i/>
        <sz val="11"/>
        <color theme="1" tint="0.34998626667073579"/>
        <rFont val="Arial"/>
        <family val="2"/>
      </rPr>
      <t xml:space="preserve"> – If not reported, default to the date signed at the bottom of the VOE form.</t>
    </r>
  </si>
  <si>
    <r>
      <rPr>
        <b/>
        <i/>
        <sz val="11"/>
        <color theme="1" tint="0.34998626667073579"/>
        <rFont val="Arial"/>
        <family val="2"/>
      </rPr>
      <t xml:space="preserve">Base Pay </t>
    </r>
    <r>
      <rPr>
        <i/>
        <sz val="11"/>
        <color theme="1" tint="0.34998626667073579"/>
        <rFont val="Arial"/>
        <family val="2"/>
      </rPr>
      <t>(include vacation, holiday &amp; sick pay in base pay),</t>
    </r>
    <r>
      <rPr>
        <b/>
        <i/>
        <sz val="11"/>
        <color theme="1" tint="0.34998626667073579"/>
        <rFont val="Arial"/>
        <family val="2"/>
      </rPr>
      <t xml:space="preserve"> Overtime, Other Recurring Income, and Gross Pay </t>
    </r>
    <r>
      <rPr>
        <i/>
        <sz val="11"/>
        <color theme="1" tint="0.34998626667073579"/>
        <rFont val="Arial"/>
        <family val="2"/>
      </rPr>
      <t>(Current Year) – enter amounts from VOE.  Gross Pay (Current Year) must equal Base Pay plus any overtime, commissions, bonuses, etc.</t>
    </r>
  </si>
  <si>
    <r>
      <rPr>
        <b/>
        <i/>
        <sz val="11"/>
        <color theme="1" tint="0.34998626667073579"/>
        <rFont val="Arial"/>
        <family val="2"/>
      </rPr>
      <t>Gross Pay</t>
    </r>
    <r>
      <rPr>
        <i/>
        <sz val="11"/>
        <color theme="1" tint="0.34998626667073579"/>
        <rFont val="Arial"/>
        <family val="2"/>
      </rPr>
      <t xml:space="preserve"> (Prior Year) - Enter the gross pay for the prior year(s).</t>
    </r>
  </si>
  <si>
    <r>
      <rPr>
        <b/>
        <i/>
        <sz val="11"/>
        <color theme="1" tint="0.34998626667073579"/>
        <rFont val="Arial"/>
        <family val="2"/>
      </rPr>
      <t>Payroll Frequency</t>
    </r>
    <r>
      <rPr>
        <i/>
        <sz val="11"/>
        <color theme="1" tint="0.34998626667073579"/>
        <rFont val="Arial"/>
        <family val="2"/>
      </rPr>
      <t xml:space="preserve"> – Select the payroll frequency from the drop-down box, as indicated on the paystubs or based on the date ranges of the paystubs.</t>
    </r>
  </si>
  <si>
    <r>
      <rPr>
        <b/>
        <i/>
        <sz val="11"/>
        <color theme="1" tint="0.34998626667073579"/>
        <rFont val="Arial"/>
        <family val="2"/>
      </rPr>
      <t>Start Date, End Date, Check/Deposit Date</t>
    </r>
    <r>
      <rPr>
        <i/>
        <sz val="11"/>
        <color theme="1" tint="0.34998626667073579"/>
        <rFont val="Arial"/>
        <family val="2"/>
      </rPr>
      <t xml:space="preserve"> – enter accordingly from each paystub. Paystubs must be in chronological date order.  </t>
    </r>
  </si>
  <si>
    <r>
      <rPr>
        <b/>
        <i/>
        <sz val="11"/>
        <color theme="1" tint="0.34998626667073579"/>
        <rFont val="Arial"/>
        <family val="2"/>
      </rPr>
      <t>Regular/Base Hours</t>
    </r>
    <r>
      <rPr>
        <i/>
        <sz val="11"/>
        <color theme="1" tint="0.34998626667073579"/>
        <rFont val="Arial"/>
        <family val="2"/>
      </rPr>
      <t xml:space="preserve"> – Enter all hours considered regular/base, including regular, vacation, holiday, personal, sick, and other paid time off. Retroactive pay should be considered base pay unless documented otherwise. If more than one source of regular hours needs to be totaled, it is helpful to perform the actual calculation in the box.  </t>
    </r>
  </si>
  <si>
    <r>
      <rPr>
        <b/>
        <i/>
        <sz val="11"/>
        <color theme="1" tint="0.34998626667073579"/>
        <rFont val="Arial"/>
        <family val="2"/>
      </rPr>
      <t>Pay Rate Is</t>
    </r>
    <r>
      <rPr>
        <i/>
        <sz val="11"/>
        <color theme="1" tint="0.34998626667073579"/>
        <rFont val="Arial"/>
        <family val="2"/>
      </rPr>
      <t xml:space="preserve"> – Select the  base pay rate multiplier from the drop-down box.</t>
    </r>
  </si>
  <si>
    <r>
      <rPr>
        <b/>
        <i/>
        <sz val="11"/>
        <color theme="1" tint="0.34998626667073579"/>
        <rFont val="Arial"/>
        <family val="2"/>
      </rPr>
      <t>Overtime</t>
    </r>
    <r>
      <rPr>
        <i/>
        <sz val="11"/>
        <color theme="1" tint="0.34998626667073579"/>
        <rFont val="Arial"/>
        <family val="2"/>
      </rPr>
      <t xml:space="preserve"> – Enter all overtime pay from paystubs.</t>
    </r>
  </si>
  <si>
    <r>
      <rPr>
        <b/>
        <i/>
        <sz val="11"/>
        <color theme="1" tint="0.34998626667073579"/>
        <rFont val="Arial"/>
        <family val="2"/>
      </rPr>
      <t>Other Income</t>
    </r>
    <r>
      <rPr>
        <i/>
        <sz val="11"/>
        <color theme="1" tint="0.34998626667073579"/>
        <rFont val="Arial"/>
        <family val="2"/>
      </rPr>
      <t xml:space="preserve"> – Enter all income not considered regular/base or overtime pay, such as tips, commissions, bonuses, shift differentials, and premium pay.</t>
    </r>
  </si>
  <si>
    <r>
      <rPr>
        <b/>
        <i/>
        <sz val="11"/>
        <color theme="1" tint="0.34998626667073579"/>
        <rFont val="Arial"/>
        <family val="2"/>
      </rPr>
      <t>Gross Wages</t>
    </r>
    <r>
      <rPr>
        <i/>
        <sz val="11"/>
        <color theme="1" tint="0.34998626667073579"/>
        <rFont val="Arial"/>
        <family val="2"/>
      </rPr>
      <t xml:space="preserve"> – Enter the total amount of all income from each paystub.</t>
    </r>
  </si>
  <si>
    <r>
      <rPr>
        <b/>
        <i/>
        <sz val="11"/>
        <color theme="1" tint="0.34998626667073579"/>
        <rFont val="Arial"/>
        <family val="2"/>
      </rPr>
      <t>Year To Date column</t>
    </r>
    <r>
      <rPr>
        <i/>
        <sz val="11"/>
        <color theme="1" tint="0.34998626667073579"/>
        <rFont val="Arial"/>
        <family val="2"/>
      </rPr>
      <t xml:space="preserve"> – Enter all Year To Date Income from the most recent paystub, broken out by base pay, OT and Other.</t>
    </r>
  </si>
  <si>
    <t>Version: 1/1/2022                                                                                                                                  Back to Top ^</t>
  </si>
  <si>
    <r>
      <rPr>
        <b/>
        <i/>
        <sz val="9"/>
        <color theme="9" tint="-0.249977111117893"/>
        <rFont val="Arial"/>
        <family val="2"/>
      </rPr>
      <t>Warning:</t>
    </r>
    <r>
      <rPr>
        <sz val="9"/>
        <color theme="9" tint="-0.249977111117893"/>
        <rFont val="Arial"/>
        <family val="2"/>
      </rPr>
      <t xml:space="preserve"> Total Income displayed is </t>
    </r>
    <r>
      <rPr>
        <i/>
        <u/>
        <sz val="9"/>
        <color theme="9" tint="-0.249977111117893"/>
        <rFont val="Arial"/>
        <family val="2"/>
      </rPr>
      <t>$0</t>
    </r>
    <r>
      <rPr>
        <sz val="9"/>
        <color theme="9" tint="-0.249977111117893"/>
        <rFont val="Arial"/>
        <family val="2"/>
      </rPr>
      <t>.  Please verify this is accurate for this Household.</t>
    </r>
  </si>
  <si>
    <r>
      <t xml:space="preserve">Enter the information requested in the teal boxes.  Labels higlighted in </t>
    </r>
    <r>
      <rPr>
        <sz val="10"/>
        <color rgb="FFC00000"/>
        <rFont val="Arial"/>
        <family val="2"/>
      </rPr>
      <t>dark red</t>
    </r>
    <r>
      <rPr>
        <sz val="10"/>
        <color theme="0"/>
        <rFont val="Arial"/>
        <family val="2"/>
      </rPr>
      <t xml:space="preserve"> provide instructions when you click on the cell.  For further information on the FHLBC's Income Calculation policy refer to the applicable </t>
    </r>
    <r>
      <rPr>
        <u/>
        <sz val="10"/>
        <color theme="0"/>
        <rFont val="Arial"/>
        <family val="2"/>
      </rPr>
      <t>FHLBC DPP/AHP  Income Calculation Guidelines</t>
    </r>
  </si>
  <si>
    <r>
      <rPr>
        <b/>
        <i/>
        <u/>
        <sz val="11"/>
        <color theme="1" tint="0.34998626667073579"/>
        <rFont val="Arial"/>
        <family val="2"/>
      </rPr>
      <t>3. Standard Employment</t>
    </r>
    <r>
      <rPr>
        <b/>
        <i/>
        <sz val="11"/>
        <color theme="1" tint="0.34998626667073579"/>
        <rFont val="Arial"/>
        <family val="2"/>
      </rPr>
      <t xml:space="preserve"> – Positions 1 to 4, documented with VOE or Paystubs</t>
    </r>
  </si>
  <si>
    <r>
      <rPr>
        <b/>
        <i/>
        <sz val="11"/>
        <color theme="1" tint="0.34998626667073579"/>
        <rFont val="Arial"/>
        <family val="2"/>
      </rPr>
      <t>Base Pay Total -</t>
    </r>
    <r>
      <rPr>
        <i/>
        <sz val="11"/>
        <color theme="1" tint="0.34998626667073579"/>
        <rFont val="Arial"/>
        <family val="2"/>
      </rPr>
      <t>Sum of (Base, Paid Time Off, Vacation, Sick, Holiday, Funderal, Jury Durty, and Birthday)</t>
    </r>
  </si>
  <si>
    <r>
      <rPr>
        <b/>
        <i/>
        <sz val="11"/>
        <color theme="1" tint="0.34998626667073579"/>
        <rFont val="Arial"/>
        <family val="2"/>
      </rPr>
      <t>Year To Date column</t>
    </r>
    <r>
      <rPr>
        <i/>
        <sz val="11"/>
        <color theme="1" tint="0.34998626667073579"/>
        <rFont val="Arial"/>
        <family val="2"/>
      </rPr>
      <t xml:space="preserve"> – Enter all Year To Date Income from the most recent paystub, broken out by base pay, Paid Time Off, Vacation Pay, Sick Pay, Holiday Pay, Funeral Pay, Jury Duty Pay, Birthday Pay, OT and Other.</t>
    </r>
  </si>
  <si>
    <r>
      <rPr>
        <b/>
        <i/>
        <sz val="11"/>
        <color theme="1" tint="0.34998626667073579"/>
        <rFont val="Arial"/>
        <family val="2"/>
      </rPr>
      <t>Weeks Off Work During Year -</t>
    </r>
    <r>
      <rPr>
        <i/>
        <sz val="11"/>
        <color theme="1" tint="0.34998626667073579"/>
        <rFont val="Arial"/>
        <family val="2"/>
      </rPr>
      <t>Enter the number of weeks off work during the year, based on the information from the VOE.</t>
    </r>
  </si>
  <si>
    <r>
      <rPr>
        <b/>
        <i/>
        <sz val="11"/>
        <color theme="1" tint="0.34998626667073579"/>
        <rFont val="Arial"/>
        <family val="2"/>
      </rPr>
      <t>Unemployment Available</t>
    </r>
    <r>
      <rPr>
        <i/>
        <sz val="11"/>
        <color theme="1" tint="0.34998626667073579"/>
        <rFont val="Arial"/>
        <family val="2"/>
      </rPr>
      <t xml:space="preserve"> – If Yes, enter the number of weeks unemployed during the year. Then enter the amount and frequency of Unemployment Income in Section 2 Other Income. </t>
    </r>
    <r>
      <rPr>
        <b/>
        <i/>
        <sz val="11"/>
        <color theme="1" tint="0.34998626667073579"/>
        <rFont val="Arial"/>
        <family val="2"/>
      </rPr>
      <t>*If unemployment available is Yes, remember to scroll up to fill out the highlighted yellow cells on the Other Income Section.</t>
    </r>
  </si>
  <si>
    <r>
      <t xml:space="preserve">Weeks </t>
    </r>
    <r>
      <rPr>
        <b/>
        <u/>
        <sz val="9"/>
        <color indexed="16"/>
        <rFont val="Arial"/>
        <family val="2"/>
      </rPr>
      <t>Off Work</t>
    </r>
    <r>
      <rPr>
        <b/>
        <sz val="9"/>
        <color indexed="16"/>
        <rFont val="Arial"/>
        <family val="2"/>
      </rPr>
      <t xml:space="preserve"> During Year: </t>
    </r>
  </si>
  <si>
    <t>Version: 1/1/2022</t>
  </si>
  <si>
    <r>
      <rPr>
        <b/>
        <i/>
        <sz val="11"/>
        <color theme="1" tint="0.34998626667073579"/>
        <rFont val="Arial"/>
        <family val="2"/>
      </rPr>
      <t>Employer</t>
    </r>
    <r>
      <rPr>
        <i/>
        <sz val="11"/>
        <color theme="1" tint="0.34998626667073579"/>
        <rFont val="Arial"/>
        <family val="2"/>
      </rPr>
      <t xml:space="preserve"> – Enter name of employer from Household Member Questionnaire or VOE.</t>
    </r>
  </si>
  <si>
    <r>
      <rPr>
        <b/>
        <i/>
        <sz val="11"/>
        <color theme="1" tint="0.34998626667073579"/>
        <rFont val="Arial"/>
        <family val="2"/>
      </rPr>
      <t>Hire Date</t>
    </r>
    <r>
      <rPr>
        <i/>
        <sz val="11"/>
        <color theme="1" tint="0.34998626667073579"/>
        <rFont val="Arial"/>
        <family val="2"/>
      </rPr>
      <t xml:space="preserve"> – Enter hire date from VOE, or if using paystubs, from the Household Member Questionnaire.</t>
    </r>
  </si>
  <si>
    <t>Employer – Enter name of employer from Household Member Questionnaire or VOE.</t>
  </si>
  <si>
    <t>Hire Date – Enter hire date from VOE, or if using paystubs, from the Household Member Questionnaire.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</si>
</sst>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164" formatCode="m/d/yyyy;@"/>
    <numFmt numFmtId="165" formatCode="&quot;$&quot;#,##0.00"/>
    <numFmt numFmtId="166" formatCode="0.00000"/>
    <numFmt numFmtId="167" formatCode=";;;"/>
  </numFmts>
  <fonts count="79" x14ac:knownFonts="1">
    <font>
      <sz val="12"/>
      <color theme="1"/>
      <name val="Times New Roman"/>
      <family val="2"/>
    </font>
    <font>
      <sz val="12"/>
      <color indexed="8"/>
      <name val="Times New Roman"/>
      <family val="2"/>
    </font>
    <font>
      <sz val="12"/>
      <color theme="1"/>
      <name val="Times New Roman"/>
      <family val="2"/>
    </font>
    <font>
      <sz val="11"/>
      <color theme="1"/>
      <name val="Calibri"/>
      <family val="2"/>
      <scheme val="minor"/>
    </font>
    <font>
      <u/>
      <sz val="12"/>
      <color theme="10"/>
      <name val="Times New Roman"/>
      <family val="2"/>
    </font>
    <font>
      <sz val="12"/>
      <color theme="1"/>
      <name val="Times New Roman"/>
      <family val="1"/>
    </font>
    <font>
      <sz val="10"/>
      <color theme="0"/>
      <name val="Times New Roman"/>
      <family val="1"/>
    </font>
    <font>
      <sz val="10"/>
      <color rgb="FFC00000"/>
      <name val="Times New Roman"/>
      <family val="1"/>
    </font>
    <font>
      <u/>
      <sz val="10"/>
      <color theme="0"/>
      <name val="Times New Roman"/>
      <family val="1"/>
    </font>
    <font>
      <sz val="12"/>
      <name val="Times New Roman"/>
      <family val="1"/>
    </font>
    <font>
      <b/>
      <sz val="16"/>
      <color theme="0"/>
      <name val="Times New Roman"/>
      <family val="1"/>
    </font>
    <font>
      <b/>
      <sz val="10"/>
      <color indexed="8"/>
      <name val="Times New Roman"/>
      <family val="1"/>
    </font>
    <font>
      <b/>
      <sz val="10"/>
      <color theme="0"/>
      <name val="Times New Roman"/>
      <family val="1"/>
    </font>
    <font>
      <b/>
      <sz val="12"/>
      <color theme="0"/>
      <name val="Times New Roman"/>
      <family val="1"/>
    </font>
    <font>
      <sz val="10"/>
      <color indexed="8"/>
      <name val="Times New Roman"/>
      <family val="1"/>
    </font>
    <font>
      <sz val="10"/>
      <name val="Times New Roman"/>
      <family val="1"/>
    </font>
    <font>
      <sz val="10"/>
      <color indexed="9"/>
      <name val="Times New Roman"/>
      <family val="1"/>
    </font>
    <font>
      <b/>
      <sz val="9"/>
      <color indexed="16"/>
      <name val="Times New Roman"/>
      <family val="1"/>
    </font>
    <font>
      <b/>
      <sz val="9"/>
      <name val="Times New Roman"/>
      <family val="1"/>
    </font>
    <font>
      <sz val="11"/>
      <color indexed="9"/>
      <name val="Times New Roman"/>
      <family val="1"/>
    </font>
    <font>
      <sz val="11"/>
      <color indexed="8"/>
      <name val="Times New Roman"/>
      <family val="1"/>
    </font>
    <font>
      <b/>
      <u/>
      <sz val="9"/>
      <color indexed="16"/>
      <name val="Times New Roman"/>
      <family val="1"/>
    </font>
    <font>
      <b/>
      <sz val="9"/>
      <color theme="0"/>
      <name val="Times New Roman"/>
      <family val="1"/>
    </font>
    <font>
      <b/>
      <sz val="11"/>
      <color theme="0"/>
      <name val="Times New Roman"/>
      <family val="1"/>
    </font>
    <font>
      <b/>
      <sz val="12"/>
      <color theme="0"/>
      <name val="Arial"/>
      <family val="2"/>
    </font>
    <font>
      <i/>
      <sz val="11"/>
      <color theme="1" tint="0.34998626667073579"/>
      <name val="Arial"/>
      <family val="2"/>
    </font>
    <font>
      <b/>
      <sz val="11"/>
      <color theme="0"/>
      <name val="Arial"/>
      <family val="2"/>
    </font>
    <font>
      <b/>
      <i/>
      <sz val="11"/>
      <color theme="1" tint="0.34998626667073579"/>
      <name val="Arial"/>
      <family val="2"/>
    </font>
    <font>
      <i/>
      <u/>
      <sz val="11"/>
      <color theme="1" tint="0.34998626667073579"/>
      <name val="Arial"/>
      <family val="2"/>
    </font>
    <font>
      <b/>
      <i/>
      <u/>
      <sz val="11"/>
      <color theme="1" tint="0.34998626667073579"/>
      <name val="Arial"/>
      <family val="2"/>
    </font>
    <font>
      <b/>
      <sz val="11"/>
      <color theme="1" tint="0.34998626667073579"/>
      <name val="Arial"/>
      <family val="2"/>
    </font>
    <font>
      <sz val="12"/>
      <color theme="0"/>
      <name val="Arial"/>
      <family val="2"/>
    </font>
    <font>
      <sz val="12"/>
      <color theme="1"/>
      <name val="Arial"/>
      <family val="2"/>
    </font>
    <font>
      <b/>
      <sz val="16"/>
      <color theme="0"/>
      <name val="Arial"/>
      <family val="2"/>
    </font>
    <font>
      <b/>
      <sz val="16"/>
      <color indexed="62"/>
      <name val="Arial"/>
      <family val="2"/>
    </font>
    <font>
      <b/>
      <sz val="11"/>
      <color indexed="62"/>
      <name val="Arial"/>
      <family val="2"/>
    </font>
    <font>
      <sz val="11"/>
      <color theme="1"/>
      <name val="Arial"/>
      <family val="2"/>
    </font>
    <font>
      <sz val="11"/>
      <color indexed="8"/>
      <name val="Arial"/>
      <family val="2"/>
    </font>
    <font>
      <sz val="10"/>
      <color indexed="8"/>
      <name val="Arial"/>
      <family val="2"/>
    </font>
    <font>
      <sz val="10"/>
      <name val="Arial"/>
      <family val="2"/>
    </font>
    <font>
      <b/>
      <sz val="12"/>
      <color theme="1"/>
      <name val="Arial"/>
      <family val="2"/>
    </font>
    <font>
      <b/>
      <sz val="9"/>
      <name val="Arial"/>
      <family val="2"/>
    </font>
    <font>
      <sz val="12"/>
      <color indexed="9"/>
      <name val="Arial"/>
      <family val="2"/>
    </font>
    <font>
      <sz val="12"/>
      <name val="Arial"/>
      <family val="2"/>
    </font>
    <font>
      <b/>
      <sz val="10"/>
      <color indexed="8"/>
      <name val="Arial"/>
      <family val="2"/>
    </font>
    <font>
      <b/>
      <sz val="9"/>
      <color theme="1"/>
      <name val="Arial"/>
      <family val="2"/>
    </font>
    <font>
      <sz val="9"/>
      <color theme="1"/>
      <name val="Arial"/>
      <family val="2"/>
    </font>
    <font>
      <sz val="9"/>
      <color indexed="8"/>
      <name val="Arial"/>
      <family val="2"/>
    </font>
    <font>
      <sz val="9"/>
      <color theme="0"/>
      <name val="Arial"/>
      <family val="2"/>
    </font>
    <font>
      <sz val="11"/>
      <color theme="0"/>
      <name val="Arial"/>
      <family val="2"/>
    </font>
    <font>
      <sz val="8"/>
      <color indexed="8"/>
      <name val="Arial"/>
      <family val="2"/>
    </font>
    <font>
      <sz val="8"/>
      <color theme="1"/>
      <name val="Arial"/>
      <family val="2"/>
    </font>
    <font>
      <sz val="8"/>
      <name val="Arial"/>
      <family val="2"/>
    </font>
    <font>
      <b/>
      <sz val="12"/>
      <color indexed="8"/>
      <name val="Arial"/>
      <family val="2"/>
    </font>
    <font>
      <sz val="9"/>
      <name val="Arial"/>
      <family val="2"/>
    </font>
    <font>
      <b/>
      <sz val="9"/>
      <color indexed="8"/>
      <name val="Arial"/>
      <family val="2"/>
    </font>
    <font>
      <sz val="9"/>
      <color theme="9" tint="-0.249977111117893"/>
      <name val="Arial"/>
      <family val="2"/>
    </font>
    <font>
      <b/>
      <i/>
      <sz val="9"/>
      <color theme="9" tint="-0.249977111117893"/>
      <name val="Arial"/>
      <family val="2"/>
    </font>
    <font>
      <i/>
      <u/>
      <sz val="9"/>
      <color theme="9" tint="-0.249977111117893"/>
      <name val="Arial"/>
      <family val="2"/>
    </font>
    <font>
      <sz val="9"/>
      <color theme="4" tint="0.79998168889431442"/>
      <name val="Arial"/>
      <family val="2"/>
    </font>
    <font>
      <sz val="10"/>
      <color theme="0"/>
      <name val="Arial"/>
      <family val="2"/>
    </font>
    <font>
      <sz val="10"/>
      <color rgb="FFC00000"/>
      <name val="Arial"/>
      <family val="2"/>
    </font>
    <font>
      <u/>
      <sz val="10"/>
      <color theme="0"/>
      <name val="Arial"/>
      <family val="2"/>
    </font>
    <font>
      <b/>
      <i/>
      <sz val="11"/>
      <color theme="3"/>
      <name val="Arial"/>
      <family val="2"/>
    </font>
    <font>
      <i/>
      <sz val="8"/>
      <color theme="1" tint="0.34998626667073579"/>
      <name val="Arial"/>
      <family val="2"/>
    </font>
    <font>
      <b/>
      <i/>
      <sz val="11"/>
      <name val="Arial"/>
      <family val="2"/>
    </font>
    <font>
      <i/>
      <sz val="11"/>
      <name val="Arial"/>
      <family val="2"/>
    </font>
    <font>
      <b/>
      <sz val="10"/>
      <color theme="0"/>
      <name val="Arial"/>
      <family val="2"/>
    </font>
    <font>
      <b/>
      <u/>
      <sz val="10"/>
      <color theme="3"/>
      <name val="Arial"/>
      <family val="2"/>
    </font>
    <font>
      <b/>
      <sz val="9"/>
      <color theme="0"/>
      <name val="Arial"/>
      <family val="2"/>
    </font>
    <font>
      <sz val="10"/>
      <color indexed="9"/>
      <name val="Arial"/>
      <family val="2"/>
    </font>
    <font>
      <sz val="10"/>
      <color theme="0" tint="-4.9989318521683403E-2"/>
      <name val="Arial"/>
      <family val="2"/>
    </font>
    <font>
      <sz val="8"/>
      <color theme="0" tint="-4.9989318521683403E-2"/>
      <name val="Arial"/>
      <family val="2"/>
    </font>
    <font>
      <b/>
      <sz val="10"/>
      <color indexed="16"/>
      <name val="Arial"/>
      <family val="2"/>
    </font>
    <font>
      <b/>
      <sz val="9"/>
      <color indexed="16"/>
      <name val="Arial"/>
      <family val="2"/>
    </font>
    <font>
      <b/>
      <sz val="9"/>
      <color indexed="10"/>
      <name val="Arial"/>
      <family val="2"/>
    </font>
    <font>
      <sz val="10"/>
      <color indexed="22"/>
      <name val="Arial"/>
      <family val="2"/>
    </font>
    <font>
      <b/>
      <sz val="9"/>
      <color indexed="9"/>
      <name val="Arial"/>
      <family val="2"/>
    </font>
    <font>
      <b/>
      <u/>
      <sz val="9"/>
      <color indexed="16"/>
      <name val="Arial"/>
      <family val="2"/>
    </font>
  </fonts>
  <fills count="11">
    <fill>
      <patternFill patternType="none"/>
    </fill>
    <fill>
      <patternFill patternType="gray125"/>
    </fill>
    <fill>
      <patternFill patternType="solid">
        <fgColor indexed="22"/>
        <bgColor indexed="64"/>
      </patternFill>
    </fill>
    <fill>
      <patternFill patternType="gray0625"/>
    </fill>
    <fill>
      <patternFill patternType="solid">
        <fgColor theme="0" tint="-0.14999847407452621"/>
        <bgColor indexed="64"/>
      </patternFill>
    </fill>
    <fill>
      <patternFill patternType="solid">
        <fgColor theme="8" tint="0.79998168889431442"/>
        <bgColor indexed="64"/>
      </patternFill>
    </fill>
    <fill>
      <patternFill patternType="gray0625">
        <bgColor theme="8" tint="0.79998168889431442"/>
      </patternFill>
    </fill>
    <fill>
      <patternFill patternType="solid">
        <fgColor theme="3"/>
        <bgColor indexed="64"/>
      </patternFill>
    </fill>
    <fill>
      <patternFill patternType="solid">
        <fgColor theme="4"/>
        <bgColor indexed="64"/>
      </patternFill>
    </fill>
    <fill>
      <patternFill patternType="solid">
        <fgColor theme="0" tint="-4.9989318521683403E-2"/>
        <bgColor indexed="64"/>
      </patternFill>
    </fill>
    <fill>
      <patternFill patternType="solid">
        <fgColor rgb="FFE5E5E7"/>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theme="0"/>
      </left>
      <right style="thin">
        <color theme="0"/>
      </right>
      <top style="thin">
        <color theme="0"/>
      </top>
      <bottom style="thin">
        <color theme="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style="double">
        <color indexed="64"/>
      </top>
      <bottom style="thin">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5">
    <xf numFmtId="0" fontId="0" fillId="0" borderId="0"/>
    <xf numFmtId="44" fontId="1" fillId="0" borderId="0" applyFont="0" applyFill="0" applyBorder="0" applyAlignment="0" applyProtection="0"/>
    <xf numFmtId="44" fontId="2" fillId="0" borderId="0" applyFont="0" applyFill="0" applyBorder="0" applyAlignment="0" applyProtection="0"/>
    <xf numFmtId="0" fontId="3" fillId="0" borderId="0"/>
    <xf numFmtId="0" fontId="4" fillId="0" borderId="0" applyNumberFormat="0" applyFill="0" applyBorder="0" applyAlignment="0" applyProtection="0"/>
  </cellStyleXfs>
  <cellXfs count="479">
    <xf numFmtId="0" fontId="0" fillId="0" borderId="0" xfId="0"/>
    <xf numFmtId="0" fontId="0" fillId="0" borderId="0" xfId="0" applyProtection="1">
      <protection hidden="1"/>
    </xf>
    <xf numFmtId="0" fontId="0" fillId="0" borderId="0" xfId="0" applyAlignment="1" applyProtection="1">
      <alignment horizontal="center"/>
      <protection hidden="1"/>
    </xf>
    <xf numFmtId="14" fontId="0" fillId="0" borderId="0" xfId="0" applyNumberFormat="1" applyAlignment="1">
      <alignment horizontal="right" vertical="center"/>
    </xf>
    <xf numFmtId="165" fontId="0" fillId="0" borderId="0" xfId="0" applyNumberFormat="1" applyAlignment="1">
      <alignment horizontal="right" vertical="center"/>
    </xf>
    <xf numFmtId="0" fontId="0" fillId="0" borderId="0" xfId="0" applyAlignment="1">
      <alignment horizontal="right" vertical="center"/>
    </xf>
    <xf numFmtId="14" fontId="0" fillId="0" borderId="0" xfId="0" applyNumberFormat="1"/>
    <xf numFmtId="8" fontId="0" fillId="0" borderId="0" xfId="0" applyNumberFormat="1"/>
    <xf numFmtId="1" fontId="0" fillId="0" borderId="0" xfId="0" applyNumberFormat="1"/>
    <xf numFmtId="165" fontId="0" fillId="0" borderId="0" xfId="0" applyNumberFormat="1"/>
    <xf numFmtId="2" fontId="0" fillId="0" borderId="0" xfId="0" applyNumberFormat="1"/>
    <xf numFmtId="0" fontId="0" fillId="0" borderId="1" xfId="0" applyBorder="1"/>
    <xf numFmtId="0" fontId="0" fillId="0" borderId="1" xfId="0" applyFill="1" applyBorder="1"/>
    <xf numFmtId="0" fontId="0" fillId="0" borderId="47" xfId="0" applyFill="1" applyBorder="1"/>
    <xf numFmtId="0" fontId="0" fillId="0" borderId="47" xfId="0" applyBorder="1"/>
    <xf numFmtId="0" fontId="5" fillId="7" borderId="0" xfId="0" applyFont="1" applyFill="1" applyProtection="1">
      <protection hidden="1"/>
    </xf>
    <xf numFmtId="0" fontId="6" fillId="7" borderId="0" xfId="0" applyFont="1" applyFill="1" applyAlignment="1" applyProtection="1">
      <alignment vertical="top" wrapText="1"/>
      <protection hidden="1"/>
    </xf>
    <xf numFmtId="0" fontId="9" fillId="0" borderId="0" xfId="0" applyFont="1" applyAlignment="1">
      <alignment horizontal="center"/>
    </xf>
    <xf numFmtId="0" fontId="5" fillId="0" borderId="0" xfId="0" applyFont="1"/>
    <xf numFmtId="0" fontId="5" fillId="0" borderId="0" xfId="0" applyFont="1" applyProtection="1">
      <protection hidden="1"/>
    </xf>
    <xf numFmtId="0" fontId="5" fillId="9" borderId="0" xfId="0" applyFont="1" applyFill="1" applyProtection="1">
      <protection hidden="1"/>
    </xf>
    <xf numFmtId="0" fontId="11" fillId="9" borderId="0" xfId="0" applyFont="1" applyFill="1" applyAlignment="1" applyProtection="1">
      <alignment wrapText="1"/>
      <protection hidden="1"/>
    </xf>
    <xf numFmtId="0" fontId="5" fillId="0" borderId="0" xfId="0" applyFont="1" applyAlignment="1" applyProtection="1">
      <alignment vertical="top"/>
      <protection hidden="1"/>
    </xf>
    <xf numFmtId="0" fontId="5" fillId="0" borderId="0" xfId="0" applyFont="1" applyAlignment="1">
      <alignment horizontal="center"/>
    </xf>
    <xf numFmtId="0" fontId="14" fillId="0" borderId="0" xfId="0" applyFont="1" applyProtection="1">
      <protection hidden="1"/>
    </xf>
    <xf numFmtId="165" fontId="14" fillId="0" borderId="0" xfId="0" applyNumberFormat="1" applyFont="1" applyBorder="1" applyProtection="1">
      <protection hidden="1"/>
    </xf>
    <xf numFmtId="164" fontId="14" fillId="0" borderId="0" xfId="0" applyNumberFormat="1" applyFont="1" applyBorder="1" applyAlignment="1" applyProtection="1">
      <alignment horizontal="center"/>
      <protection hidden="1"/>
    </xf>
    <xf numFmtId="0" fontId="14" fillId="0" borderId="0" xfId="0" applyFont="1" applyBorder="1" applyProtection="1">
      <protection hidden="1"/>
    </xf>
    <xf numFmtId="0" fontId="14" fillId="0" borderId="0" xfId="0" applyFont="1" applyAlignment="1">
      <alignment horizontal="center"/>
    </xf>
    <xf numFmtId="0" fontId="14" fillId="0" borderId="0" xfId="0" applyFont="1"/>
    <xf numFmtId="0" fontId="14" fillId="0" borderId="0" xfId="0" applyFont="1" applyFill="1" applyBorder="1" applyAlignment="1">
      <alignment horizontal="left"/>
    </xf>
    <xf numFmtId="164" fontId="5" fillId="0" borderId="0" xfId="0" applyNumberFormat="1" applyFont="1" applyAlignment="1">
      <alignment horizontal="right"/>
    </xf>
    <xf numFmtId="164" fontId="14" fillId="0" borderId="0" xfId="0" applyNumberFormat="1" applyFont="1"/>
    <xf numFmtId="1" fontId="14" fillId="0" borderId="0" xfId="0" applyNumberFormat="1" applyFont="1"/>
    <xf numFmtId="167" fontId="16" fillId="0" borderId="0" xfId="0" applyNumberFormat="1" applyFont="1" applyProtection="1">
      <protection hidden="1"/>
    </xf>
    <xf numFmtId="165" fontId="14" fillId="0" borderId="0" xfId="0" applyNumberFormat="1" applyFont="1" applyProtection="1">
      <protection hidden="1"/>
    </xf>
    <xf numFmtId="0" fontId="5" fillId="0" borderId="0" xfId="0" applyFont="1" applyBorder="1"/>
    <xf numFmtId="164" fontId="14" fillId="0" borderId="0" xfId="0" applyNumberFormat="1" applyFont="1" applyAlignment="1">
      <alignment horizontal="center"/>
    </xf>
    <xf numFmtId="165" fontId="14" fillId="0" borderId="0" xfId="0" applyNumberFormat="1" applyFont="1" applyBorder="1"/>
    <xf numFmtId="0" fontId="5" fillId="0" borderId="0" xfId="0" applyFont="1" applyBorder="1" applyProtection="1">
      <protection hidden="1"/>
    </xf>
    <xf numFmtId="0" fontId="19" fillId="0" borderId="0" xfId="0" applyFont="1"/>
    <xf numFmtId="14" fontId="18" fillId="0" borderId="0" xfId="0" applyNumberFormat="1" applyFont="1" applyFill="1" applyBorder="1" applyProtection="1">
      <protection hidden="1"/>
    </xf>
    <xf numFmtId="2" fontId="15" fillId="0" borderId="0" xfId="0" applyNumberFormat="1" applyFont="1" applyBorder="1" applyProtection="1">
      <protection hidden="1"/>
    </xf>
    <xf numFmtId="0" fontId="20" fillId="0" borderId="0" xfId="0" applyFont="1" applyProtection="1">
      <protection hidden="1"/>
    </xf>
    <xf numFmtId="0" fontId="14" fillId="0" borderId="0" xfId="0" applyFont="1" applyAlignment="1" applyProtection="1">
      <alignment wrapText="1"/>
      <protection hidden="1"/>
    </xf>
    <xf numFmtId="0" fontId="5" fillId="0" borderId="0" xfId="0" applyFont="1" applyAlignment="1" applyProtection="1">
      <alignment wrapText="1"/>
      <protection hidden="1"/>
    </xf>
    <xf numFmtId="164" fontId="14" fillId="0" borderId="0" xfId="0" applyNumberFormat="1" applyFont="1" applyAlignment="1">
      <alignment horizontal="center" wrapText="1"/>
    </xf>
    <xf numFmtId="0" fontId="5" fillId="0" borderId="0" xfId="0" applyFont="1" applyAlignment="1">
      <alignment wrapText="1"/>
    </xf>
    <xf numFmtId="0" fontId="5" fillId="0" borderId="0" xfId="0" applyFont="1" applyBorder="1" applyAlignment="1" applyProtection="1">
      <protection hidden="1"/>
    </xf>
    <xf numFmtId="0" fontId="5" fillId="0" borderId="0" xfId="0" applyFont="1" applyFill="1" applyProtection="1">
      <protection hidden="1"/>
    </xf>
    <xf numFmtId="0" fontId="12" fillId="7" borderId="0" xfId="0" applyFont="1" applyFill="1" applyAlignment="1" applyProtection="1">
      <alignment horizontal="left"/>
      <protection hidden="1"/>
    </xf>
    <xf numFmtId="0" fontId="14" fillId="7" borderId="0" xfId="0" applyFont="1" applyFill="1" applyProtection="1">
      <protection hidden="1"/>
    </xf>
    <xf numFmtId="0" fontId="14" fillId="0" borderId="0" xfId="0" applyFont="1" applyBorder="1" applyAlignment="1">
      <alignment horizontal="center"/>
    </xf>
    <xf numFmtId="0" fontId="5" fillId="0" borderId="0" xfId="0" applyFont="1" applyAlignment="1">
      <alignment horizontal="left"/>
    </xf>
    <xf numFmtId="0" fontId="22" fillId="7" borderId="0" xfId="4" applyFont="1" applyFill="1" applyAlignment="1" applyProtection="1">
      <alignment horizontal="right"/>
      <protection hidden="1"/>
    </xf>
    <xf numFmtId="0" fontId="13" fillId="7" borderId="5" xfId="0" applyFont="1" applyFill="1" applyBorder="1" applyAlignment="1" applyProtection="1">
      <alignment horizontal="center" wrapText="1"/>
    </xf>
    <xf numFmtId="0" fontId="5" fillId="0" borderId="0" xfId="0" applyFont="1" applyProtection="1"/>
    <xf numFmtId="0" fontId="5" fillId="0" borderId="0" xfId="0" applyFont="1" applyAlignment="1" applyProtection="1">
      <alignment wrapText="1"/>
    </xf>
    <xf numFmtId="0" fontId="5" fillId="0" borderId="52" xfId="0" applyFont="1" applyBorder="1"/>
    <xf numFmtId="0" fontId="5" fillId="0" borderId="50" xfId="0" applyFont="1" applyBorder="1"/>
    <xf numFmtId="0" fontId="5" fillId="0" borderId="41" xfId="0" applyFont="1" applyBorder="1"/>
    <xf numFmtId="0" fontId="5" fillId="0" borderId="53" xfId="0" applyFont="1" applyBorder="1"/>
    <xf numFmtId="0" fontId="5" fillId="0" borderId="54" xfId="0" applyFont="1" applyBorder="1"/>
    <xf numFmtId="0" fontId="5" fillId="0" borderId="55" xfId="0" applyFont="1" applyBorder="1"/>
    <xf numFmtId="0" fontId="5" fillId="0" borderId="56" xfId="0" applyFont="1" applyBorder="1"/>
    <xf numFmtId="0" fontId="5" fillId="0" borderId="41" xfId="0" applyFont="1" applyBorder="1" applyAlignment="1">
      <alignment wrapText="1"/>
    </xf>
    <xf numFmtId="0" fontId="9" fillId="0" borderId="0" xfId="0" applyFont="1"/>
    <xf numFmtId="0" fontId="9" fillId="0" borderId="0" xfId="0" applyFont="1"/>
    <xf numFmtId="0" fontId="6" fillId="0" borderId="0" xfId="0" applyFont="1" applyBorder="1" applyProtection="1">
      <protection hidden="1"/>
    </xf>
    <xf numFmtId="0" fontId="24" fillId="7" borderId="57" xfId="0" applyFont="1" applyFill="1" applyBorder="1" applyAlignment="1">
      <alignment horizontal="center" wrapText="1"/>
    </xf>
    <xf numFmtId="0" fontId="25" fillId="9" borderId="58" xfId="0" applyFont="1" applyFill="1" applyBorder="1" applyAlignment="1">
      <alignment wrapText="1"/>
    </xf>
    <xf numFmtId="0" fontId="26" fillId="8" borderId="47" xfId="0" applyFont="1" applyFill="1" applyBorder="1" applyAlignment="1">
      <alignment wrapText="1"/>
    </xf>
    <xf numFmtId="0" fontId="25" fillId="9" borderId="47" xfId="0" applyFont="1" applyFill="1" applyBorder="1" applyAlignment="1">
      <alignment wrapText="1"/>
    </xf>
    <xf numFmtId="0" fontId="27" fillId="9" borderId="47" xfId="0" applyFont="1" applyFill="1" applyBorder="1" applyAlignment="1">
      <alignment wrapText="1"/>
    </xf>
    <xf numFmtId="0" fontId="28" fillId="9" borderId="47" xfId="4" applyFont="1" applyFill="1" applyBorder="1" applyAlignment="1">
      <alignment wrapText="1"/>
    </xf>
    <xf numFmtId="0" fontId="29" fillId="9" borderId="47" xfId="0" applyFont="1" applyFill="1" applyBorder="1" applyAlignment="1">
      <alignment wrapText="1"/>
    </xf>
    <xf numFmtId="0" fontId="30" fillId="4" borderId="47" xfId="0" applyFont="1" applyFill="1" applyBorder="1" applyAlignment="1">
      <alignment wrapText="1"/>
    </xf>
    <xf numFmtId="0" fontId="31" fillId="7" borderId="2" xfId="4" applyFont="1" applyFill="1" applyBorder="1" applyAlignment="1">
      <alignment horizontal="right"/>
    </xf>
    <xf numFmtId="0" fontId="32" fillId="0" borderId="0" xfId="0" applyFont="1" applyBorder="1" applyAlignment="1">
      <alignment wrapText="1"/>
    </xf>
    <xf numFmtId="0" fontId="32" fillId="0" borderId="51" xfId="0" applyFont="1" applyBorder="1" applyAlignment="1">
      <alignment wrapText="1"/>
    </xf>
    <xf numFmtId="0" fontId="32" fillId="7" borderId="0" xfId="0" applyFont="1" applyFill="1" applyProtection="1">
      <protection hidden="1"/>
    </xf>
    <xf numFmtId="0" fontId="34" fillId="7" borderId="0" xfId="0" applyFont="1" applyFill="1" applyAlignment="1" applyProtection="1">
      <alignment horizontal="center"/>
      <protection hidden="1"/>
    </xf>
    <xf numFmtId="0" fontId="32" fillId="0" borderId="0" xfId="0" applyFont="1"/>
    <xf numFmtId="14" fontId="32" fillId="0" borderId="0" xfId="0" applyNumberFormat="1" applyFont="1"/>
    <xf numFmtId="0" fontId="35" fillId="7" borderId="0" xfId="0" applyFont="1" applyFill="1" applyAlignment="1" applyProtection="1">
      <alignment horizontal="center"/>
      <protection hidden="1"/>
    </xf>
    <xf numFmtId="0" fontId="32" fillId="0" borderId="0" xfId="0" applyFont="1" applyProtection="1">
      <protection hidden="1"/>
    </xf>
    <xf numFmtId="0" fontId="36" fillId="0" borderId="0" xfId="0" applyFont="1" applyProtection="1">
      <protection hidden="1"/>
    </xf>
    <xf numFmtId="0" fontId="37" fillId="0" borderId="0" xfId="0" applyFont="1" applyProtection="1">
      <protection hidden="1"/>
    </xf>
    <xf numFmtId="14" fontId="37" fillId="0" borderId="0" xfId="0" applyNumberFormat="1" applyFont="1" applyProtection="1">
      <protection hidden="1"/>
    </xf>
    <xf numFmtId="0" fontId="36" fillId="0" borderId="0" xfId="0" applyFont="1"/>
    <xf numFmtId="0" fontId="38" fillId="0" borderId="0" xfId="0" applyFont="1" applyProtection="1">
      <protection hidden="1"/>
    </xf>
    <xf numFmtId="0" fontId="38" fillId="0" borderId="0" xfId="0" applyFont="1" applyFill="1" applyBorder="1" applyProtection="1">
      <protection hidden="1"/>
    </xf>
    <xf numFmtId="0" fontId="38" fillId="0" borderId="0" xfId="0" applyFont="1" applyFill="1" applyBorder="1" applyAlignment="1" applyProtection="1">
      <alignment horizontal="right"/>
      <protection hidden="1"/>
    </xf>
    <xf numFmtId="0" fontId="38" fillId="0" borderId="0" xfId="0" applyFont="1" applyFill="1" applyAlignment="1" applyProtection="1">
      <alignment horizontal="right"/>
      <protection hidden="1"/>
    </xf>
    <xf numFmtId="0" fontId="39" fillId="0" borderId="0" xfId="0" applyFont="1" applyFill="1" applyBorder="1" applyAlignment="1" applyProtection="1">
      <alignment horizontal="center"/>
      <protection hidden="1"/>
    </xf>
    <xf numFmtId="0" fontId="40" fillId="0" borderId="0" xfId="0" applyFont="1" applyAlignment="1">
      <alignment vertical="center"/>
    </xf>
    <xf numFmtId="0" fontId="40" fillId="0" borderId="0" xfId="0" applyFont="1"/>
    <xf numFmtId="0" fontId="41" fillId="0" borderId="0" xfId="0" applyFont="1" applyFill="1" applyBorder="1" applyAlignment="1" applyProtection="1">
      <alignment horizontal="center" wrapText="1"/>
      <protection hidden="1"/>
    </xf>
    <xf numFmtId="0" fontId="42" fillId="0" borderId="0" xfId="0" applyFont="1" applyProtection="1">
      <protection hidden="1"/>
    </xf>
    <xf numFmtId="0" fontId="43" fillId="0" borderId="0" xfId="0" applyFont="1"/>
    <xf numFmtId="0" fontId="32" fillId="0" borderId="0" xfId="0" applyFont="1" applyAlignment="1">
      <alignment horizontal="left"/>
    </xf>
    <xf numFmtId="0" fontId="45" fillId="0" borderId="0" xfId="0" applyFont="1" applyFill="1" applyBorder="1" applyAlignment="1" applyProtection="1">
      <alignment horizontal="left"/>
      <protection hidden="1"/>
    </xf>
    <xf numFmtId="0" fontId="41" fillId="0" borderId="0" xfId="0" applyFont="1" applyFill="1" applyBorder="1" applyAlignment="1" applyProtection="1">
      <alignment horizontal="left"/>
      <protection hidden="1"/>
    </xf>
    <xf numFmtId="0" fontId="46" fillId="0" borderId="0" xfId="0" applyFont="1" applyProtection="1">
      <protection hidden="1"/>
    </xf>
    <xf numFmtId="0" fontId="37" fillId="0" borderId="0" xfId="0" applyFont="1" applyBorder="1" applyAlignment="1" applyProtection="1">
      <alignment horizontal="left" vertical="top" wrapText="1"/>
      <protection hidden="1"/>
    </xf>
    <xf numFmtId="0" fontId="47" fillId="0" borderId="0" xfId="0" applyFont="1" applyBorder="1" applyAlignment="1" applyProtection="1">
      <alignment vertical="top" wrapText="1"/>
      <protection hidden="1"/>
    </xf>
    <xf numFmtId="0" fontId="48" fillId="7" borderId="0" xfId="0" applyFont="1" applyFill="1" applyProtection="1">
      <protection hidden="1"/>
    </xf>
    <xf numFmtId="0" fontId="49" fillId="7" borderId="0" xfId="0" applyFont="1" applyFill="1" applyAlignment="1">
      <alignment vertical="center"/>
    </xf>
    <xf numFmtId="0" fontId="48" fillId="7" borderId="0" xfId="0" applyFont="1" applyFill="1" applyAlignment="1">
      <alignment vertical="center" wrapText="1"/>
    </xf>
    <xf numFmtId="0" fontId="26" fillId="7" borderId="0" xfId="4" quotePrefix="1" applyFont="1" applyFill="1" applyAlignment="1">
      <alignment horizontal="right" vertical="center" wrapText="1"/>
    </xf>
    <xf numFmtId="0" fontId="32" fillId="7" borderId="0" xfId="0" applyFont="1" applyFill="1"/>
    <xf numFmtId="0" fontId="46" fillId="0" borderId="0" xfId="0" applyFont="1"/>
    <xf numFmtId="14" fontId="36" fillId="0" borderId="0" xfId="0" applyNumberFormat="1" applyFont="1"/>
    <xf numFmtId="0" fontId="50" fillId="0" borderId="0" xfId="0" applyFont="1" applyBorder="1" applyAlignment="1" applyProtection="1">
      <alignment vertical="top"/>
      <protection hidden="1"/>
    </xf>
    <xf numFmtId="0" fontId="32" fillId="0" borderId="0" xfId="0" applyFont="1" applyBorder="1" applyProtection="1">
      <protection hidden="1"/>
    </xf>
    <xf numFmtId="165" fontId="38" fillId="0" borderId="1" xfId="0" applyNumberFormat="1" applyFont="1" applyBorder="1" applyAlignment="1" applyProtection="1">
      <alignment horizontal="right"/>
      <protection hidden="1"/>
    </xf>
    <xf numFmtId="0" fontId="41" fillId="0" borderId="1" xfId="0" applyFont="1" applyFill="1" applyBorder="1" applyAlignment="1" applyProtection="1">
      <alignment horizontal="center" wrapText="1"/>
      <protection hidden="1"/>
    </xf>
    <xf numFmtId="0" fontId="41" fillId="0" borderId="6" xfId="0" applyFont="1" applyFill="1" applyBorder="1" applyAlignment="1" applyProtection="1">
      <alignment horizontal="center" wrapText="1"/>
      <protection hidden="1"/>
    </xf>
    <xf numFmtId="0" fontId="46" fillId="0" borderId="13" xfId="0" applyFont="1" applyBorder="1" applyAlignment="1">
      <alignment horizontal="center"/>
    </xf>
    <xf numFmtId="0" fontId="54" fillId="5" borderId="10" xfId="0" applyFont="1" applyFill="1" applyBorder="1" applyAlignment="1" applyProtection="1">
      <alignment horizontal="left" wrapText="1"/>
      <protection locked="0"/>
    </xf>
    <xf numFmtId="14" fontId="54" fillId="5" borderId="11" xfId="0" applyNumberFormat="1" applyFont="1" applyFill="1" applyBorder="1" applyAlignment="1" applyProtection="1">
      <alignment horizontal="center" wrapText="1"/>
      <protection locked="0"/>
    </xf>
    <xf numFmtId="1" fontId="54" fillId="0" borderId="4" xfId="0" applyNumberFormat="1" applyFont="1" applyFill="1" applyBorder="1" applyAlignment="1" applyProtection="1">
      <alignment horizontal="center" wrapText="1"/>
      <protection hidden="1"/>
    </xf>
    <xf numFmtId="165" fontId="54" fillId="0" borderId="2" xfId="0" applyNumberFormat="1" applyFont="1" applyFill="1" applyBorder="1" applyAlignment="1" applyProtection="1">
      <alignment horizontal="right" wrapText="1"/>
      <protection hidden="1"/>
    </xf>
    <xf numFmtId="0" fontId="54" fillId="5" borderId="1" xfId="0" applyFont="1" applyFill="1" applyBorder="1" applyAlignment="1" applyProtection="1">
      <alignment horizontal="left" wrapText="1"/>
      <protection locked="0"/>
    </xf>
    <xf numFmtId="14" fontId="54" fillId="5" borderId="12" xfId="0" applyNumberFormat="1" applyFont="1" applyFill="1" applyBorder="1" applyAlignment="1" applyProtection="1">
      <alignment horizontal="center" wrapText="1"/>
      <protection locked="0"/>
    </xf>
    <xf numFmtId="14" fontId="54" fillId="5" borderId="13" xfId="0" applyNumberFormat="1" applyFont="1" applyFill="1" applyBorder="1" applyAlignment="1" applyProtection="1">
      <alignment horizontal="center" wrapText="1"/>
      <protection locked="0"/>
    </xf>
    <xf numFmtId="0" fontId="54" fillId="0" borderId="3" xfId="0" applyFont="1" applyBorder="1" applyAlignment="1" applyProtection="1">
      <alignment horizontal="center" wrapText="1"/>
      <protection hidden="1"/>
    </xf>
    <xf numFmtId="0" fontId="54" fillId="5" borderId="14" xfId="0" applyFont="1" applyFill="1" applyBorder="1" applyAlignment="1" applyProtection="1">
      <alignment horizontal="left" wrapText="1"/>
      <protection locked="0"/>
    </xf>
    <xf numFmtId="14" fontId="54" fillId="5" borderId="15" xfId="0" applyNumberFormat="1" applyFont="1" applyFill="1" applyBorder="1" applyAlignment="1" applyProtection="1">
      <alignment horizontal="center" wrapText="1"/>
      <protection locked="0"/>
    </xf>
    <xf numFmtId="0" fontId="47" fillId="0" borderId="0" xfId="0" applyFont="1" applyProtection="1">
      <protection hidden="1"/>
    </xf>
    <xf numFmtId="0" fontId="55" fillId="0" borderId="0" xfId="0" applyFont="1" applyAlignment="1" applyProtection="1">
      <alignment horizontal="right"/>
      <protection hidden="1"/>
    </xf>
    <xf numFmtId="165" fontId="47" fillId="0" borderId="1" xfId="0" applyNumberFormat="1" applyFont="1" applyBorder="1" applyAlignment="1" applyProtection="1">
      <alignment horizontal="right"/>
      <protection hidden="1"/>
    </xf>
    <xf numFmtId="165" fontId="56" fillId="0" borderId="0" xfId="0" applyNumberFormat="1" applyFont="1" applyBorder="1" applyAlignment="1" applyProtection="1">
      <alignment horizontal="right"/>
      <protection hidden="1"/>
    </xf>
    <xf numFmtId="165" fontId="47" fillId="0" borderId="0" xfId="0" applyNumberFormat="1" applyFont="1" applyBorder="1" applyAlignment="1" applyProtection="1">
      <alignment horizontal="right"/>
      <protection hidden="1"/>
    </xf>
    <xf numFmtId="0" fontId="59" fillId="0" borderId="0" xfId="0" applyFont="1" applyFill="1" applyBorder="1" applyAlignment="1" applyProtection="1">
      <alignment horizontal="left"/>
      <protection hidden="1"/>
    </xf>
    <xf numFmtId="0" fontId="46" fillId="0" borderId="0" xfId="0" applyFont="1" applyFill="1" applyBorder="1"/>
    <xf numFmtId="0" fontId="38" fillId="0" borderId="0" xfId="0" applyFont="1" applyAlignment="1" applyProtection="1">
      <alignment horizontal="right"/>
      <protection hidden="1"/>
    </xf>
    <xf numFmtId="14" fontId="38" fillId="5" borderId="9" xfId="0" applyNumberFormat="1" applyFont="1" applyFill="1" applyBorder="1" applyAlignment="1" applyProtection="1">
      <alignment horizontal="center"/>
      <protection locked="0"/>
    </xf>
    <xf numFmtId="0" fontId="39" fillId="0" borderId="1" xfId="0" applyFont="1" applyBorder="1" applyAlignment="1" applyProtection="1">
      <alignment horizontal="center"/>
      <protection hidden="1"/>
    </xf>
    <xf numFmtId="0" fontId="39" fillId="0" borderId="0" xfId="0" applyFont="1" applyBorder="1" applyAlignment="1" applyProtection="1">
      <alignment horizontal="center"/>
      <protection hidden="1"/>
    </xf>
    <xf numFmtId="0" fontId="38" fillId="5" borderId="9" xfId="0" applyFont="1" applyFill="1" applyBorder="1" applyProtection="1">
      <protection locked="0"/>
    </xf>
    <xf numFmtId="0" fontId="39" fillId="5" borderId="9" xfId="0" applyFont="1" applyFill="1" applyBorder="1" applyAlignment="1" applyProtection="1">
      <alignment horizontal="center"/>
      <protection locked="0"/>
    </xf>
    <xf numFmtId="0" fontId="52" fillId="0" borderId="0" xfId="0" applyFont="1" applyAlignment="1">
      <alignment horizontal="center"/>
    </xf>
    <xf numFmtId="0" fontId="65" fillId="9" borderId="0" xfId="0" applyFont="1" applyFill="1" applyBorder="1" applyAlignment="1">
      <alignment vertical="top" wrapText="1"/>
    </xf>
    <xf numFmtId="0" fontId="66" fillId="9" borderId="0" xfId="0" applyFont="1" applyFill="1" applyBorder="1"/>
    <xf numFmtId="0" fontId="43" fillId="9" borderId="0" xfId="0" applyFont="1" applyFill="1" applyBorder="1"/>
    <xf numFmtId="0" fontId="51" fillId="9" borderId="0" xfId="0" applyFont="1" applyFill="1" applyBorder="1" applyAlignment="1">
      <alignment horizontal="center"/>
    </xf>
    <xf numFmtId="0" fontId="25" fillId="9" borderId="0" xfId="0" applyFont="1" applyFill="1" applyBorder="1" applyAlignment="1">
      <alignment wrapText="1"/>
    </xf>
    <xf numFmtId="0" fontId="25" fillId="9" borderId="0" xfId="0" applyFont="1" applyFill="1" applyBorder="1" applyAlignment="1">
      <alignment horizontal="left" wrapText="1"/>
    </xf>
    <xf numFmtId="0" fontId="66" fillId="9" borderId="0" xfId="0" applyFont="1" applyFill="1" applyBorder="1" applyAlignment="1">
      <alignment wrapText="1"/>
    </xf>
    <xf numFmtId="0" fontId="51" fillId="9" borderId="0" xfId="0" applyFont="1" applyFill="1" applyBorder="1"/>
    <xf numFmtId="0" fontId="66" fillId="9" borderId="0" xfId="0" applyFont="1" applyFill="1" applyBorder="1" applyAlignment="1">
      <alignment horizontal="left" wrapText="1"/>
    </xf>
    <xf numFmtId="0" fontId="43" fillId="0" borderId="0" xfId="0" applyFont="1" applyBorder="1"/>
    <xf numFmtId="0" fontId="51" fillId="0" borderId="0" xfId="0" applyFont="1" applyBorder="1" applyAlignment="1">
      <alignment horizontal="center"/>
    </xf>
    <xf numFmtId="0" fontId="51" fillId="0" borderId="0" xfId="0" applyFont="1" applyAlignment="1">
      <alignment horizontal="center"/>
    </xf>
    <xf numFmtId="0" fontId="67" fillId="8" borderId="34" xfId="0" applyFont="1" applyFill="1" applyBorder="1" applyProtection="1">
      <protection hidden="1"/>
    </xf>
    <xf numFmtId="0" fontId="24" fillId="8" borderId="25" xfId="0" applyFont="1" applyFill="1" applyBorder="1" applyProtection="1">
      <protection hidden="1"/>
    </xf>
    <xf numFmtId="0" fontId="53" fillId="8" borderId="25" xfId="0" applyFont="1" applyFill="1" applyBorder="1" applyProtection="1">
      <protection hidden="1"/>
    </xf>
    <xf numFmtId="0" fontId="38" fillId="8" borderId="25" xfId="0" applyFont="1" applyFill="1" applyBorder="1" applyProtection="1">
      <protection hidden="1"/>
    </xf>
    <xf numFmtId="0" fontId="44" fillId="8" borderId="25" xfId="0" applyFont="1" applyFill="1" applyBorder="1" applyAlignment="1" applyProtection="1">
      <alignment wrapText="1"/>
      <protection hidden="1"/>
    </xf>
    <xf numFmtId="0" fontId="44" fillId="8" borderId="27" xfId="0" applyFont="1" applyFill="1" applyBorder="1" applyAlignment="1" applyProtection="1">
      <alignment wrapText="1"/>
      <protection hidden="1"/>
    </xf>
    <xf numFmtId="0" fontId="67" fillId="8" borderId="40" xfId="0" applyFont="1" applyFill="1" applyBorder="1" applyAlignment="1" applyProtection="1">
      <alignment vertical="top"/>
      <protection hidden="1"/>
    </xf>
    <xf numFmtId="0" fontId="24" fillId="8" borderId="0" xfId="0" applyFont="1" applyFill="1" applyBorder="1" applyAlignment="1" applyProtection="1">
      <alignment vertical="top"/>
      <protection hidden="1"/>
    </xf>
    <xf numFmtId="0" fontId="38" fillId="9" borderId="17" xfId="0" applyFont="1" applyFill="1" applyBorder="1" applyAlignment="1" applyProtection="1">
      <alignment horizontal="center" vertical="top"/>
      <protection locked="0"/>
    </xf>
    <xf numFmtId="0" fontId="32" fillId="0" borderId="34" xfId="0" applyFont="1" applyBorder="1" applyProtection="1">
      <protection hidden="1"/>
    </xf>
    <xf numFmtId="0" fontId="32" fillId="0" borderId="25" xfId="0" applyFont="1" applyBorder="1" applyProtection="1">
      <protection hidden="1"/>
    </xf>
    <xf numFmtId="0" fontId="32" fillId="0" borderId="7" xfId="0" applyFont="1" applyBorder="1" applyProtection="1">
      <protection hidden="1"/>
    </xf>
    <xf numFmtId="0" fontId="32" fillId="0" borderId="47" xfId="0" applyFont="1" applyBorder="1" applyProtection="1">
      <protection hidden="1"/>
    </xf>
    <xf numFmtId="0" fontId="44" fillId="0" borderId="47" xfId="0" applyFont="1" applyBorder="1" applyAlignment="1" applyProtection="1">
      <alignment horizontal="center"/>
      <protection hidden="1"/>
    </xf>
    <xf numFmtId="0" fontId="32" fillId="10" borderId="0" xfId="0" applyFont="1" applyFill="1" applyBorder="1" applyProtection="1">
      <protection hidden="1"/>
    </xf>
    <xf numFmtId="0" fontId="32" fillId="10" borderId="7" xfId="0" applyFont="1" applyFill="1" applyBorder="1" applyProtection="1">
      <protection hidden="1"/>
    </xf>
    <xf numFmtId="0" fontId="44" fillId="0" borderId="8" xfId="0" applyFont="1" applyBorder="1" applyProtection="1">
      <protection hidden="1"/>
    </xf>
    <xf numFmtId="0" fontId="38" fillId="0" borderId="38" xfId="0" applyFont="1" applyBorder="1" applyProtection="1">
      <protection hidden="1"/>
    </xf>
    <xf numFmtId="0" fontId="32" fillId="0" borderId="26" xfId="0" applyFont="1" applyBorder="1" applyProtection="1">
      <protection hidden="1"/>
    </xf>
    <xf numFmtId="0" fontId="44" fillId="0" borderId="2" xfId="0" applyFont="1" applyBorder="1" applyAlignment="1" applyProtection="1">
      <alignment horizontal="center"/>
      <protection hidden="1"/>
    </xf>
    <xf numFmtId="165" fontId="39" fillId="0" borderId="1" xfId="0" applyNumberFormat="1" applyFont="1" applyBorder="1" applyProtection="1">
      <protection hidden="1"/>
    </xf>
    <xf numFmtId="0" fontId="38" fillId="0" borderId="1" xfId="0" applyFont="1" applyBorder="1" applyAlignment="1" applyProtection="1">
      <alignment horizontal="center"/>
      <protection hidden="1"/>
    </xf>
    <xf numFmtId="165" fontId="38" fillId="0" borderId="1" xfId="0" applyNumberFormat="1" applyFont="1" applyBorder="1" applyProtection="1">
      <protection hidden="1"/>
    </xf>
    <xf numFmtId="0" fontId="32" fillId="10" borderId="38" xfId="0" applyFont="1" applyFill="1" applyBorder="1" applyProtection="1">
      <protection hidden="1"/>
    </xf>
    <xf numFmtId="0" fontId="32" fillId="10" borderId="26" xfId="0" applyFont="1" applyFill="1" applyBorder="1" applyProtection="1">
      <protection hidden="1"/>
    </xf>
    <xf numFmtId="0" fontId="32" fillId="0" borderId="5" xfId="0" applyFont="1" applyBorder="1" applyProtection="1">
      <protection hidden="1"/>
    </xf>
    <xf numFmtId="0" fontId="44" fillId="0" borderId="34" xfId="0" applyFont="1" applyBorder="1" applyProtection="1">
      <protection hidden="1"/>
    </xf>
    <xf numFmtId="0" fontId="44" fillId="0" borderId="3" xfId="0" applyFont="1" applyBorder="1" applyAlignment="1" applyProtection="1">
      <alignment horizontal="left"/>
      <protection hidden="1"/>
    </xf>
    <xf numFmtId="0" fontId="44" fillId="0" borderId="4" xfId="0" applyFont="1" applyBorder="1" applyAlignment="1" applyProtection="1">
      <alignment horizontal="center"/>
      <protection hidden="1"/>
    </xf>
    <xf numFmtId="0" fontId="55" fillId="0" borderId="6" xfId="0" applyFont="1" applyBorder="1" applyAlignment="1" applyProtection="1">
      <alignment horizontal="center"/>
      <protection hidden="1"/>
    </xf>
    <xf numFmtId="0" fontId="55" fillId="0" borderId="6" xfId="0" applyFont="1" applyBorder="1" applyAlignment="1" applyProtection="1">
      <alignment horizontal="center" wrapText="1"/>
      <protection hidden="1"/>
    </xf>
    <xf numFmtId="0" fontId="55" fillId="0" borderId="1" xfId="0" applyFont="1" applyBorder="1" applyAlignment="1" applyProtection="1">
      <alignment horizontal="center"/>
      <protection hidden="1"/>
    </xf>
    <xf numFmtId="0" fontId="32" fillId="10" borderId="27" xfId="0" applyFont="1" applyFill="1" applyBorder="1" applyProtection="1">
      <protection hidden="1"/>
    </xf>
    <xf numFmtId="0" fontId="32" fillId="0" borderId="40" xfId="0" applyFont="1" applyBorder="1" applyProtection="1">
      <protection hidden="1"/>
    </xf>
    <xf numFmtId="165" fontId="38" fillId="5" borderId="62" xfId="0" applyNumberFormat="1" applyFont="1" applyFill="1" applyBorder="1" applyAlignment="1" applyProtection="1">
      <alignment horizontal="center"/>
      <protection locked="0"/>
    </xf>
    <xf numFmtId="1" fontId="38" fillId="5" borderId="21" xfId="0" applyNumberFormat="1" applyFont="1" applyFill="1" applyBorder="1" applyAlignment="1" applyProtection="1">
      <alignment horizontal="center"/>
      <protection locked="0"/>
    </xf>
    <xf numFmtId="165" fontId="38" fillId="0" borderId="4" xfId="0" applyNumberFormat="1" applyFont="1" applyBorder="1" applyAlignment="1" applyProtection="1">
      <alignment horizontal="right"/>
      <protection hidden="1"/>
    </xf>
    <xf numFmtId="165" fontId="38" fillId="5" borderId="29" xfId="0" applyNumberFormat="1" applyFont="1" applyFill="1" applyBorder="1" applyAlignment="1" applyProtection="1">
      <alignment horizontal="center"/>
      <protection locked="0"/>
    </xf>
    <xf numFmtId="1" fontId="38" fillId="5" borderId="23" xfId="0" applyNumberFormat="1" applyFont="1" applyFill="1" applyBorder="1" applyAlignment="1" applyProtection="1">
      <alignment horizontal="center"/>
      <protection locked="0"/>
    </xf>
    <xf numFmtId="0" fontId="47" fillId="10" borderId="7" xfId="0" applyFont="1" applyFill="1" applyBorder="1" applyProtection="1">
      <protection hidden="1"/>
    </xf>
    <xf numFmtId="165" fontId="38" fillId="5" borderId="36" xfId="0" applyNumberFormat="1" applyFont="1" applyFill="1" applyBorder="1" applyAlignment="1" applyProtection="1">
      <alignment horizontal="center"/>
      <protection locked="0"/>
    </xf>
    <xf numFmtId="1" fontId="38" fillId="5" borderId="24" xfId="0" applyNumberFormat="1" applyFont="1" applyFill="1" applyBorder="1" applyAlignment="1" applyProtection="1">
      <alignment horizontal="center"/>
      <protection locked="0"/>
    </xf>
    <xf numFmtId="0" fontId="32" fillId="0" borderId="8" xfId="0" applyFont="1" applyBorder="1" applyProtection="1">
      <protection hidden="1"/>
    </xf>
    <xf numFmtId="0" fontId="38" fillId="0" borderId="38" xfId="0" applyFont="1" applyBorder="1" applyAlignment="1" applyProtection="1">
      <alignment horizontal="center"/>
      <protection hidden="1"/>
    </xf>
    <xf numFmtId="164" fontId="44" fillId="0" borderId="2" xfId="0" applyNumberFormat="1" applyFont="1" applyBorder="1" applyAlignment="1" applyProtection="1">
      <alignment horizontal="center"/>
      <protection hidden="1"/>
    </xf>
    <xf numFmtId="165" fontId="38" fillId="0" borderId="2" xfId="0" applyNumberFormat="1" applyFont="1" applyBorder="1" applyProtection="1">
      <protection hidden="1"/>
    </xf>
    <xf numFmtId="0" fontId="38" fillId="0" borderId="0" xfId="0" applyFont="1" applyAlignment="1" applyProtection="1">
      <alignment horizontal="center"/>
      <protection hidden="1"/>
    </xf>
    <xf numFmtId="164" fontId="44" fillId="0" borderId="0" xfId="0" applyNumberFormat="1" applyFont="1" applyBorder="1" applyAlignment="1" applyProtection="1">
      <alignment horizontal="center"/>
      <protection hidden="1"/>
    </xf>
    <xf numFmtId="165" fontId="38" fillId="0" borderId="0" xfId="0" applyNumberFormat="1" applyFont="1" applyBorder="1" applyProtection="1">
      <protection hidden="1"/>
    </xf>
    <xf numFmtId="0" fontId="67" fillId="8" borderId="42" xfId="0" applyFont="1" applyFill="1" applyBorder="1" applyProtection="1">
      <protection hidden="1"/>
    </xf>
    <xf numFmtId="0" fontId="31" fillId="8" borderId="43" xfId="0" applyFont="1" applyFill="1" applyBorder="1" applyProtection="1">
      <protection hidden="1"/>
    </xf>
    <xf numFmtId="0" fontId="67" fillId="8" borderId="43" xfId="0" applyFont="1" applyFill="1" applyBorder="1" applyProtection="1">
      <protection hidden="1"/>
    </xf>
    <xf numFmtId="0" fontId="69" fillId="8" borderId="44" xfId="4" applyFont="1" applyFill="1" applyBorder="1" applyAlignment="1" applyProtection="1">
      <alignment horizontal="right"/>
      <protection hidden="1"/>
    </xf>
    <xf numFmtId="0" fontId="32" fillId="9" borderId="40" xfId="0" applyFont="1" applyFill="1" applyBorder="1" applyProtection="1">
      <protection hidden="1"/>
    </xf>
    <xf numFmtId="0" fontId="38" fillId="9" borderId="0" xfId="0" applyFont="1" applyFill="1" applyBorder="1" applyProtection="1">
      <protection hidden="1"/>
    </xf>
    <xf numFmtId="0" fontId="32" fillId="9" borderId="0" xfId="0" applyFont="1" applyFill="1" applyBorder="1" applyProtection="1">
      <protection hidden="1"/>
    </xf>
    <xf numFmtId="0" fontId="32" fillId="9" borderId="7" xfId="0" applyFont="1" applyFill="1" applyBorder="1" applyProtection="1">
      <protection hidden="1"/>
    </xf>
    <xf numFmtId="0" fontId="44" fillId="9" borderId="40" xfId="0" applyFont="1" applyFill="1" applyBorder="1" applyProtection="1">
      <protection hidden="1"/>
    </xf>
    <xf numFmtId="167" fontId="70" fillId="9" borderId="7" xfId="0" applyNumberFormat="1" applyFont="1" applyFill="1" applyBorder="1" applyAlignment="1" applyProtection="1">
      <alignment horizontal="center"/>
      <protection hidden="1"/>
    </xf>
    <xf numFmtId="0" fontId="38" fillId="9" borderId="0" xfId="0" applyFont="1" applyFill="1" applyBorder="1" applyAlignment="1" applyProtection="1">
      <alignment horizontal="left" vertical="center"/>
      <protection hidden="1"/>
    </xf>
    <xf numFmtId="0" fontId="71" fillId="9" borderId="0" xfId="0" applyFont="1" applyFill="1" applyBorder="1" applyAlignment="1" applyProtection="1">
      <alignment horizontal="left" vertical="center"/>
      <protection hidden="1"/>
    </xf>
    <xf numFmtId="167" fontId="72" fillId="9" borderId="0" xfId="0" applyNumberFormat="1" applyFont="1" applyFill="1" applyBorder="1" applyAlignment="1" applyProtection="1">
      <alignment horizontal="center" vertical="center"/>
      <protection hidden="1"/>
    </xf>
    <xf numFmtId="167" fontId="72" fillId="9" borderId="7" xfId="0" applyNumberFormat="1" applyFont="1" applyFill="1" applyBorder="1" applyAlignment="1" applyProtection="1">
      <alignment horizontal="center" vertical="center"/>
      <protection hidden="1"/>
    </xf>
    <xf numFmtId="0" fontId="73" fillId="9" borderId="0" xfId="0" applyFont="1" applyFill="1" applyBorder="1" applyProtection="1">
      <protection hidden="1"/>
    </xf>
    <xf numFmtId="0" fontId="38" fillId="5" borderId="9" xfId="0" applyFont="1" applyFill="1" applyBorder="1" applyAlignment="1" applyProtection="1">
      <alignment horizontal="center" vertical="center"/>
      <protection locked="0"/>
    </xf>
    <xf numFmtId="0" fontId="56" fillId="9" borderId="0" xfId="3" applyFont="1" applyFill="1" applyAlignment="1"/>
    <xf numFmtId="167" fontId="71" fillId="9" borderId="0" xfId="0" applyNumberFormat="1" applyFont="1" applyFill="1" applyBorder="1" applyAlignment="1" applyProtection="1">
      <alignment vertical="center"/>
      <protection hidden="1"/>
    </xf>
    <xf numFmtId="167" fontId="71" fillId="9" borderId="0" xfId="0" applyNumberFormat="1" applyFont="1" applyFill="1" applyBorder="1" applyAlignment="1" applyProtection="1">
      <alignment horizontal="center" vertical="center"/>
      <protection hidden="1"/>
    </xf>
    <xf numFmtId="0" fontId="71" fillId="9" borderId="7" xfId="0" applyNumberFormat="1" applyFont="1" applyFill="1" applyBorder="1" applyAlignment="1" applyProtection="1">
      <alignment horizontal="center" vertical="center"/>
      <protection hidden="1"/>
    </xf>
    <xf numFmtId="0" fontId="38" fillId="9" borderId="0" xfId="0" applyFont="1" applyFill="1" applyBorder="1" applyAlignment="1" applyProtection="1">
      <alignment horizontal="center" vertical="center"/>
      <protection hidden="1"/>
    </xf>
    <xf numFmtId="167" fontId="71" fillId="9" borderId="0" xfId="0" applyNumberFormat="1" applyFont="1" applyFill="1" applyBorder="1" applyAlignment="1" applyProtection="1">
      <alignment horizontal="right"/>
      <protection hidden="1"/>
    </xf>
    <xf numFmtId="167" fontId="71" fillId="9" borderId="0" xfId="0" applyNumberFormat="1" applyFont="1" applyFill="1" applyBorder="1" applyAlignment="1" applyProtection="1">
      <alignment horizontal="center"/>
      <protection hidden="1"/>
    </xf>
    <xf numFmtId="167" fontId="71" fillId="9" borderId="7" xfId="0" applyNumberFormat="1" applyFont="1" applyFill="1" applyBorder="1" applyAlignment="1" applyProtection="1">
      <alignment horizontal="center"/>
      <protection hidden="1"/>
    </xf>
    <xf numFmtId="0" fontId="32" fillId="9" borderId="45" xfId="0" applyFont="1" applyFill="1" applyBorder="1" applyProtection="1">
      <protection hidden="1"/>
    </xf>
    <xf numFmtId="0" fontId="38" fillId="9" borderId="5" xfId="0" applyFont="1" applyFill="1" applyBorder="1" applyProtection="1">
      <protection hidden="1"/>
    </xf>
    <xf numFmtId="167" fontId="70" fillId="9" borderId="5" xfId="0" applyNumberFormat="1" applyFont="1" applyFill="1" applyBorder="1" applyAlignment="1" applyProtection="1">
      <alignment horizontal="right"/>
      <protection hidden="1"/>
    </xf>
    <xf numFmtId="167" fontId="71" fillId="9" borderId="5" xfId="0" applyNumberFormat="1" applyFont="1" applyFill="1" applyBorder="1" applyAlignment="1" applyProtection="1">
      <alignment horizontal="right"/>
      <protection hidden="1"/>
    </xf>
    <xf numFmtId="167" fontId="72" fillId="9" borderId="5" xfId="0" applyNumberFormat="1" applyFont="1" applyFill="1" applyBorder="1" applyAlignment="1" applyProtection="1">
      <alignment horizontal="right"/>
      <protection hidden="1"/>
    </xf>
    <xf numFmtId="167" fontId="71" fillId="9" borderId="46" xfId="0" applyNumberFormat="1" applyFont="1" applyFill="1" applyBorder="1" applyProtection="1">
      <protection hidden="1"/>
    </xf>
    <xf numFmtId="14" fontId="38" fillId="0" borderId="0" xfId="0" applyNumberFormat="1" applyFont="1" applyFill="1" applyBorder="1" applyProtection="1">
      <protection hidden="1"/>
    </xf>
    <xf numFmtId="164" fontId="38" fillId="0" borderId="0" xfId="0" applyNumberFormat="1" applyFont="1" applyFill="1" applyBorder="1" applyAlignment="1" applyProtection="1">
      <alignment horizontal="right"/>
      <protection hidden="1"/>
    </xf>
    <xf numFmtId="1" fontId="39" fillId="0" borderId="7" xfId="0" applyNumberFormat="1" applyFont="1" applyFill="1" applyBorder="1" applyProtection="1">
      <protection hidden="1"/>
    </xf>
    <xf numFmtId="0" fontId="44" fillId="0" borderId="40" xfId="0" applyFont="1" applyFill="1" applyBorder="1" applyAlignment="1" applyProtection="1">
      <alignment horizontal="left" vertical="top"/>
      <protection hidden="1"/>
    </xf>
    <xf numFmtId="0" fontId="44" fillId="0" borderId="40" xfId="0" applyFont="1" applyFill="1" applyBorder="1" applyProtection="1">
      <protection hidden="1"/>
    </xf>
    <xf numFmtId="164" fontId="38" fillId="0" borderId="0" xfId="0" applyNumberFormat="1" applyFont="1" applyFill="1" applyBorder="1" applyProtection="1">
      <protection hidden="1"/>
    </xf>
    <xf numFmtId="0" fontId="38" fillId="0" borderId="7" xfId="0" applyFont="1" applyFill="1" applyBorder="1" applyProtection="1">
      <protection hidden="1"/>
    </xf>
    <xf numFmtId="0" fontId="32" fillId="0" borderId="0" xfId="0" applyFont="1" applyFill="1" applyBorder="1" applyProtection="1">
      <protection hidden="1"/>
    </xf>
    <xf numFmtId="0" fontId="55" fillId="0" borderId="6" xfId="0" applyFont="1" applyFill="1" applyBorder="1" applyAlignment="1" applyProtection="1">
      <alignment horizontal="center" vertical="center"/>
      <protection hidden="1"/>
    </xf>
    <xf numFmtId="0" fontId="55" fillId="0" borderId="6" xfId="0" applyFont="1" applyFill="1" applyBorder="1" applyAlignment="1" applyProtection="1">
      <alignment horizontal="center" vertical="center" wrapText="1"/>
      <protection hidden="1"/>
    </xf>
    <xf numFmtId="0" fontId="55" fillId="0" borderId="6" xfId="0" applyNumberFormat="1" applyFont="1" applyFill="1" applyBorder="1" applyAlignment="1" applyProtection="1">
      <alignment horizontal="center" vertical="center" wrapText="1"/>
      <protection hidden="1"/>
    </xf>
    <xf numFmtId="0" fontId="38" fillId="5" borderId="21" xfId="0" applyFont="1" applyFill="1" applyBorder="1" applyAlignment="1" applyProtection="1">
      <alignment horizontal="center"/>
      <protection locked="0"/>
    </xf>
    <xf numFmtId="0" fontId="38" fillId="0" borderId="16" xfId="0" applyFont="1" applyFill="1" applyBorder="1" applyAlignment="1" applyProtection="1">
      <alignment horizontal="center"/>
      <protection hidden="1"/>
    </xf>
    <xf numFmtId="0" fontId="38" fillId="0" borderId="25" xfId="0" applyFont="1" applyFill="1" applyBorder="1" applyProtection="1">
      <protection hidden="1"/>
    </xf>
    <xf numFmtId="0" fontId="39" fillId="0" borderId="27" xfId="0" applyFont="1" applyFill="1" applyBorder="1" applyProtection="1">
      <protection hidden="1"/>
    </xf>
    <xf numFmtId="165" fontId="38" fillId="5" borderId="22" xfId="0" applyNumberFormat="1" applyFont="1" applyFill="1" applyBorder="1" applyAlignment="1" applyProtection="1">
      <alignment horizontal="center"/>
      <protection locked="0"/>
    </xf>
    <xf numFmtId="0" fontId="47" fillId="0" borderId="16" xfId="0" applyFont="1" applyFill="1" applyBorder="1" applyAlignment="1">
      <alignment horizontal="left"/>
    </xf>
    <xf numFmtId="14" fontId="47" fillId="5" borderId="23" xfId="0" applyNumberFormat="1" applyFont="1" applyFill="1" applyBorder="1" applyAlignment="1" applyProtection="1">
      <alignment horizontal="center"/>
      <protection locked="0"/>
    </xf>
    <xf numFmtId="164" fontId="38" fillId="5" borderId="23" xfId="0" applyNumberFormat="1" applyFont="1" applyFill="1" applyBorder="1" applyAlignment="1" applyProtection="1">
      <alignment horizontal="center"/>
      <protection locked="0"/>
    </xf>
    <xf numFmtId="1" fontId="39" fillId="0" borderId="4" xfId="0" applyNumberFormat="1" applyFont="1" applyFill="1" applyBorder="1" applyAlignment="1" applyProtection="1">
      <alignment horizontal="center"/>
      <protection locked="0" hidden="1"/>
    </xf>
    <xf numFmtId="165" fontId="38" fillId="5" borderId="28" xfId="0" applyNumberFormat="1" applyFont="1" applyFill="1" applyBorder="1" applyProtection="1">
      <protection locked="0"/>
    </xf>
    <xf numFmtId="165" fontId="38" fillId="0" borderId="4" xfId="0" applyNumberFormat="1" applyFont="1" applyFill="1" applyBorder="1" applyAlignment="1" applyProtection="1">
      <alignment horizontal="right"/>
      <protection hidden="1"/>
    </xf>
    <xf numFmtId="165" fontId="76" fillId="2" borderId="2" xfId="0" applyNumberFormat="1" applyFont="1" applyFill="1" applyBorder="1" applyProtection="1">
      <protection hidden="1"/>
    </xf>
    <xf numFmtId="0" fontId="47" fillId="0" borderId="47" xfId="0" applyFont="1" applyBorder="1" applyAlignment="1" applyProtection="1">
      <alignment horizontal="center" vertical="center" wrapText="1"/>
      <protection hidden="1"/>
    </xf>
    <xf numFmtId="165" fontId="38" fillId="0" borderId="19" xfId="0" applyNumberFormat="1" applyFont="1" applyBorder="1" applyProtection="1">
      <protection hidden="1"/>
    </xf>
    <xf numFmtId="165" fontId="38" fillId="0" borderId="6" xfId="0" applyNumberFormat="1" applyFont="1" applyBorder="1" applyProtection="1">
      <protection hidden="1"/>
    </xf>
    <xf numFmtId="165" fontId="76" fillId="2" borderId="1" xfId="0" applyNumberFormat="1" applyFont="1" applyFill="1" applyBorder="1" applyProtection="1">
      <protection hidden="1"/>
    </xf>
    <xf numFmtId="0" fontId="32" fillId="0" borderId="40" xfId="0" applyFont="1" applyBorder="1"/>
    <xf numFmtId="0" fontId="32" fillId="6" borderId="28" xfId="0" applyFont="1" applyFill="1" applyBorder="1" applyProtection="1">
      <protection hidden="1"/>
    </xf>
    <xf numFmtId="0" fontId="38" fillId="3" borderId="25" xfId="0" applyFont="1" applyFill="1" applyBorder="1" applyProtection="1">
      <protection hidden="1"/>
    </xf>
    <xf numFmtId="165" fontId="38" fillId="3" borderId="6" xfId="0" applyNumberFormat="1" applyFont="1" applyFill="1" applyBorder="1" applyProtection="1">
      <protection hidden="1"/>
    </xf>
    <xf numFmtId="0" fontId="76" fillId="2" borderId="6" xfId="0" applyFont="1" applyFill="1" applyBorder="1" applyProtection="1">
      <protection hidden="1"/>
    </xf>
    <xf numFmtId="165" fontId="38" fillId="5" borderId="22" xfId="0" applyNumberFormat="1" applyFont="1" applyFill="1" applyBorder="1" applyProtection="1">
      <protection locked="0"/>
    </xf>
    <xf numFmtId="165" fontId="38" fillId="0" borderId="26" xfId="0" applyNumberFormat="1" applyFont="1" applyBorder="1" applyProtection="1">
      <protection hidden="1"/>
    </xf>
    <xf numFmtId="165" fontId="38" fillId="5" borderId="23" xfId="0" applyNumberFormat="1" applyFont="1" applyFill="1" applyBorder="1" applyProtection="1">
      <protection locked="0"/>
    </xf>
    <xf numFmtId="165" fontId="76" fillId="2" borderId="4" xfId="0" applyNumberFormat="1" applyFont="1" applyFill="1" applyBorder="1" applyProtection="1">
      <protection hidden="1"/>
    </xf>
    <xf numFmtId="165" fontId="38" fillId="0" borderId="0" xfId="0" applyNumberFormat="1" applyFont="1" applyFill="1" applyBorder="1" applyProtection="1">
      <protection hidden="1"/>
    </xf>
    <xf numFmtId="165" fontId="39" fillId="0" borderId="7" xfId="0" applyNumberFormat="1" applyFont="1" applyFill="1" applyBorder="1" applyProtection="1">
      <protection hidden="1"/>
    </xf>
    <xf numFmtId="0" fontId="55" fillId="0" borderId="47" xfId="0" applyFont="1" applyBorder="1" applyAlignment="1" applyProtection="1">
      <alignment horizontal="center" vertical="center" wrapText="1"/>
      <protection hidden="1"/>
    </xf>
    <xf numFmtId="165" fontId="38" fillId="5" borderId="24" xfId="0" applyNumberFormat="1" applyFont="1" applyFill="1" applyBorder="1" applyProtection="1">
      <protection locked="0"/>
    </xf>
    <xf numFmtId="0" fontId="38" fillId="0" borderId="0" xfId="0" applyFont="1" applyBorder="1" applyProtection="1">
      <protection hidden="1"/>
    </xf>
    <xf numFmtId="0" fontId="32" fillId="0" borderId="0" xfId="0" applyFont="1" applyBorder="1"/>
    <xf numFmtId="167" fontId="70" fillId="0" borderId="0" xfId="0" applyNumberFormat="1" applyFont="1" applyFill="1" applyBorder="1" applyAlignment="1" applyProtection="1">
      <alignment horizontal="left"/>
      <protection hidden="1"/>
    </xf>
    <xf numFmtId="167" fontId="70" fillId="0" borderId="7" xfId="0" applyNumberFormat="1" applyFont="1" applyFill="1" applyBorder="1" applyAlignment="1" applyProtection="1">
      <alignment horizontal="center"/>
      <protection hidden="1"/>
    </xf>
    <xf numFmtId="0" fontId="44" fillId="0" borderId="40" xfId="0" applyFont="1" applyBorder="1" applyAlignment="1" applyProtection="1">
      <alignment horizontal="left" vertical="center"/>
      <protection hidden="1"/>
    </xf>
    <xf numFmtId="14" fontId="47" fillId="5" borderId="9" xfId="0" applyNumberFormat="1" applyFont="1" applyFill="1" applyBorder="1" applyAlignment="1" applyProtection="1">
      <alignment horizontal="center" vertical="center"/>
      <protection locked="0"/>
    </xf>
    <xf numFmtId="0" fontId="55" fillId="0" borderId="7" xfId="0" applyFont="1" applyBorder="1" applyAlignment="1" applyProtection="1">
      <alignment horizontal="center" vertical="center"/>
      <protection hidden="1"/>
    </xf>
    <xf numFmtId="0" fontId="44" fillId="0" borderId="40" xfId="0" applyFont="1" applyBorder="1" applyAlignment="1" applyProtection="1">
      <alignment horizontal="center" vertical="center"/>
      <protection hidden="1"/>
    </xf>
    <xf numFmtId="165" fontId="41" fillId="0" borderId="0" xfId="0" applyNumberFormat="1" applyFont="1" applyBorder="1" applyAlignment="1" applyProtection="1">
      <alignment vertical="center" wrapText="1"/>
      <protection hidden="1"/>
    </xf>
    <xf numFmtId="0" fontId="41" fillId="0" borderId="0" xfId="0" applyFont="1" applyBorder="1" applyAlignment="1" applyProtection="1">
      <alignment horizontal="right" vertical="center" wrapText="1"/>
      <protection hidden="1"/>
    </xf>
    <xf numFmtId="1" fontId="39" fillId="0" borderId="0" xfId="0" applyNumberFormat="1" applyFont="1" applyFill="1" applyBorder="1" applyAlignment="1" applyProtection="1">
      <alignment horizontal="center"/>
      <protection locked="0" hidden="1"/>
    </xf>
    <xf numFmtId="167" fontId="77" fillId="0" borderId="0" xfId="0" applyNumberFormat="1" applyFont="1" applyBorder="1" applyAlignment="1" applyProtection="1">
      <alignment horizontal="right" vertical="center" wrapText="1"/>
      <protection hidden="1"/>
    </xf>
    <xf numFmtId="0" fontId="44" fillId="0" borderId="40" xfId="0" applyFont="1" applyBorder="1" applyProtection="1">
      <protection hidden="1"/>
    </xf>
    <xf numFmtId="164" fontId="38" fillId="0" borderId="0" xfId="0" applyNumberFormat="1" applyFont="1" applyBorder="1" applyProtection="1">
      <protection hidden="1"/>
    </xf>
    <xf numFmtId="0" fontId="38" fillId="0" borderId="7" xfId="0" applyFont="1" applyBorder="1" applyProtection="1">
      <protection hidden="1"/>
    </xf>
    <xf numFmtId="0" fontId="47" fillId="0" borderId="1" xfId="0" applyFont="1" applyBorder="1" applyProtection="1">
      <protection hidden="1"/>
    </xf>
    <xf numFmtId="0" fontId="55" fillId="0" borderId="6" xfId="0" applyFont="1" applyBorder="1" applyAlignment="1" applyProtection="1">
      <alignment horizontal="center" vertical="center" wrapText="1"/>
      <protection hidden="1"/>
    </xf>
    <xf numFmtId="0" fontId="55" fillId="0" borderId="6" xfId="0" applyFont="1" applyBorder="1" applyAlignment="1" applyProtection="1">
      <alignment horizontal="center" vertical="center"/>
      <protection hidden="1"/>
    </xf>
    <xf numFmtId="0" fontId="47" fillId="0" borderId="3" xfId="0" applyFont="1" applyBorder="1" applyProtection="1">
      <protection hidden="1"/>
    </xf>
    <xf numFmtId="164" fontId="38" fillId="5" borderId="18" xfId="0" applyNumberFormat="1" applyFont="1" applyFill="1" applyBorder="1" applyProtection="1">
      <protection locked="0"/>
    </xf>
    <xf numFmtId="164" fontId="38" fillId="5" borderId="10" xfId="0" applyNumberFormat="1" applyFont="1" applyFill="1" applyBorder="1" applyProtection="1">
      <protection locked="0"/>
    </xf>
    <xf numFmtId="14" fontId="38" fillId="5" borderId="11" xfId="0" applyNumberFormat="1" applyFont="1" applyFill="1" applyBorder="1" applyProtection="1">
      <protection locked="0"/>
    </xf>
    <xf numFmtId="14" fontId="38" fillId="5" borderId="19" xfId="0" applyNumberFormat="1" applyFont="1" applyFill="1" applyBorder="1" applyProtection="1">
      <protection locked="0"/>
    </xf>
    <xf numFmtId="14" fontId="38" fillId="5" borderId="1" xfId="0" applyNumberFormat="1" applyFont="1" applyFill="1" applyBorder="1" applyProtection="1">
      <protection locked="0"/>
    </xf>
    <xf numFmtId="14" fontId="38" fillId="5" borderId="13" xfId="0" applyNumberFormat="1" applyFont="1" applyFill="1" applyBorder="1" applyAlignment="1" applyProtection="1">
      <alignment horizontal="right"/>
      <protection locked="0"/>
    </xf>
    <xf numFmtId="14" fontId="38" fillId="5" borderId="13" xfId="0" applyNumberFormat="1" applyFont="1" applyFill="1" applyBorder="1" applyProtection="1">
      <protection locked="0"/>
    </xf>
    <xf numFmtId="0" fontId="74" fillId="0" borderId="3" xfId="0" applyFont="1" applyBorder="1" applyProtection="1">
      <protection hidden="1"/>
    </xf>
    <xf numFmtId="0" fontId="38" fillId="5" borderId="19" xfId="0" applyFont="1" applyFill="1" applyBorder="1" applyProtection="1">
      <protection locked="0"/>
    </xf>
    <xf numFmtId="0" fontId="38" fillId="5" borderId="1" xfId="0" applyFont="1" applyFill="1" applyBorder="1" applyProtection="1">
      <protection locked="0"/>
    </xf>
    <xf numFmtId="0" fontId="38" fillId="5" borderId="13" xfId="0" applyFont="1" applyFill="1" applyBorder="1" applyProtection="1">
      <protection locked="0"/>
    </xf>
    <xf numFmtId="14" fontId="47" fillId="0" borderId="3" xfId="0" applyNumberFormat="1" applyFont="1" applyFill="1" applyBorder="1" applyProtection="1">
      <protection hidden="1"/>
    </xf>
    <xf numFmtId="165" fontId="38" fillId="5" borderId="19" xfId="0" applyNumberFormat="1" applyFont="1" applyFill="1" applyBorder="1" applyProtection="1">
      <protection locked="0"/>
    </xf>
    <xf numFmtId="165" fontId="38" fillId="5" borderId="1" xfId="0" applyNumberFormat="1" applyFont="1" applyFill="1" applyBorder="1" applyProtection="1">
      <protection locked="0"/>
    </xf>
    <xf numFmtId="165" fontId="38" fillId="5" borderId="13" xfId="0" applyNumberFormat="1" applyFont="1" applyFill="1" applyBorder="1" applyProtection="1">
      <protection locked="0"/>
    </xf>
    <xf numFmtId="14" fontId="54" fillId="0" borderId="0" xfId="0" applyNumberFormat="1" applyFont="1" applyFill="1" applyBorder="1" applyAlignment="1" applyProtection="1">
      <alignment horizontal="center" vertical="center" wrapText="1"/>
      <protection hidden="1"/>
    </xf>
    <xf numFmtId="14" fontId="74" fillId="0" borderId="3" xfId="0" applyNumberFormat="1" applyFont="1" applyFill="1" applyBorder="1" applyProtection="1">
      <protection hidden="1"/>
    </xf>
    <xf numFmtId="165" fontId="38" fillId="0" borderId="23" xfId="0" applyNumberFormat="1" applyFont="1" applyFill="1" applyBorder="1" applyProtection="1"/>
    <xf numFmtId="165" fontId="38" fillId="0" borderId="26" xfId="0" applyNumberFormat="1" applyFont="1" applyFill="1" applyBorder="1" applyProtection="1">
      <protection hidden="1"/>
    </xf>
    <xf numFmtId="0" fontId="47" fillId="0" borderId="13" xfId="0" applyFont="1" applyBorder="1" applyAlignment="1" applyProtection="1">
      <alignment horizontal="left" indent="4"/>
    </xf>
    <xf numFmtId="165" fontId="38" fillId="5" borderId="4" xfId="0" applyNumberFormat="1" applyFont="1" applyFill="1" applyBorder="1" applyProtection="1">
      <protection locked="0"/>
    </xf>
    <xf numFmtId="165" fontId="38" fillId="0" borderId="4" xfId="0" applyNumberFormat="1" applyFont="1" applyFill="1" applyBorder="1" applyProtection="1">
      <protection hidden="1"/>
    </xf>
    <xf numFmtId="165" fontId="38" fillId="0" borderId="0" xfId="0" applyNumberFormat="1" applyFont="1" applyBorder="1"/>
    <xf numFmtId="165" fontId="38" fillId="0" borderId="1" xfId="0" applyNumberFormat="1" applyFont="1" applyFill="1" applyBorder="1" applyProtection="1">
      <protection hidden="1"/>
    </xf>
    <xf numFmtId="0" fontId="75" fillId="0" borderId="0" xfId="0" applyFont="1" applyProtection="1">
      <protection hidden="1"/>
    </xf>
    <xf numFmtId="165" fontId="38" fillId="0" borderId="0" xfId="0" applyNumberFormat="1" applyFont="1" applyProtection="1">
      <protection hidden="1"/>
    </xf>
    <xf numFmtId="0" fontId="41" fillId="0" borderId="0" xfId="0" applyFont="1" applyProtection="1">
      <protection hidden="1"/>
    </xf>
    <xf numFmtId="14" fontId="41" fillId="0" borderId="0" xfId="0" applyNumberFormat="1" applyFont="1" applyFill="1" applyBorder="1" applyProtection="1">
      <protection hidden="1"/>
    </xf>
    <xf numFmtId="2" fontId="39" fillId="0" borderId="0" xfId="0" applyNumberFormat="1" applyFont="1" applyBorder="1" applyProtection="1">
      <protection hidden="1"/>
    </xf>
    <xf numFmtId="166" fontId="39" fillId="0" borderId="0" xfId="0" applyNumberFormat="1" applyFont="1" applyBorder="1" applyAlignment="1" applyProtection="1">
      <alignment horizontal="right"/>
      <protection hidden="1"/>
    </xf>
    <xf numFmtId="14" fontId="50" fillId="0" borderId="0" xfId="0" applyNumberFormat="1" applyFont="1" applyProtection="1">
      <protection hidden="1"/>
    </xf>
    <xf numFmtId="167" fontId="71" fillId="9" borderId="7" xfId="0" applyNumberFormat="1" applyFont="1" applyFill="1" applyBorder="1" applyAlignment="1" applyProtection="1">
      <alignment horizontal="center" vertical="center"/>
      <protection hidden="1"/>
    </xf>
    <xf numFmtId="0" fontId="44" fillId="0" borderId="40" xfId="0" applyFont="1" applyBorder="1" applyAlignment="1" applyProtection="1">
      <alignment wrapText="1"/>
      <protection hidden="1"/>
    </xf>
    <xf numFmtId="14" fontId="38" fillId="5" borderId="9" xfId="0" applyNumberFormat="1" applyFont="1" applyFill="1" applyBorder="1" applyAlignment="1" applyProtection="1">
      <alignment horizontal="center" vertical="center"/>
      <protection locked="0"/>
    </xf>
    <xf numFmtId="0" fontId="44" fillId="0" borderId="0" xfId="0" applyFont="1" applyBorder="1" applyProtection="1">
      <protection hidden="1"/>
    </xf>
    <xf numFmtId="0" fontId="37" fillId="0" borderId="0" xfId="0" applyFont="1" applyBorder="1" applyProtection="1">
      <protection hidden="1"/>
    </xf>
    <xf numFmtId="14" fontId="50" fillId="0" borderId="0" xfId="0" applyNumberFormat="1" applyFont="1" applyBorder="1" applyProtection="1">
      <protection hidden="1"/>
    </xf>
    <xf numFmtId="0" fontId="47" fillId="0" borderId="0" xfId="0" applyFont="1" applyBorder="1" applyProtection="1">
      <protection hidden="1"/>
    </xf>
    <xf numFmtId="0" fontId="38" fillId="5" borderId="24" xfId="0" applyFont="1" applyFill="1" applyBorder="1" applyAlignment="1" applyProtection="1">
      <alignment horizontal="center"/>
      <protection locked="0"/>
    </xf>
    <xf numFmtId="0" fontId="38" fillId="5" borderId="20" xfId="0" applyFont="1" applyFill="1" applyBorder="1" applyAlignment="1" applyProtection="1">
      <alignment horizontal="center"/>
      <protection locked="0"/>
    </xf>
    <xf numFmtId="167" fontId="42" fillId="0" borderId="0" xfId="0" applyNumberFormat="1" applyFont="1" applyBorder="1" applyProtection="1">
      <protection hidden="1"/>
    </xf>
    <xf numFmtId="167" fontId="42" fillId="0" borderId="0" xfId="0" applyNumberFormat="1" applyFont="1" applyBorder="1" applyAlignment="1" applyProtection="1">
      <alignment horizontal="center"/>
      <protection hidden="1"/>
    </xf>
    <xf numFmtId="0" fontId="55" fillId="0" borderId="1" xfId="0" applyFont="1" applyBorder="1" applyAlignment="1" applyProtection="1">
      <alignment horizontal="center" vertical="center" wrapText="1"/>
      <protection hidden="1"/>
    </xf>
    <xf numFmtId="0" fontId="55" fillId="0" borderId="1" xfId="0" applyFont="1" applyFill="1" applyBorder="1" applyAlignment="1" applyProtection="1">
      <alignment horizontal="center" vertical="center" wrapText="1"/>
      <protection hidden="1"/>
    </xf>
    <xf numFmtId="1" fontId="39" fillId="5" borderId="21" xfId="0" applyNumberFormat="1" applyFont="1" applyFill="1" applyBorder="1" applyAlignment="1" applyProtection="1">
      <alignment vertical="top" wrapText="1"/>
      <protection locked="0"/>
    </xf>
    <xf numFmtId="37" fontId="39" fillId="2" borderId="4" xfId="1" applyNumberFormat="1" applyFont="1" applyFill="1" applyBorder="1" applyProtection="1">
      <protection hidden="1"/>
    </xf>
    <xf numFmtId="0" fontId="38" fillId="2" borderId="1" xfId="0" applyFont="1" applyFill="1" applyBorder="1" applyProtection="1">
      <protection hidden="1"/>
    </xf>
    <xf numFmtId="0" fontId="39" fillId="2" borderId="1" xfId="0" applyFont="1" applyFill="1" applyBorder="1" applyProtection="1">
      <protection hidden="1"/>
    </xf>
    <xf numFmtId="0" fontId="39" fillId="5" borderId="22" xfId="0" applyFont="1" applyFill="1" applyBorder="1" applyAlignment="1" applyProtection="1">
      <alignment vertical="top" wrapText="1"/>
      <protection locked="0"/>
    </xf>
    <xf numFmtId="165" fontId="39" fillId="5" borderId="23" xfId="0" applyNumberFormat="1" applyFont="1" applyFill="1" applyBorder="1" applyAlignment="1" applyProtection="1">
      <alignment vertical="top" wrapText="1"/>
      <protection locked="0"/>
    </xf>
    <xf numFmtId="37" fontId="39" fillId="2" borderId="4" xfId="1" applyNumberFormat="1" applyFont="1" applyFill="1" applyBorder="1" applyAlignment="1" applyProtection="1">
      <alignment horizontal="center"/>
      <protection hidden="1"/>
    </xf>
    <xf numFmtId="49" fontId="54" fillId="2" borderId="1" xfId="0" applyNumberFormat="1" applyFont="1" applyFill="1" applyBorder="1" applyAlignment="1" applyProtection="1">
      <alignment horizontal="left"/>
      <protection hidden="1"/>
    </xf>
    <xf numFmtId="165" fontId="39" fillId="0" borderId="4" xfId="1" applyNumberFormat="1" applyFont="1" applyFill="1" applyBorder="1" applyProtection="1">
      <protection hidden="1"/>
    </xf>
    <xf numFmtId="165" fontId="38" fillId="0" borderId="4" xfId="0" applyNumberFormat="1" applyFont="1" applyBorder="1" applyProtection="1">
      <protection hidden="1"/>
    </xf>
    <xf numFmtId="0" fontId="47" fillId="0" borderId="16" xfId="0" applyFont="1" applyBorder="1" applyProtection="1">
      <protection hidden="1"/>
    </xf>
    <xf numFmtId="0" fontId="44" fillId="0" borderId="0" xfId="0" applyFont="1" applyBorder="1" applyAlignment="1" applyProtection="1">
      <alignment horizontal="center"/>
      <protection hidden="1"/>
    </xf>
    <xf numFmtId="165" fontId="38" fillId="0" borderId="7" xfId="0" applyNumberFormat="1" applyFont="1" applyBorder="1" applyProtection="1">
      <protection hidden="1"/>
    </xf>
    <xf numFmtId="0" fontId="44" fillId="0" borderId="38" xfId="0" applyFont="1" applyBorder="1" applyAlignment="1" applyProtection="1">
      <alignment horizontal="center"/>
      <protection hidden="1"/>
    </xf>
    <xf numFmtId="0" fontId="74" fillId="0" borderId="1" xfId="0" applyFont="1" applyFill="1" applyBorder="1" applyAlignment="1" applyProtection="1">
      <alignment horizontal="center" wrapText="1"/>
      <protection hidden="1"/>
    </xf>
    <xf numFmtId="1" fontId="39" fillId="5" borderId="18" xfId="0" applyNumberFormat="1" applyFont="1" applyFill="1" applyBorder="1" applyAlignment="1" applyProtection="1">
      <alignment vertical="top" wrapText="1"/>
      <protection locked="0"/>
    </xf>
    <xf numFmtId="1" fontId="39" fillId="5" borderId="10" xfId="1" applyNumberFormat="1" applyFont="1" applyFill="1" applyBorder="1" applyProtection="1">
      <protection locked="0"/>
    </xf>
    <xf numFmtId="1" fontId="38" fillId="5" borderId="11" xfId="0" applyNumberFormat="1" applyFont="1" applyFill="1" applyBorder="1" applyProtection="1">
      <protection locked="0"/>
    </xf>
    <xf numFmtId="0" fontId="38" fillId="0" borderId="4" xfId="0" applyFont="1" applyBorder="1" applyProtection="1">
      <protection hidden="1"/>
    </xf>
    <xf numFmtId="165" fontId="39" fillId="5" borderId="19" xfId="0" applyNumberFormat="1" applyFont="1" applyFill="1" applyBorder="1" applyAlignment="1" applyProtection="1">
      <alignment vertical="top" wrapText="1"/>
      <protection locked="0"/>
    </xf>
    <xf numFmtId="165" fontId="39" fillId="5" borderId="1" xfId="1" applyNumberFormat="1" applyFont="1" applyFill="1" applyBorder="1" applyProtection="1">
      <protection locked="0"/>
    </xf>
    <xf numFmtId="165" fontId="38" fillId="2" borderId="4" xfId="0" applyNumberFormat="1" applyFont="1" applyFill="1" applyBorder="1" applyProtection="1">
      <protection hidden="1"/>
    </xf>
    <xf numFmtId="165" fontId="39" fillId="5" borderId="20" xfId="0" applyNumberFormat="1" applyFont="1" applyFill="1" applyBorder="1" applyAlignment="1" applyProtection="1">
      <alignment vertical="top" wrapText="1"/>
      <protection locked="0"/>
    </xf>
    <xf numFmtId="165" fontId="39" fillId="5" borderId="14" xfId="1" applyNumberFormat="1" applyFont="1" applyFill="1" applyBorder="1" applyProtection="1">
      <protection locked="0"/>
    </xf>
    <xf numFmtId="165" fontId="38" fillId="5" borderId="15" xfId="0" applyNumberFormat="1" applyFont="1" applyFill="1" applyBorder="1" applyProtection="1">
      <protection locked="0"/>
    </xf>
    <xf numFmtId="0" fontId="32" fillId="0" borderId="38" xfId="0" applyFont="1" applyBorder="1" applyProtection="1">
      <protection hidden="1"/>
    </xf>
    <xf numFmtId="165" fontId="38" fillId="0" borderId="38" xfId="0" applyNumberFormat="1" applyFont="1" applyBorder="1" applyProtection="1">
      <protection hidden="1"/>
    </xf>
    <xf numFmtId="0" fontId="4" fillId="8" borderId="44" xfId="4" applyFill="1" applyBorder="1" applyAlignment="1" applyProtection="1">
      <alignment horizontal="right"/>
      <protection hidden="1"/>
    </xf>
    <xf numFmtId="0" fontId="32" fillId="0" borderId="59" xfId="0" applyFont="1" applyBorder="1" applyAlignment="1" applyProtection="1">
      <alignment horizontal="left" wrapText="1"/>
      <protection locked="0"/>
    </xf>
    <xf numFmtId="0" fontId="32" fillId="0" borderId="60" xfId="0" applyFont="1" applyBorder="1" applyAlignment="1" applyProtection="1">
      <alignment horizontal="left" wrapText="1"/>
      <protection locked="0"/>
    </xf>
    <xf numFmtId="0" fontId="32" fillId="0" borderId="61" xfId="0" applyFont="1" applyBorder="1" applyAlignment="1" applyProtection="1">
      <alignment horizontal="left" wrapText="1"/>
      <protection locked="0"/>
    </xf>
    <xf numFmtId="0" fontId="43" fillId="0" borderId="0" xfId="0" applyFont="1"/>
    <xf numFmtId="0" fontId="25" fillId="9" borderId="0" xfId="0" applyFont="1" applyFill="1" applyBorder="1" applyAlignment="1">
      <alignment wrapText="1"/>
    </xf>
    <xf numFmtId="0" fontId="25" fillId="9" borderId="0" xfId="0" applyFont="1" applyFill="1" applyBorder="1" applyAlignment="1">
      <alignment horizontal="left" wrapText="1"/>
    </xf>
    <xf numFmtId="0" fontId="54" fillId="5" borderId="36" xfId="0" applyFont="1" applyFill="1" applyBorder="1" applyAlignment="1" applyProtection="1">
      <alignment wrapText="1"/>
      <protection locked="0"/>
    </xf>
    <xf numFmtId="0" fontId="54" fillId="5" borderId="37" xfId="0" applyFont="1" applyFill="1" applyBorder="1" applyAlignment="1" applyProtection="1">
      <alignment wrapText="1"/>
      <protection locked="0"/>
    </xf>
    <xf numFmtId="0" fontId="54" fillId="5" borderId="16" xfId="0" applyFont="1" applyFill="1" applyBorder="1" applyAlignment="1" applyProtection="1">
      <alignment wrapText="1"/>
      <protection locked="0"/>
    </xf>
    <xf numFmtId="0" fontId="54" fillId="5" borderId="4" xfId="0" applyFont="1" applyFill="1" applyBorder="1" applyAlignment="1" applyProtection="1">
      <alignment wrapText="1"/>
      <protection locked="0"/>
    </xf>
    <xf numFmtId="0" fontId="54" fillId="5" borderId="29" xfId="0" applyFont="1" applyFill="1" applyBorder="1" applyAlignment="1" applyProtection="1">
      <alignment wrapText="1"/>
      <protection locked="0"/>
    </xf>
    <xf numFmtId="0" fontId="47" fillId="0" borderId="0" xfId="0" applyFont="1" applyBorder="1" applyAlignment="1" applyProtection="1">
      <alignment horizontal="left" vertical="top" wrapText="1"/>
      <protection hidden="1"/>
    </xf>
    <xf numFmtId="0" fontId="10" fillId="7" borderId="0" xfId="0" applyFont="1" applyFill="1" applyAlignment="1" applyProtection="1">
      <alignment horizontal="right"/>
      <protection hidden="1"/>
    </xf>
    <xf numFmtId="0" fontId="23" fillId="7" borderId="0" xfId="0" applyFont="1" applyFill="1" applyAlignment="1" applyProtection="1">
      <alignment horizontal="right"/>
      <protection hidden="1"/>
    </xf>
    <xf numFmtId="0" fontId="38" fillId="5" borderId="31" xfId="0" applyFont="1" applyFill="1" applyBorder="1" applyProtection="1">
      <protection locked="0"/>
    </xf>
    <xf numFmtId="0" fontId="38" fillId="5" borderId="35" xfId="0" applyFont="1" applyFill="1" applyBorder="1" applyProtection="1">
      <protection locked="0"/>
    </xf>
    <xf numFmtId="0" fontId="38" fillId="5" borderId="32" xfId="0" applyFont="1" applyFill="1" applyBorder="1" applyProtection="1">
      <protection locked="0"/>
    </xf>
    <xf numFmtId="0" fontId="55" fillId="0" borderId="0" xfId="0" applyFont="1" applyAlignment="1" applyProtection="1">
      <alignment vertical="top" wrapText="1"/>
      <protection hidden="1"/>
    </xf>
    <xf numFmtId="0" fontId="54" fillId="5" borderId="49" xfId="0" applyFont="1" applyFill="1" applyBorder="1" applyAlignment="1" applyProtection="1">
      <alignment wrapText="1"/>
      <protection locked="0"/>
    </xf>
    <xf numFmtId="0" fontId="54" fillId="5" borderId="30" xfId="0" applyFont="1" applyFill="1" applyBorder="1" applyAlignment="1" applyProtection="1">
      <alignment wrapText="1"/>
      <protection locked="0"/>
    </xf>
    <xf numFmtId="0" fontId="38" fillId="5" borderId="17" xfId="0" applyFont="1" applyFill="1" applyBorder="1" applyProtection="1">
      <protection locked="0"/>
    </xf>
    <xf numFmtId="0" fontId="38" fillId="5" borderId="33" xfId="0" applyFont="1" applyFill="1" applyBorder="1" applyProtection="1">
      <protection locked="0"/>
    </xf>
    <xf numFmtId="0" fontId="41" fillId="0" borderId="34" xfId="0" applyFont="1" applyFill="1" applyBorder="1" applyAlignment="1" applyProtection="1">
      <alignment horizontal="center"/>
      <protection hidden="1"/>
    </xf>
    <xf numFmtId="0" fontId="41" fillId="0" borderId="27" xfId="0" applyFont="1" applyFill="1" applyBorder="1" applyAlignment="1" applyProtection="1">
      <alignment horizontal="center"/>
      <protection hidden="1"/>
    </xf>
    <xf numFmtId="0" fontId="74" fillId="0" borderId="3" xfId="0" applyFont="1" applyBorder="1" applyAlignment="1" applyProtection="1">
      <alignment vertical="center"/>
      <protection hidden="1"/>
    </xf>
    <xf numFmtId="0" fontId="74" fillId="0" borderId="4" xfId="0" applyFont="1" applyBorder="1" applyAlignment="1" applyProtection="1">
      <alignment vertical="center"/>
      <protection hidden="1"/>
    </xf>
    <xf numFmtId="165" fontId="73" fillId="0" borderId="1" xfId="0" applyNumberFormat="1" applyFont="1" applyBorder="1" applyAlignment="1" applyProtection="1">
      <alignment horizontal="center"/>
      <protection hidden="1"/>
    </xf>
    <xf numFmtId="0" fontId="25" fillId="9" borderId="0" xfId="0" applyFont="1" applyFill="1" applyBorder="1" applyAlignment="1">
      <alignment wrapText="1"/>
    </xf>
    <xf numFmtId="0" fontId="38" fillId="5" borderId="31" xfId="0" applyFont="1" applyFill="1" applyBorder="1" applyAlignment="1" applyProtection="1">
      <alignment horizontal="left" vertical="center"/>
      <protection locked="0"/>
    </xf>
    <xf numFmtId="0" fontId="38" fillId="5" borderId="35" xfId="0" applyFont="1" applyFill="1" applyBorder="1" applyAlignment="1" applyProtection="1">
      <alignment horizontal="left" vertical="center"/>
      <protection locked="0"/>
    </xf>
    <xf numFmtId="0" fontId="38" fillId="5" borderId="32" xfId="0" applyFont="1" applyFill="1" applyBorder="1" applyAlignment="1" applyProtection="1">
      <alignment horizontal="left" vertical="center"/>
      <protection locked="0"/>
    </xf>
    <xf numFmtId="164" fontId="44" fillId="0" borderId="0" xfId="0" applyNumberFormat="1" applyFont="1" applyFill="1" applyBorder="1" applyAlignment="1" applyProtection="1">
      <alignment horizontal="center" vertical="top" wrapText="1"/>
      <protection hidden="1"/>
    </xf>
    <xf numFmtId="164" fontId="44" fillId="0" borderId="7" xfId="0" applyNumberFormat="1" applyFont="1" applyFill="1" applyBorder="1" applyAlignment="1" applyProtection="1">
      <alignment horizontal="center" vertical="top" wrapText="1"/>
      <protection hidden="1"/>
    </xf>
    <xf numFmtId="0" fontId="47" fillId="0" borderId="47" xfId="0" applyFont="1" applyBorder="1" applyAlignment="1" applyProtection="1">
      <alignment horizontal="center" vertical="center" wrapText="1"/>
      <protection hidden="1"/>
    </xf>
    <xf numFmtId="49" fontId="54" fillId="5" borderId="31" xfId="0" applyNumberFormat="1" applyFont="1" applyFill="1" applyBorder="1" applyAlignment="1" applyProtection="1">
      <alignment horizontal="left"/>
      <protection locked="0"/>
    </xf>
    <xf numFmtId="49" fontId="54" fillId="5" borderId="48" xfId="0" applyNumberFormat="1" applyFont="1" applyFill="1" applyBorder="1" applyAlignment="1" applyProtection="1">
      <alignment horizontal="left"/>
      <protection locked="0"/>
    </xf>
    <xf numFmtId="0" fontId="75" fillId="0" borderId="16" xfId="0" applyFont="1" applyFill="1" applyBorder="1" applyAlignment="1">
      <alignment horizontal="center"/>
    </xf>
    <xf numFmtId="0" fontId="75" fillId="0" borderId="38" xfId="0" applyFont="1" applyFill="1" applyBorder="1" applyAlignment="1">
      <alignment horizontal="center"/>
    </xf>
    <xf numFmtId="0" fontId="75" fillId="0" borderId="26" xfId="0" applyFont="1" applyFill="1" applyBorder="1" applyAlignment="1">
      <alignment horizontal="center"/>
    </xf>
    <xf numFmtId="0" fontId="74" fillId="0" borderId="16" xfId="0" applyFont="1" applyFill="1" applyBorder="1" applyAlignment="1" applyProtection="1">
      <alignment horizontal="center"/>
      <protection hidden="1"/>
    </xf>
    <xf numFmtId="0" fontId="47" fillId="0" borderId="3" xfId="0" applyFont="1" applyBorder="1" applyProtection="1"/>
    <xf numFmtId="0" fontId="47" fillId="0" borderId="16" xfId="0" applyFont="1" applyBorder="1" applyProtection="1"/>
    <xf numFmtId="0" fontId="47" fillId="0" borderId="34" xfId="0" applyFont="1" applyBorder="1" applyAlignment="1" applyProtection="1">
      <alignment vertical="center" wrapText="1"/>
    </xf>
    <xf numFmtId="0" fontId="47" fillId="0" borderId="25" xfId="0" applyFont="1" applyBorder="1" applyAlignment="1" applyProtection="1">
      <alignment vertical="center" wrapText="1"/>
    </xf>
    <xf numFmtId="0" fontId="47" fillId="0" borderId="8" xfId="0" applyFont="1" applyBorder="1" applyAlignment="1" applyProtection="1">
      <alignment vertical="center" wrapText="1"/>
    </xf>
    <xf numFmtId="0" fontId="47" fillId="0" borderId="38" xfId="0" applyFont="1" applyBorder="1" applyAlignment="1" applyProtection="1">
      <alignment vertical="center" wrapText="1"/>
    </xf>
    <xf numFmtId="165" fontId="41" fillId="0" borderId="0" xfId="0" applyNumberFormat="1" applyFont="1" applyBorder="1" applyAlignment="1" applyProtection="1">
      <alignment horizontal="center" vertical="center" wrapText="1"/>
      <protection hidden="1"/>
    </xf>
    <xf numFmtId="0" fontId="41" fillId="0" borderId="0" xfId="0" applyFont="1" applyBorder="1" applyAlignment="1" applyProtection="1">
      <alignment horizontal="right" vertical="center" wrapText="1"/>
      <protection hidden="1"/>
    </xf>
    <xf numFmtId="0" fontId="74" fillId="0" borderId="0" xfId="0" applyFont="1" applyFill="1" applyBorder="1" applyAlignment="1" applyProtection="1">
      <alignment horizontal="left"/>
      <protection hidden="1"/>
    </xf>
    <xf numFmtId="0" fontId="75" fillId="0" borderId="0" xfId="0" applyFont="1" applyFill="1" applyBorder="1" applyAlignment="1" applyProtection="1">
      <alignment horizontal="left" wrapText="1"/>
      <protection hidden="1"/>
    </xf>
    <xf numFmtId="0" fontId="75" fillId="0" borderId="7" xfId="0" applyFont="1" applyFill="1" applyBorder="1" applyAlignment="1" applyProtection="1">
      <alignment horizontal="left" wrapText="1"/>
      <protection hidden="1"/>
    </xf>
    <xf numFmtId="0" fontId="38" fillId="2" borderId="27" xfId="0" applyFont="1" applyFill="1" applyBorder="1" applyAlignment="1">
      <alignment horizontal="center" vertical="center" wrapText="1"/>
    </xf>
    <xf numFmtId="0" fontId="38" fillId="2" borderId="7" xfId="0" applyFont="1" applyFill="1" applyBorder="1" applyAlignment="1">
      <alignment horizontal="center" vertical="center" wrapText="1"/>
    </xf>
    <xf numFmtId="0" fontId="38" fillId="2" borderId="26" xfId="0" applyFont="1" applyFill="1" applyBorder="1" applyAlignment="1">
      <alignment horizontal="center" vertical="center" wrapText="1"/>
    </xf>
    <xf numFmtId="0" fontId="47" fillId="2" borderId="25" xfId="0" applyNumberFormat="1" applyFont="1" applyFill="1" applyBorder="1" applyAlignment="1" applyProtection="1">
      <alignment horizontal="center" vertical="center" wrapText="1"/>
      <protection hidden="1"/>
    </xf>
    <xf numFmtId="0" fontId="47" fillId="2" borderId="27" xfId="0" applyNumberFormat="1" applyFont="1" applyFill="1" applyBorder="1" applyAlignment="1" applyProtection="1">
      <alignment horizontal="center" vertical="center" wrapText="1"/>
      <protection hidden="1"/>
    </xf>
    <xf numFmtId="0" fontId="47" fillId="2" borderId="0" xfId="0" applyNumberFormat="1" applyFont="1" applyFill="1" applyBorder="1" applyAlignment="1" applyProtection="1">
      <alignment horizontal="center" vertical="center" wrapText="1"/>
      <protection hidden="1"/>
    </xf>
    <xf numFmtId="0" fontId="47" fillId="2" borderId="7" xfId="0" applyNumberFormat="1" applyFont="1" applyFill="1" applyBorder="1" applyAlignment="1" applyProtection="1">
      <alignment horizontal="center" vertical="center" wrapText="1"/>
      <protection hidden="1"/>
    </xf>
    <xf numFmtId="164" fontId="54" fillId="5" borderId="31" xfId="0" applyNumberFormat="1" applyFont="1" applyFill="1" applyBorder="1" applyAlignment="1" applyProtection="1">
      <alignment horizontal="left" vertical="center"/>
      <protection locked="0"/>
    </xf>
    <xf numFmtId="164" fontId="54" fillId="5" borderId="48" xfId="0" applyNumberFormat="1" applyFont="1" applyFill="1" applyBorder="1" applyAlignment="1" applyProtection="1">
      <alignment horizontal="left" vertical="center"/>
      <protection locked="0"/>
    </xf>
    <xf numFmtId="0" fontId="44" fillId="0" borderId="34" xfId="0" applyFont="1" applyBorder="1" applyAlignment="1" applyProtection="1">
      <alignment horizontal="left" vertical="top" wrapText="1"/>
      <protection hidden="1"/>
    </xf>
    <xf numFmtId="0" fontId="44" fillId="0" borderId="40" xfId="0" applyFont="1" applyBorder="1" applyAlignment="1" applyProtection="1">
      <alignment horizontal="left" vertical="top" wrapText="1"/>
      <protection hidden="1"/>
    </xf>
    <xf numFmtId="0" fontId="74" fillId="0" borderId="25" xfId="0" applyFont="1" applyBorder="1" applyAlignment="1">
      <alignment horizontal="center"/>
    </xf>
    <xf numFmtId="0" fontId="74" fillId="0" borderId="66" xfId="0" applyFont="1" applyBorder="1" applyAlignment="1">
      <alignment horizontal="center"/>
    </xf>
    <xf numFmtId="0" fontId="47" fillId="0" borderId="65" xfId="0" applyFont="1" applyBorder="1" applyAlignment="1">
      <alignment horizontal="right"/>
    </xf>
    <xf numFmtId="0" fontId="47" fillId="0" borderId="66" xfId="0" applyFont="1" applyBorder="1" applyAlignment="1">
      <alignment horizontal="right"/>
    </xf>
    <xf numFmtId="0" fontId="75" fillId="0" borderId="47" xfId="0" applyFont="1" applyBorder="1" applyAlignment="1" applyProtection="1">
      <alignment horizontal="center" vertical="center" wrapText="1"/>
      <protection hidden="1"/>
    </xf>
    <xf numFmtId="0" fontId="54" fillId="0" borderId="3" xfId="0" applyFont="1" applyFill="1" applyBorder="1" applyAlignment="1" applyProtection="1">
      <alignment vertical="center" wrapText="1"/>
      <protection hidden="1"/>
    </xf>
    <xf numFmtId="0" fontId="54" fillId="0" borderId="16" xfId="0" applyFont="1" applyFill="1" applyBorder="1" applyAlignment="1" applyProtection="1">
      <alignment vertical="center" wrapText="1"/>
      <protection hidden="1"/>
    </xf>
    <xf numFmtId="0" fontId="54" fillId="0" borderId="64" xfId="0" applyFont="1" applyFill="1" applyBorder="1" applyAlignment="1" applyProtection="1">
      <alignment vertical="center" wrapText="1"/>
      <protection hidden="1"/>
    </xf>
    <xf numFmtId="0" fontId="74" fillId="0" borderId="3" xfId="0" applyFont="1" applyFill="1" applyBorder="1" applyAlignment="1" applyProtection="1">
      <alignment vertical="center" wrapText="1"/>
      <protection hidden="1"/>
    </xf>
    <xf numFmtId="0" fontId="74" fillId="0" borderId="64" xfId="0" applyFont="1" applyFill="1" applyBorder="1" applyAlignment="1" applyProtection="1">
      <alignment vertical="center" wrapText="1"/>
      <protection hidden="1"/>
    </xf>
    <xf numFmtId="0" fontId="47" fillId="0" borderId="3" xfId="0" applyFont="1" applyBorder="1" applyAlignment="1" applyProtection="1">
      <alignment vertical="center"/>
      <protection hidden="1"/>
    </xf>
    <xf numFmtId="0" fontId="47" fillId="0" borderId="64" xfId="0" applyFont="1" applyBorder="1" applyAlignment="1" applyProtection="1">
      <alignment vertical="center"/>
      <protection hidden="1"/>
    </xf>
    <xf numFmtId="0" fontId="47" fillId="0" borderId="3" xfId="0" applyFont="1" applyBorder="1" applyProtection="1">
      <protection hidden="1"/>
    </xf>
    <xf numFmtId="0" fontId="47" fillId="0" borderId="64" xfId="0" applyFont="1" applyBorder="1" applyProtection="1">
      <protection hidden="1"/>
    </xf>
    <xf numFmtId="0" fontId="44" fillId="0" borderId="34" xfId="0" applyFont="1" applyBorder="1" applyAlignment="1" applyProtection="1">
      <alignment vertical="top" wrapText="1"/>
      <protection hidden="1"/>
    </xf>
    <xf numFmtId="0" fontId="44" fillId="0" borderId="40" xfId="0" applyFont="1" applyBorder="1" applyAlignment="1" applyProtection="1">
      <alignment vertical="top" wrapText="1"/>
      <protection hidden="1"/>
    </xf>
    <xf numFmtId="0" fontId="29" fillId="9" borderId="0" xfId="0" applyFont="1" applyFill="1" applyBorder="1" applyAlignment="1">
      <alignment wrapText="1"/>
    </xf>
    <xf numFmtId="0" fontId="25" fillId="9" borderId="0" xfId="0" applyFont="1" applyFill="1" applyBorder="1" applyAlignment="1">
      <alignment horizontal="left" wrapText="1"/>
    </xf>
    <xf numFmtId="0" fontId="30" fillId="4" borderId="0" xfId="0" applyFont="1" applyFill="1" applyBorder="1" applyAlignment="1">
      <alignment wrapText="1"/>
    </xf>
    <xf numFmtId="165" fontId="41" fillId="0" borderId="0" xfId="0" applyNumberFormat="1" applyFont="1" applyBorder="1" applyAlignment="1" applyProtection="1">
      <alignment vertical="top" wrapText="1"/>
      <protection hidden="1"/>
    </xf>
    <xf numFmtId="0" fontId="74" fillId="0" borderId="3" xfId="0" applyFont="1" applyBorder="1" applyProtection="1"/>
    <xf numFmtId="0" fontId="74" fillId="0" borderId="16" xfId="0" applyFont="1" applyBorder="1" applyProtection="1"/>
    <xf numFmtId="0" fontId="54" fillId="0" borderId="2" xfId="0" applyFont="1" applyBorder="1" applyProtection="1"/>
    <xf numFmtId="0" fontId="54" fillId="0" borderId="8" xfId="0" applyFont="1" applyBorder="1" applyProtection="1"/>
    <xf numFmtId="165" fontId="75" fillId="0" borderId="40" xfId="0" applyNumberFormat="1" applyFont="1" applyBorder="1" applyAlignment="1" applyProtection="1">
      <alignment horizontal="left" vertical="top" wrapText="1"/>
      <protection hidden="1"/>
    </xf>
    <xf numFmtId="165" fontId="75" fillId="0" borderId="0" xfId="0" applyNumberFormat="1" applyFont="1" applyBorder="1" applyAlignment="1" applyProtection="1">
      <alignment horizontal="left" vertical="top" wrapText="1"/>
      <protection hidden="1"/>
    </xf>
    <xf numFmtId="165" fontId="75" fillId="0" borderId="7" xfId="0" applyNumberFormat="1" applyFont="1" applyBorder="1" applyAlignment="1" applyProtection="1">
      <alignment horizontal="left" vertical="top" wrapText="1"/>
      <protection hidden="1"/>
    </xf>
    <xf numFmtId="0" fontId="74" fillId="0" borderId="3" xfId="0" applyFont="1" applyFill="1" applyBorder="1" applyProtection="1"/>
    <xf numFmtId="0" fontId="74" fillId="0" borderId="16" xfId="0" applyFont="1" applyFill="1" applyBorder="1" applyProtection="1"/>
    <xf numFmtId="0" fontId="27" fillId="9" borderId="0" xfId="0" applyFont="1" applyFill="1" applyBorder="1" applyAlignment="1">
      <alignment wrapText="1"/>
    </xf>
    <xf numFmtId="0" fontId="47" fillId="0" borderId="3" xfId="0" applyFont="1" applyBorder="1" applyAlignment="1" applyProtection="1">
      <alignment horizontal="left"/>
      <protection hidden="1"/>
    </xf>
    <xf numFmtId="0" fontId="47" fillId="0" borderId="16" xfId="0" applyFont="1" applyBorder="1" applyAlignment="1" applyProtection="1">
      <alignment horizontal="left"/>
      <protection hidden="1"/>
    </xf>
    <xf numFmtId="0" fontId="25" fillId="9" borderId="0" xfId="0" applyFont="1" applyFill="1" applyBorder="1" applyAlignment="1">
      <alignment vertical="top" wrapText="1"/>
    </xf>
    <xf numFmtId="0" fontId="47" fillId="0" borderId="34" xfId="0" applyFont="1" applyBorder="1" applyAlignment="1" applyProtection="1">
      <alignment horizontal="left"/>
      <protection hidden="1"/>
    </xf>
    <xf numFmtId="0" fontId="47" fillId="0" borderId="25" xfId="0" applyFont="1" applyBorder="1" applyAlignment="1" applyProtection="1">
      <alignment horizontal="left"/>
      <protection hidden="1"/>
    </xf>
    <xf numFmtId="0" fontId="47" fillId="5" borderId="31" xfId="0" applyFont="1" applyFill="1" applyBorder="1" applyAlignment="1" applyProtection="1">
      <alignment horizontal="left"/>
      <protection locked="0"/>
    </xf>
    <xf numFmtId="0" fontId="47" fillId="5" borderId="32" xfId="0" applyFont="1" applyFill="1" applyBorder="1" applyAlignment="1" applyProtection="1">
      <alignment horizontal="left"/>
      <protection locked="0"/>
    </xf>
    <xf numFmtId="0" fontId="38" fillId="0" borderId="1" xfId="0" applyFont="1" applyBorder="1" applyAlignment="1" applyProtection="1">
      <protection hidden="1"/>
    </xf>
    <xf numFmtId="0" fontId="47" fillId="0" borderId="16" xfId="0" applyFont="1" applyBorder="1" applyProtection="1">
      <protection hidden="1"/>
    </xf>
    <xf numFmtId="0" fontId="68" fillId="0" borderId="1" xfId="4" applyFont="1" applyBorder="1" applyProtection="1">
      <protection hidden="1"/>
    </xf>
    <xf numFmtId="0" fontId="64" fillId="9" borderId="0" xfId="0" applyFont="1" applyFill="1" applyBorder="1" applyAlignment="1">
      <alignment wrapText="1"/>
    </xf>
    <xf numFmtId="0" fontId="55" fillId="10" borderId="40" xfId="0" applyFont="1" applyFill="1" applyBorder="1" applyAlignment="1" applyProtection="1">
      <alignment horizontal="center" vertical="center" wrapText="1"/>
      <protection hidden="1"/>
    </xf>
    <xf numFmtId="0" fontId="55" fillId="10" borderId="7" xfId="0" applyFont="1" applyFill="1" applyBorder="1" applyAlignment="1" applyProtection="1">
      <alignment horizontal="center" vertical="center" wrapText="1"/>
      <protection hidden="1"/>
    </xf>
    <xf numFmtId="0" fontId="60" fillId="7" borderId="0" xfId="4" applyFont="1" applyFill="1" applyAlignment="1" applyProtection="1">
      <alignment horizontal="left" vertical="top" wrapText="1"/>
      <protection hidden="1"/>
    </xf>
    <xf numFmtId="0" fontId="33" fillId="7" borderId="63" xfId="0" applyFont="1" applyFill="1" applyBorder="1" applyAlignment="1">
      <alignment horizontal="center" wrapText="1"/>
    </xf>
    <xf numFmtId="0" fontId="33" fillId="7" borderId="0" xfId="0" applyFont="1" applyFill="1" applyBorder="1" applyAlignment="1">
      <alignment horizontal="center" wrapText="1"/>
    </xf>
    <xf numFmtId="0" fontId="63" fillId="9" borderId="38" xfId="0" applyFont="1" applyFill="1" applyBorder="1" applyAlignment="1" applyProtection="1">
      <alignment horizontal="center" vertical="center" wrapText="1"/>
      <protection hidden="1"/>
    </xf>
    <xf numFmtId="0" fontId="43" fillId="0" borderId="0" xfId="0" applyFont="1"/>
    <xf numFmtId="0" fontId="24" fillId="8" borderId="0" xfId="0" applyFont="1" applyFill="1" applyBorder="1" applyAlignment="1">
      <alignment wrapText="1"/>
    </xf>
    <xf numFmtId="0" fontId="38" fillId="9" borderId="39" xfId="0" applyFont="1" applyFill="1" applyBorder="1" applyAlignment="1" applyProtection="1">
      <alignment horizontal="left" vertical="top"/>
    </xf>
    <xf numFmtId="0" fontId="38" fillId="9" borderId="35" xfId="0" applyFont="1" applyFill="1" applyBorder="1" applyAlignment="1" applyProtection="1">
      <alignment horizontal="left" vertical="top"/>
    </xf>
    <xf numFmtId="0" fontId="38" fillId="9" borderId="32" xfId="0" applyFont="1" applyFill="1" applyBorder="1" applyAlignment="1" applyProtection="1">
      <alignment horizontal="left" vertical="top"/>
    </xf>
  </cellXfs>
  <cellStyles count="5">
    <cellStyle name="Currency" xfId="1" builtinId="4"/>
    <cellStyle name="Currency 2" xfId="2"/>
    <cellStyle name="Hyperlink" xfId="4" builtinId="8"/>
    <cellStyle name="Normal" xfId="0" builtinId="0"/>
    <cellStyle name="Normal 2" xfId="3"/>
  </cellStyles>
  <dxfs count="574">
    <dxf>
      <font>
        <strike val="0"/>
        <outline val="0"/>
        <shadow val="0"/>
        <u val="none"/>
        <vertAlign val="baseline"/>
        <sz val="12"/>
        <color theme="1"/>
        <name val="Arial"/>
        <scheme val="none"/>
      </font>
      <alignment horizontal="left" vertical="bottom" textRotation="0" wrapText="1" indent="0" justifyLastLine="0" shrinkToFit="0" readingOrder="0"/>
      <border diagonalUp="0" diagonalDown="0" outline="0">
        <left/>
        <right/>
        <top style="thin">
          <color theme="1" tint="0.499984740745262"/>
        </top>
        <bottom style="thin">
          <color theme="1" tint="0.499984740745262"/>
        </bottom>
      </border>
      <protection locked="0" hidden="0"/>
    </dxf>
    <dxf>
      <border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left" vertical="bottom" textRotation="0" wrapText="1" indent="0" justifyLastLine="0" shrinkToFit="0" readingOrder="0"/>
      <protection locked="0" hidden="0"/>
    </dxf>
    <dxf>
      <border outline="0">
        <bottom style="double">
          <color indexed="64"/>
        </bottom>
      </border>
    </dxf>
    <dxf>
      <font>
        <b/>
        <i val="0"/>
        <strike val="0"/>
        <condense val="0"/>
        <extend val="0"/>
        <outline val="0"/>
        <shadow val="0"/>
        <u val="none"/>
        <vertAlign val="baseline"/>
        <sz val="12"/>
        <color theme="0"/>
        <name val="Times New Roman"/>
        <scheme val="none"/>
      </font>
      <fill>
        <patternFill patternType="solid">
          <fgColor indexed="64"/>
          <bgColor theme="3"/>
        </patternFill>
      </fill>
      <alignment horizontal="center" vertical="bottom" textRotation="0" wrapText="1" indent="0" justifyLastLine="0" shrinkToFit="0" readingOrder="0"/>
      <protection locked="1" hidden="0"/>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dxf>
    <dxf>
      <fill>
        <patternFill>
          <bgColor theme="8" tint="0.79998168889431442"/>
        </patternFill>
      </fill>
    </dxf>
    <dxf>
      <font>
        <color auto="1"/>
      </font>
      <fill>
        <patternFill>
          <bgColor rgb="FFFFFF00"/>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dxf>
    <dxf>
      <fill>
        <patternFill>
          <bgColor theme="8" tint="0.79998168889431442"/>
        </patternFill>
      </fill>
    </dxf>
    <dxf>
      <font>
        <color auto="1"/>
      </font>
      <fill>
        <patternFill>
          <bgColor rgb="FFFFFF00"/>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dxf>
    <dxf>
      <fill>
        <patternFill>
          <bgColor theme="8" tint="0.79998168889431442"/>
        </patternFill>
      </fill>
    </dxf>
    <dxf>
      <font>
        <color auto="1"/>
      </font>
      <fill>
        <patternFill>
          <bgColor rgb="FFFFFF00"/>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dxf>
    <dxf>
      <fill>
        <patternFill>
          <bgColor theme="8" tint="0.79998168889431442"/>
        </patternFill>
      </fill>
    </dxf>
    <dxf>
      <font>
        <color auto="1"/>
      </font>
      <fill>
        <patternFill>
          <bgColor rgb="FFFFFF00"/>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dxf>
    <dxf>
      <fill>
        <patternFill>
          <bgColor theme="8" tint="0.79998168889431442"/>
        </patternFill>
      </fill>
    </dxf>
    <dxf>
      <font>
        <color auto="1"/>
      </font>
      <fill>
        <patternFill>
          <bgColor rgb="FFFFFF00"/>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dxf>
    <dxf>
      <fill>
        <patternFill>
          <bgColor theme="8" tint="0.79998168889431442"/>
        </patternFill>
      </fill>
    </dxf>
    <dxf>
      <font>
        <color auto="1"/>
      </font>
      <fill>
        <patternFill>
          <bgColor rgb="FFFFFF00"/>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dxf>
    <dxf>
      <fill>
        <patternFill>
          <bgColor theme="8" tint="0.79998168889431442"/>
        </patternFill>
      </fill>
    </dxf>
    <dxf>
      <font>
        <color auto="1"/>
      </font>
      <fill>
        <patternFill>
          <bgColor rgb="FFFFFF00"/>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ill>
        <patternFill>
          <bgColor theme="8" tint="0.79998168889431442"/>
        </patternFill>
      </fill>
    </dxf>
    <dxf>
      <fill>
        <patternFill>
          <bgColor theme="8" tint="0.79998168889431442"/>
        </patternFill>
      </fill>
    </dxf>
    <dxf>
      <font>
        <color auto="1"/>
      </font>
      <fill>
        <patternFill>
          <bgColor rgb="FFFFFF00"/>
        </patternFill>
      </fill>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ont>
        <color theme="0"/>
      </font>
    </dxf>
  </dxfs>
  <tableStyles count="0" defaultTableStyle="TableStyleMedium9" defaultPivotStyle="PivotStyleLight16"/>
  <colors>
    <mruColors>
      <color rgb="FFE5E5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Household Summary'!A3"/></Relationships>
</file>

<file path=xl/drawings/_rels/drawing10.xml.rels><?xml version="1.0" encoding="UTF-8" standalone="yes"?>
<Relationships xmlns="http://schemas.openxmlformats.org/package/2006/relationships"><Relationship Id="rId1" Type="http://schemas.openxmlformats.org/officeDocument/2006/relationships/hyperlink" Target="#'Household Summary'!A3"/></Relationships>
</file>

<file path=xl/drawings/_rels/drawing11.xml.rels><?xml version="1.0" encoding="UTF-8" standalone="yes"?>
<Relationships xmlns="http://schemas.openxmlformats.org/package/2006/relationships"><Relationship Id="rId1" Type="http://schemas.openxmlformats.org/officeDocument/2006/relationships/hyperlink" Target="#'Household Summary'!A3"/></Relationships>
</file>

<file path=xl/drawings/_rels/drawing2.xml.rels><?xml version="1.0" encoding="UTF-8" standalone="yes"?>
<Relationships xmlns="http://schemas.openxmlformats.org/package/2006/relationships"><Relationship Id="rId8" Type="http://schemas.openxmlformats.org/officeDocument/2006/relationships/hyperlink" Target="#'HH Member 8'!A3"/><Relationship Id="rId3" Type="http://schemas.openxmlformats.org/officeDocument/2006/relationships/hyperlink" Target="#'HH Member 5'!A3"/><Relationship Id="rId7" Type="http://schemas.openxmlformats.org/officeDocument/2006/relationships/hyperlink" Target="#'HH Member 7'!A3"/><Relationship Id="rId2" Type="http://schemas.openxmlformats.org/officeDocument/2006/relationships/hyperlink" Target="#'HH Member 4'!A3"/><Relationship Id="rId1" Type="http://schemas.openxmlformats.org/officeDocument/2006/relationships/hyperlink" Target="#'HH Member 1'!A3"/><Relationship Id="rId6" Type="http://schemas.openxmlformats.org/officeDocument/2006/relationships/hyperlink" Target="#'HH Member 3'!A3"/><Relationship Id="rId11" Type="http://schemas.openxmlformats.org/officeDocument/2006/relationships/image" Target="../media/image1.png"/><Relationship Id="rId5" Type="http://schemas.openxmlformats.org/officeDocument/2006/relationships/hyperlink" Target="#'HH Member 2'!A3"/><Relationship Id="rId10" Type="http://schemas.openxmlformats.org/officeDocument/2006/relationships/hyperlink" Target="#Notes!A1"/><Relationship Id="rId4" Type="http://schemas.openxmlformats.org/officeDocument/2006/relationships/hyperlink" Target="#'HH Member 6'!A3"/><Relationship Id="rId9"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2" Type="http://schemas.openxmlformats.org/officeDocument/2006/relationships/hyperlink" Target="#'Household Summary'!A3"/><Relationship Id="rId1" Type="http://schemas.openxmlformats.org/officeDocument/2006/relationships/hyperlink" Target="#'HH Member 2'!A3"/></Relationships>
</file>

<file path=xl/drawings/_rels/drawing4.xml.rels><?xml version="1.0" encoding="UTF-8" standalone="yes"?>
<Relationships xmlns="http://schemas.openxmlformats.org/package/2006/relationships"><Relationship Id="rId2" Type="http://schemas.openxmlformats.org/officeDocument/2006/relationships/hyperlink" Target="#'Household Summary'!A3"/><Relationship Id="rId1" Type="http://schemas.openxmlformats.org/officeDocument/2006/relationships/hyperlink" Target="#'HH Member 3'!A3"/></Relationships>
</file>

<file path=xl/drawings/_rels/drawing5.xml.rels><?xml version="1.0" encoding="UTF-8" standalone="yes"?>
<Relationships xmlns="http://schemas.openxmlformats.org/package/2006/relationships"><Relationship Id="rId2" Type="http://schemas.openxmlformats.org/officeDocument/2006/relationships/hyperlink" Target="#'Household Summary'!A3"/><Relationship Id="rId1" Type="http://schemas.openxmlformats.org/officeDocument/2006/relationships/hyperlink" Target="#'HH Member 4'!A3"/></Relationships>
</file>

<file path=xl/drawings/_rels/drawing6.xml.rels><?xml version="1.0" encoding="UTF-8" standalone="yes"?>
<Relationships xmlns="http://schemas.openxmlformats.org/package/2006/relationships"><Relationship Id="rId2" Type="http://schemas.openxmlformats.org/officeDocument/2006/relationships/hyperlink" Target="#'Household Summary'!A3"/><Relationship Id="rId1" Type="http://schemas.openxmlformats.org/officeDocument/2006/relationships/hyperlink" Target="#'HH Member 5'!A3"/></Relationships>
</file>

<file path=xl/drawings/_rels/drawing7.xml.rels><?xml version="1.0" encoding="UTF-8" standalone="yes"?>
<Relationships xmlns="http://schemas.openxmlformats.org/package/2006/relationships"><Relationship Id="rId2" Type="http://schemas.openxmlformats.org/officeDocument/2006/relationships/hyperlink" Target="#'Household Summary'!A3"/><Relationship Id="rId1" Type="http://schemas.openxmlformats.org/officeDocument/2006/relationships/hyperlink" Target="#'HH Member 6'!A3"/></Relationships>
</file>

<file path=xl/drawings/_rels/drawing8.xml.rels><?xml version="1.0" encoding="UTF-8" standalone="yes"?>
<Relationships xmlns="http://schemas.openxmlformats.org/package/2006/relationships"><Relationship Id="rId2" Type="http://schemas.openxmlformats.org/officeDocument/2006/relationships/hyperlink" Target="#'Household Summary'!A3"/><Relationship Id="rId1" Type="http://schemas.openxmlformats.org/officeDocument/2006/relationships/hyperlink" Target="#'HH Member 7'!A3"/></Relationships>
</file>

<file path=xl/drawings/_rels/drawing9.xml.rels><?xml version="1.0" encoding="UTF-8" standalone="yes"?>
<Relationships xmlns="http://schemas.openxmlformats.org/package/2006/relationships"><Relationship Id="rId2" Type="http://schemas.openxmlformats.org/officeDocument/2006/relationships/hyperlink" Target="#'Household Summary'!A3"/><Relationship Id="rId1" Type="http://schemas.openxmlformats.org/officeDocument/2006/relationships/hyperlink" Target="#'HH Member 8'!A3"/></Relationships>
</file>

<file path=xl/drawings/drawing1.xml><?xml version="1.0" encoding="utf-8"?>
<xdr:wsDr xmlns:xdr="http://schemas.openxmlformats.org/drawingml/2006/spreadsheetDrawing" xmlns:a="http://schemas.openxmlformats.org/drawingml/2006/main">
  <xdr:twoCellAnchor>
    <xdr:from>
      <xdr:col>1</xdr:col>
      <xdr:colOff>2809816</xdr:colOff>
      <xdr:row>71</xdr:row>
      <xdr:rowOff>0</xdr:rowOff>
    </xdr:from>
    <xdr:to>
      <xdr:col>1</xdr:col>
      <xdr:colOff>3990916</xdr:colOff>
      <xdr:row>71</xdr:row>
      <xdr:rowOff>257175</xdr:rowOff>
    </xdr:to>
    <xdr:sp macro="" textlink="">
      <xdr:nvSpPr>
        <xdr:cNvPr id="2" name="Rounded Rectangle 1">
          <a:hlinkClick xmlns:r="http://schemas.openxmlformats.org/officeDocument/2006/relationships" r:id="rId1" tooltip="Household Summary"/>
        </xdr:cNvPr>
        <xdr:cNvSpPr/>
      </xdr:nvSpPr>
      <xdr:spPr>
        <a:xfrm>
          <a:off x="3083660" y="18418969"/>
          <a:ext cx="11811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xdr:colOff>
      <xdr:row>281</xdr:row>
      <xdr:rowOff>66675</xdr:rowOff>
    </xdr:from>
    <xdr:to>
      <xdr:col>1</xdr:col>
      <xdr:colOff>1085850</xdr:colOff>
      <xdr:row>281</xdr:row>
      <xdr:rowOff>340995</xdr:rowOff>
    </xdr:to>
    <xdr:sp macro="" textlink="">
      <xdr:nvSpPr>
        <xdr:cNvPr id="3" name="Rounded Rectangle 2">
          <a:hlinkClick xmlns:r="http://schemas.openxmlformats.org/officeDocument/2006/relationships" r:id="rId1" tooltip="Household Summary"/>
        </xdr:cNvPr>
        <xdr:cNvSpPr/>
      </xdr:nvSpPr>
      <xdr:spPr>
        <a:xfrm>
          <a:off x="19050" y="65846325"/>
          <a:ext cx="1181100" cy="2743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twoCellAnchor>
    <xdr:from>
      <xdr:col>1</xdr:col>
      <xdr:colOff>0</xdr:colOff>
      <xdr:row>2</xdr:row>
      <xdr:rowOff>104775</xdr:rowOff>
    </xdr:from>
    <xdr:to>
      <xdr:col>1</xdr:col>
      <xdr:colOff>1181100</xdr:colOff>
      <xdr:row>2</xdr:row>
      <xdr:rowOff>361950</xdr:rowOff>
    </xdr:to>
    <xdr:sp macro="" textlink="">
      <xdr:nvSpPr>
        <xdr:cNvPr id="5" name="Rounded Rectangle 4">
          <a:hlinkClick xmlns:r="http://schemas.openxmlformats.org/officeDocument/2006/relationships" r:id="rId1" tooltip="Household Summary"/>
        </xdr:cNvPr>
        <xdr:cNvSpPr/>
      </xdr:nvSpPr>
      <xdr:spPr>
        <a:xfrm>
          <a:off x="114300" y="590550"/>
          <a:ext cx="11811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3228975</xdr:colOff>
      <xdr:row>35</xdr:row>
      <xdr:rowOff>1</xdr:rowOff>
    </xdr:from>
    <xdr:to>
      <xdr:col>1</xdr:col>
      <xdr:colOff>4410075</xdr:colOff>
      <xdr:row>36</xdr:row>
      <xdr:rowOff>9526</xdr:rowOff>
    </xdr:to>
    <xdr:sp macro="" textlink="">
      <xdr:nvSpPr>
        <xdr:cNvPr id="2" name="Rounded Rectangle 1">
          <a:hlinkClick xmlns:r="http://schemas.openxmlformats.org/officeDocument/2006/relationships" r:id="rId1" tooltip="Household Summary"/>
        </xdr:cNvPr>
        <xdr:cNvSpPr/>
      </xdr:nvSpPr>
      <xdr:spPr>
        <a:xfrm>
          <a:off x="3505200" y="7019926"/>
          <a:ext cx="1181100" cy="20955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762000</xdr:colOff>
      <xdr:row>37</xdr:row>
      <xdr:rowOff>9525</xdr:rowOff>
    </xdr:from>
    <xdr:to>
      <xdr:col>8</xdr:col>
      <xdr:colOff>0</xdr:colOff>
      <xdr:row>38</xdr:row>
      <xdr:rowOff>0</xdr:rowOff>
    </xdr:to>
    <xdr:sp macro="" textlink="">
      <xdr:nvSpPr>
        <xdr:cNvPr id="4" name="Rounded Rectangle 3">
          <a:hlinkClick xmlns:r="http://schemas.openxmlformats.org/officeDocument/2006/relationships" r:id="rId1"/>
        </xdr:cNvPr>
        <xdr:cNvSpPr/>
      </xdr:nvSpPr>
      <xdr:spPr>
        <a:xfrm>
          <a:off x="5343525" y="8648700"/>
          <a:ext cx="11811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1</a:t>
          </a:r>
        </a:p>
      </xdr:txBody>
    </xdr:sp>
    <xdr:clientData/>
  </xdr:twoCellAnchor>
  <xdr:twoCellAnchor>
    <xdr:from>
      <xdr:col>1</xdr:col>
      <xdr:colOff>200025</xdr:colOff>
      <xdr:row>19</xdr:row>
      <xdr:rowOff>26194</xdr:rowOff>
    </xdr:from>
    <xdr:to>
      <xdr:col>1</xdr:col>
      <xdr:colOff>628650</xdr:colOff>
      <xdr:row>19</xdr:row>
      <xdr:rowOff>188119</xdr:rowOff>
    </xdr:to>
    <xdr:sp macro="" textlink="">
      <xdr:nvSpPr>
        <xdr:cNvPr id="3" name="Pentagon 2">
          <a:hlinkClick xmlns:r="http://schemas.openxmlformats.org/officeDocument/2006/relationships" r:id="rId2"/>
        </xdr:cNvPr>
        <xdr:cNvSpPr/>
      </xdr:nvSpPr>
      <xdr:spPr>
        <a:xfrm>
          <a:off x="314325" y="4864894"/>
          <a:ext cx="428625" cy="161925"/>
        </a:xfrm>
        <a:prstGeom prst="homePlate">
          <a:avLst/>
        </a:prstGeom>
        <a:effectLst>
          <a:outerShdw blurRad="40000" dist="20000" dir="5400000" rotWithShape="0">
            <a:srgbClr val="000000">
              <a:alpha val="38000"/>
            </a:srgbClr>
          </a:outerShdw>
          <a:softEdge rad="12700"/>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lang="en-US" sz="1100" baseline="0"/>
            <a:t> </a:t>
          </a:r>
          <a:r>
            <a:rPr lang="en-US" sz="1000" baseline="0">
              <a:solidFill>
                <a:schemeClr val="tx1">
                  <a:lumMod val="75000"/>
                  <a:lumOff val="25000"/>
                </a:schemeClr>
              </a:solidFill>
            </a:rPr>
            <a:t> 4</a:t>
          </a:r>
          <a:endParaRPr lang="en-US" sz="1000">
            <a:solidFill>
              <a:schemeClr val="tx1">
                <a:lumMod val="75000"/>
                <a:lumOff val="25000"/>
              </a:schemeClr>
            </a:solidFill>
          </a:endParaRPr>
        </a:p>
      </xdr:txBody>
    </xdr:sp>
    <xdr:clientData/>
  </xdr:twoCellAnchor>
  <xdr:twoCellAnchor>
    <xdr:from>
      <xdr:col>1</xdr:col>
      <xdr:colOff>200025</xdr:colOff>
      <xdr:row>20</xdr:row>
      <xdr:rowOff>24005</xdr:rowOff>
    </xdr:from>
    <xdr:to>
      <xdr:col>1</xdr:col>
      <xdr:colOff>628650</xdr:colOff>
      <xdr:row>20</xdr:row>
      <xdr:rowOff>185930</xdr:rowOff>
    </xdr:to>
    <xdr:sp macro="" textlink="">
      <xdr:nvSpPr>
        <xdr:cNvPr id="6" name="Pentagon 5">
          <a:hlinkClick xmlns:r="http://schemas.openxmlformats.org/officeDocument/2006/relationships" r:id="rId3"/>
        </xdr:cNvPr>
        <xdr:cNvSpPr/>
      </xdr:nvSpPr>
      <xdr:spPr>
        <a:xfrm>
          <a:off x="313295" y="5061958"/>
          <a:ext cx="428625" cy="161925"/>
        </a:xfrm>
        <a:prstGeom prst="homePlate">
          <a:avLst/>
        </a:prstGeom>
        <a:effectLst>
          <a:outerShdw blurRad="40000" dist="20000" dir="5400000" rotWithShape="0">
            <a:srgbClr val="000000">
              <a:alpha val="38000"/>
            </a:srgbClr>
          </a:outerShdw>
          <a:softEdge rad="12700"/>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lang="en-US" sz="1100" baseline="0"/>
            <a:t> </a:t>
          </a:r>
          <a:r>
            <a:rPr lang="en-US" sz="1050" baseline="0"/>
            <a:t> </a:t>
          </a:r>
          <a:r>
            <a:rPr lang="en-US" sz="1000" baseline="0">
              <a:solidFill>
                <a:schemeClr val="tx1">
                  <a:lumMod val="75000"/>
                  <a:lumOff val="25000"/>
                </a:schemeClr>
              </a:solidFill>
            </a:rPr>
            <a:t>5</a:t>
          </a:r>
          <a:endParaRPr lang="en-US" sz="1000">
            <a:solidFill>
              <a:schemeClr val="tx1">
                <a:lumMod val="75000"/>
                <a:lumOff val="25000"/>
              </a:schemeClr>
            </a:solidFill>
          </a:endParaRPr>
        </a:p>
      </xdr:txBody>
    </xdr:sp>
    <xdr:clientData/>
  </xdr:twoCellAnchor>
  <xdr:twoCellAnchor>
    <xdr:from>
      <xdr:col>1</xdr:col>
      <xdr:colOff>200025</xdr:colOff>
      <xdr:row>21</xdr:row>
      <xdr:rowOff>26194</xdr:rowOff>
    </xdr:from>
    <xdr:to>
      <xdr:col>1</xdr:col>
      <xdr:colOff>628650</xdr:colOff>
      <xdr:row>21</xdr:row>
      <xdr:rowOff>188119</xdr:rowOff>
    </xdr:to>
    <xdr:sp macro="" textlink="">
      <xdr:nvSpPr>
        <xdr:cNvPr id="7" name="Pentagon 6">
          <a:hlinkClick xmlns:r="http://schemas.openxmlformats.org/officeDocument/2006/relationships" r:id="rId4"/>
        </xdr:cNvPr>
        <xdr:cNvSpPr/>
      </xdr:nvSpPr>
      <xdr:spPr>
        <a:xfrm>
          <a:off x="314325" y="5283994"/>
          <a:ext cx="428625" cy="161925"/>
        </a:xfrm>
        <a:prstGeom prst="homePlate">
          <a:avLst/>
        </a:prstGeom>
        <a:effectLst>
          <a:outerShdw blurRad="40000" dist="20000" dir="5400000" rotWithShape="0">
            <a:srgbClr val="000000">
              <a:alpha val="38000"/>
            </a:srgbClr>
          </a:outerShdw>
          <a:softEdge rad="12700"/>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lang="en-US" sz="1100" baseline="0"/>
            <a:t> </a:t>
          </a:r>
          <a:r>
            <a:rPr lang="en-US" sz="1100" baseline="0">
              <a:solidFill>
                <a:schemeClr val="tx1">
                  <a:lumMod val="75000"/>
                  <a:lumOff val="25000"/>
                </a:schemeClr>
              </a:solidFill>
            </a:rPr>
            <a:t> </a:t>
          </a:r>
          <a:r>
            <a:rPr lang="en-US" sz="1000" baseline="0">
              <a:solidFill>
                <a:schemeClr val="tx1">
                  <a:lumMod val="75000"/>
                  <a:lumOff val="25000"/>
                </a:schemeClr>
              </a:solidFill>
            </a:rPr>
            <a:t>6</a:t>
          </a:r>
          <a:endParaRPr lang="en-US" sz="1000">
            <a:solidFill>
              <a:schemeClr val="tx1">
                <a:lumMod val="75000"/>
                <a:lumOff val="25000"/>
              </a:schemeClr>
            </a:solidFill>
          </a:endParaRPr>
        </a:p>
      </xdr:txBody>
    </xdr:sp>
    <xdr:clientData/>
  </xdr:twoCellAnchor>
  <xdr:twoCellAnchor>
    <xdr:from>
      <xdr:col>1</xdr:col>
      <xdr:colOff>205740</xdr:colOff>
      <xdr:row>16</xdr:row>
      <xdr:rowOff>21908</xdr:rowOff>
    </xdr:from>
    <xdr:to>
      <xdr:col>1</xdr:col>
      <xdr:colOff>634365</xdr:colOff>
      <xdr:row>16</xdr:row>
      <xdr:rowOff>183833</xdr:rowOff>
    </xdr:to>
    <xdr:sp macro="" textlink="">
      <xdr:nvSpPr>
        <xdr:cNvPr id="8" name="Pentagon 7">
          <a:hlinkClick xmlns:r="http://schemas.openxmlformats.org/officeDocument/2006/relationships" r:id="rId1"/>
        </xdr:cNvPr>
        <xdr:cNvSpPr/>
      </xdr:nvSpPr>
      <xdr:spPr>
        <a:xfrm>
          <a:off x="320040" y="4231958"/>
          <a:ext cx="428625" cy="161925"/>
        </a:xfrm>
        <a:prstGeom prst="homePlate">
          <a:avLst/>
        </a:prstGeom>
        <a:effectLst>
          <a:outerShdw blurRad="40000" dist="20000" dir="5400000" rotWithShape="0">
            <a:srgbClr val="000000">
              <a:alpha val="38000"/>
            </a:srgbClr>
          </a:outerShdw>
          <a:softEdge rad="12700"/>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lang="en-US" sz="1100" baseline="0"/>
            <a:t> </a:t>
          </a:r>
          <a:r>
            <a:rPr lang="en-US" sz="1000" baseline="0">
              <a:solidFill>
                <a:schemeClr val="tx1">
                  <a:lumMod val="75000"/>
                  <a:lumOff val="25000"/>
                </a:schemeClr>
              </a:solidFill>
            </a:rPr>
            <a:t> 1</a:t>
          </a:r>
          <a:endParaRPr lang="en-US" sz="1000">
            <a:solidFill>
              <a:schemeClr val="tx1">
                <a:lumMod val="75000"/>
                <a:lumOff val="25000"/>
              </a:schemeClr>
            </a:solidFill>
          </a:endParaRPr>
        </a:p>
      </xdr:txBody>
    </xdr:sp>
    <xdr:clientData/>
  </xdr:twoCellAnchor>
  <xdr:twoCellAnchor>
    <xdr:from>
      <xdr:col>1</xdr:col>
      <xdr:colOff>205740</xdr:colOff>
      <xdr:row>17</xdr:row>
      <xdr:rowOff>21907</xdr:rowOff>
    </xdr:from>
    <xdr:to>
      <xdr:col>1</xdr:col>
      <xdr:colOff>634365</xdr:colOff>
      <xdr:row>17</xdr:row>
      <xdr:rowOff>183832</xdr:rowOff>
    </xdr:to>
    <xdr:sp macro="" textlink="">
      <xdr:nvSpPr>
        <xdr:cNvPr id="9" name="Pentagon 8">
          <a:hlinkClick xmlns:r="http://schemas.openxmlformats.org/officeDocument/2006/relationships" r:id="rId5"/>
        </xdr:cNvPr>
        <xdr:cNvSpPr/>
      </xdr:nvSpPr>
      <xdr:spPr>
        <a:xfrm>
          <a:off x="320040" y="4441507"/>
          <a:ext cx="428625" cy="161925"/>
        </a:xfrm>
        <a:prstGeom prst="homePlate">
          <a:avLst/>
        </a:prstGeom>
        <a:effectLst>
          <a:outerShdw blurRad="40000" dist="20000" dir="5400000" rotWithShape="0">
            <a:srgbClr val="000000">
              <a:alpha val="38000"/>
            </a:srgbClr>
          </a:outerShdw>
          <a:softEdge rad="12700"/>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lang="en-US" sz="1100" baseline="0"/>
            <a:t> </a:t>
          </a:r>
          <a:r>
            <a:rPr lang="en-US" sz="1050" baseline="0"/>
            <a:t> </a:t>
          </a:r>
          <a:r>
            <a:rPr lang="en-US" sz="1000" baseline="0">
              <a:solidFill>
                <a:schemeClr val="tx1">
                  <a:lumMod val="75000"/>
                  <a:lumOff val="25000"/>
                </a:schemeClr>
              </a:solidFill>
            </a:rPr>
            <a:t>2</a:t>
          </a:r>
          <a:endParaRPr lang="en-US" sz="1000">
            <a:solidFill>
              <a:schemeClr val="tx1">
                <a:lumMod val="75000"/>
                <a:lumOff val="25000"/>
              </a:schemeClr>
            </a:solidFill>
          </a:endParaRPr>
        </a:p>
      </xdr:txBody>
    </xdr:sp>
    <xdr:clientData/>
  </xdr:twoCellAnchor>
  <xdr:twoCellAnchor>
    <xdr:from>
      <xdr:col>1</xdr:col>
      <xdr:colOff>205740</xdr:colOff>
      <xdr:row>18</xdr:row>
      <xdr:rowOff>26670</xdr:rowOff>
    </xdr:from>
    <xdr:to>
      <xdr:col>1</xdr:col>
      <xdr:colOff>634365</xdr:colOff>
      <xdr:row>18</xdr:row>
      <xdr:rowOff>188595</xdr:rowOff>
    </xdr:to>
    <xdr:sp macro="" textlink="">
      <xdr:nvSpPr>
        <xdr:cNvPr id="10" name="Pentagon 9">
          <a:hlinkClick xmlns:r="http://schemas.openxmlformats.org/officeDocument/2006/relationships" r:id="rId6"/>
        </xdr:cNvPr>
        <xdr:cNvSpPr/>
      </xdr:nvSpPr>
      <xdr:spPr>
        <a:xfrm>
          <a:off x="320040" y="4667250"/>
          <a:ext cx="428625" cy="161925"/>
        </a:xfrm>
        <a:prstGeom prst="homePlate">
          <a:avLst/>
        </a:prstGeom>
        <a:effectLst>
          <a:outerShdw blurRad="40000" dist="20000" dir="5400000" rotWithShape="0">
            <a:srgbClr val="000000">
              <a:alpha val="38000"/>
            </a:srgbClr>
          </a:outerShdw>
          <a:softEdge rad="12700"/>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lang="en-US" sz="1100" baseline="0"/>
            <a:t> </a:t>
          </a:r>
          <a:r>
            <a:rPr lang="en-US" sz="1100" baseline="0">
              <a:solidFill>
                <a:schemeClr val="tx1">
                  <a:lumMod val="75000"/>
                  <a:lumOff val="25000"/>
                </a:schemeClr>
              </a:solidFill>
            </a:rPr>
            <a:t> </a:t>
          </a:r>
          <a:r>
            <a:rPr lang="en-US" sz="1000" baseline="0">
              <a:solidFill>
                <a:schemeClr val="tx1">
                  <a:lumMod val="75000"/>
                  <a:lumOff val="25000"/>
                </a:schemeClr>
              </a:solidFill>
            </a:rPr>
            <a:t>3</a:t>
          </a:r>
          <a:endParaRPr lang="en-US" sz="1000">
            <a:solidFill>
              <a:schemeClr val="tx1">
                <a:lumMod val="75000"/>
                <a:lumOff val="25000"/>
              </a:schemeClr>
            </a:solidFill>
          </a:endParaRPr>
        </a:p>
      </xdr:txBody>
    </xdr:sp>
    <xdr:clientData/>
  </xdr:twoCellAnchor>
  <xdr:twoCellAnchor>
    <xdr:from>
      <xdr:col>1</xdr:col>
      <xdr:colOff>204787</xdr:colOff>
      <xdr:row>22</xdr:row>
      <xdr:rowOff>21431</xdr:rowOff>
    </xdr:from>
    <xdr:to>
      <xdr:col>1</xdr:col>
      <xdr:colOff>633412</xdr:colOff>
      <xdr:row>22</xdr:row>
      <xdr:rowOff>183356</xdr:rowOff>
    </xdr:to>
    <xdr:sp macro="" textlink="">
      <xdr:nvSpPr>
        <xdr:cNvPr id="11" name="Pentagon 10">
          <a:hlinkClick xmlns:r="http://schemas.openxmlformats.org/officeDocument/2006/relationships" r:id="rId7"/>
        </xdr:cNvPr>
        <xdr:cNvSpPr/>
      </xdr:nvSpPr>
      <xdr:spPr>
        <a:xfrm>
          <a:off x="319087" y="5488781"/>
          <a:ext cx="428625" cy="161925"/>
        </a:xfrm>
        <a:prstGeom prst="homePlate">
          <a:avLst/>
        </a:prstGeom>
        <a:effectLst>
          <a:outerShdw blurRad="40000" dist="20000" dir="5400000" rotWithShape="0">
            <a:srgbClr val="000000">
              <a:alpha val="38000"/>
            </a:srgbClr>
          </a:outerShdw>
          <a:softEdge rad="12700"/>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lang="en-US" sz="1100" baseline="0"/>
            <a:t> </a:t>
          </a:r>
          <a:r>
            <a:rPr lang="en-US" sz="1050" baseline="0"/>
            <a:t> </a:t>
          </a:r>
          <a:r>
            <a:rPr lang="en-US" sz="1000" baseline="0">
              <a:solidFill>
                <a:schemeClr val="tx1">
                  <a:lumMod val="75000"/>
                  <a:lumOff val="25000"/>
                </a:schemeClr>
              </a:solidFill>
            </a:rPr>
            <a:t>7</a:t>
          </a:r>
          <a:endParaRPr lang="en-US" sz="1000">
            <a:solidFill>
              <a:schemeClr val="tx1">
                <a:lumMod val="75000"/>
                <a:lumOff val="25000"/>
              </a:schemeClr>
            </a:solidFill>
          </a:endParaRPr>
        </a:p>
      </xdr:txBody>
    </xdr:sp>
    <xdr:clientData/>
  </xdr:twoCellAnchor>
  <xdr:twoCellAnchor>
    <xdr:from>
      <xdr:col>1</xdr:col>
      <xdr:colOff>204787</xdr:colOff>
      <xdr:row>23</xdr:row>
      <xdr:rowOff>23813</xdr:rowOff>
    </xdr:from>
    <xdr:to>
      <xdr:col>1</xdr:col>
      <xdr:colOff>633412</xdr:colOff>
      <xdr:row>23</xdr:row>
      <xdr:rowOff>185738</xdr:rowOff>
    </xdr:to>
    <xdr:sp macro="" textlink="">
      <xdr:nvSpPr>
        <xdr:cNvPr id="12" name="Pentagon 11">
          <a:hlinkClick xmlns:r="http://schemas.openxmlformats.org/officeDocument/2006/relationships" r:id="rId8"/>
        </xdr:cNvPr>
        <xdr:cNvSpPr/>
      </xdr:nvSpPr>
      <xdr:spPr>
        <a:xfrm>
          <a:off x="319087" y="5700713"/>
          <a:ext cx="428625" cy="161925"/>
        </a:xfrm>
        <a:prstGeom prst="homePlate">
          <a:avLst/>
        </a:prstGeom>
        <a:effectLst>
          <a:outerShdw blurRad="40000" dist="20000" dir="5400000" rotWithShape="0">
            <a:srgbClr val="000000">
              <a:alpha val="38000"/>
            </a:srgbClr>
          </a:outerShdw>
          <a:softEdge rad="12700"/>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lang="en-US" sz="1100" baseline="0"/>
            <a:t> </a:t>
          </a:r>
          <a:r>
            <a:rPr lang="en-US" sz="1100" baseline="0">
              <a:solidFill>
                <a:schemeClr val="tx1">
                  <a:lumMod val="75000"/>
                  <a:lumOff val="25000"/>
                </a:schemeClr>
              </a:solidFill>
            </a:rPr>
            <a:t> </a:t>
          </a:r>
          <a:r>
            <a:rPr lang="en-US" sz="1000" baseline="0">
              <a:solidFill>
                <a:schemeClr val="tx1">
                  <a:lumMod val="75000"/>
                  <a:lumOff val="25000"/>
                </a:schemeClr>
              </a:solidFill>
            </a:rPr>
            <a:t>8</a:t>
          </a:r>
          <a:endParaRPr lang="en-US" sz="1000">
            <a:solidFill>
              <a:schemeClr val="tx1">
                <a:lumMod val="75000"/>
                <a:lumOff val="25000"/>
              </a:schemeClr>
            </a:solidFill>
          </a:endParaRPr>
        </a:p>
      </xdr:txBody>
    </xdr:sp>
    <xdr:clientData/>
  </xdr:twoCellAnchor>
  <xdr:twoCellAnchor>
    <xdr:from>
      <xdr:col>1</xdr:col>
      <xdr:colOff>0</xdr:colOff>
      <xdr:row>37</xdr:row>
      <xdr:rowOff>0</xdr:rowOff>
    </xdr:from>
    <xdr:to>
      <xdr:col>2</xdr:col>
      <xdr:colOff>409575</xdr:colOff>
      <xdr:row>37</xdr:row>
      <xdr:rowOff>257175</xdr:rowOff>
    </xdr:to>
    <xdr:sp macro="" textlink="">
      <xdr:nvSpPr>
        <xdr:cNvPr id="13" name="Rounded Rectangle 12">
          <a:hlinkClick xmlns:r="http://schemas.openxmlformats.org/officeDocument/2006/relationships" r:id="rId9"/>
        </xdr:cNvPr>
        <xdr:cNvSpPr/>
      </xdr:nvSpPr>
      <xdr:spPr>
        <a:xfrm>
          <a:off x="114300" y="8639175"/>
          <a:ext cx="11811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Instructions</a:t>
          </a:r>
        </a:p>
      </xdr:txBody>
    </xdr:sp>
    <xdr:clientData/>
  </xdr:twoCellAnchor>
  <xdr:twoCellAnchor>
    <xdr:from>
      <xdr:col>4</xdr:col>
      <xdr:colOff>0</xdr:colOff>
      <xdr:row>37</xdr:row>
      <xdr:rowOff>0</xdr:rowOff>
    </xdr:from>
    <xdr:to>
      <xdr:col>5</xdr:col>
      <xdr:colOff>76200</xdr:colOff>
      <xdr:row>37</xdr:row>
      <xdr:rowOff>257175</xdr:rowOff>
    </xdr:to>
    <xdr:sp macro="" textlink="">
      <xdr:nvSpPr>
        <xdr:cNvPr id="14" name="Rounded Rectangle 13">
          <a:hlinkClick xmlns:r="http://schemas.openxmlformats.org/officeDocument/2006/relationships" r:id="rId10"/>
        </xdr:cNvPr>
        <xdr:cNvSpPr/>
      </xdr:nvSpPr>
      <xdr:spPr>
        <a:xfrm>
          <a:off x="2638425" y="8639175"/>
          <a:ext cx="11811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Notes</a:t>
          </a:r>
        </a:p>
      </xdr:txBody>
    </xdr:sp>
    <xdr:clientData/>
  </xdr:twoCellAnchor>
  <xdr:twoCellAnchor editAs="oneCell">
    <xdr:from>
      <xdr:col>0</xdr:col>
      <xdr:colOff>47625</xdr:colOff>
      <xdr:row>0</xdr:row>
      <xdr:rowOff>0</xdr:rowOff>
    </xdr:from>
    <xdr:to>
      <xdr:col>2</xdr:col>
      <xdr:colOff>219075</xdr:colOff>
      <xdr:row>2</xdr:row>
      <xdr:rowOff>73200</xdr:rowOff>
    </xdr:to>
    <xdr:pic>
      <xdr:nvPicPr>
        <xdr:cNvPr id="5" name="Picture 4"/>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47625" y="0"/>
          <a:ext cx="1057275" cy="530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742950</xdr:colOff>
      <xdr:row>281</xdr:row>
      <xdr:rowOff>84663</xdr:rowOff>
    </xdr:from>
    <xdr:to>
      <xdr:col>8</xdr:col>
      <xdr:colOff>95250</xdr:colOff>
      <xdr:row>281</xdr:row>
      <xdr:rowOff>358983</xdr:rowOff>
    </xdr:to>
    <xdr:sp macro="" textlink="">
      <xdr:nvSpPr>
        <xdr:cNvPr id="2" name="Rounded Rectangle 1">
          <a:hlinkClick xmlns:r="http://schemas.openxmlformats.org/officeDocument/2006/relationships" r:id="rId1"/>
        </xdr:cNvPr>
        <xdr:cNvSpPr/>
      </xdr:nvSpPr>
      <xdr:spPr>
        <a:xfrm>
          <a:off x="6532033" y="66039996"/>
          <a:ext cx="1257300" cy="2743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2</a:t>
          </a:r>
        </a:p>
      </xdr:txBody>
    </xdr:sp>
    <xdr:clientData/>
  </xdr:twoCellAnchor>
  <xdr:twoCellAnchor>
    <xdr:from>
      <xdr:col>0</xdr:col>
      <xdr:colOff>0</xdr:colOff>
      <xdr:row>281</xdr:row>
      <xdr:rowOff>82545</xdr:rowOff>
    </xdr:from>
    <xdr:to>
      <xdr:col>1</xdr:col>
      <xdr:colOff>1066800</xdr:colOff>
      <xdr:row>281</xdr:row>
      <xdr:rowOff>357923</xdr:rowOff>
    </xdr:to>
    <xdr:sp macro="" textlink="">
      <xdr:nvSpPr>
        <xdr:cNvPr id="3" name="Rounded Rectangle 2">
          <a:hlinkClick xmlns:r="http://schemas.openxmlformats.org/officeDocument/2006/relationships" r:id="rId2" tooltip="Household Summary"/>
        </xdr:cNvPr>
        <xdr:cNvSpPr/>
      </xdr:nvSpPr>
      <xdr:spPr>
        <a:xfrm>
          <a:off x="0" y="66037878"/>
          <a:ext cx="1183217" cy="275378"/>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twoCellAnchor>
    <xdr:from>
      <xdr:col>6</xdr:col>
      <xdr:colOff>647700</xdr:colOff>
      <xdr:row>2</xdr:row>
      <xdr:rowOff>104775</xdr:rowOff>
    </xdr:from>
    <xdr:to>
      <xdr:col>8</xdr:col>
      <xdr:colOff>0</xdr:colOff>
      <xdr:row>2</xdr:row>
      <xdr:rowOff>361950</xdr:rowOff>
    </xdr:to>
    <xdr:sp macro="" textlink="">
      <xdr:nvSpPr>
        <xdr:cNvPr id="4" name="Rounded Rectangle 3">
          <a:hlinkClick xmlns:r="http://schemas.openxmlformats.org/officeDocument/2006/relationships" r:id="rId1"/>
        </xdr:cNvPr>
        <xdr:cNvSpPr/>
      </xdr:nvSpPr>
      <xdr:spPr>
        <a:xfrm>
          <a:off x="6438900" y="590550"/>
          <a:ext cx="12573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2</a:t>
          </a:r>
        </a:p>
      </xdr:txBody>
    </xdr:sp>
    <xdr:clientData/>
  </xdr:twoCellAnchor>
  <xdr:twoCellAnchor>
    <xdr:from>
      <xdr:col>1</xdr:col>
      <xdr:colOff>0</xdr:colOff>
      <xdr:row>2</xdr:row>
      <xdr:rowOff>104775</xdr:rowOff>
    </xdr:from>
    <xdr:to>
      <xdr:col>1</xdr:col>
      <xdr:colOff>1181100</xdr:colOff>
      <xdr:row>2</xdr:row>
      <xdr:rowOff>361950</xdr:rowOff>
    </xdr:to>
    <xdr:sp macro="" textlink="">
      <xdr:nvSpPr>
        <xdr:cNvPr id="5" name="Rounded Rectangle 4">
          <a:hlinkClick xmlns:r="http://schemas.openxmlformats.org/officeDocument/2006/relationships" r:id="rId2" tooltip="Household Summary"/>
        </xdr:cNvPr>
        <xdr:cNvSpPr/>
      </xdr:nvSpPr>
      <xdr:spPr>
        <a:xfrm>
          <a:off x="114300" y="590550"/>
          <a:ext cx="11811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742950</xdr:colOff>
      <xdr:row>282</xdr:row>
      <xdr:rowOff>85725</xdr:rowOff>
    </xdr:from>
    <xdr:to>
      <xdr:col>8</xdr:col>
      <xdr:colOff>95250</xdr:colOff>
      <xdr:row>282</xdr:row>
      <xdr:rowOff>360045</xdr:rowOff>
    </xdr:to>
    <xdr:sp macro="" textlink="">
      <xdr:nvSpPr>
        <xdr:cNvPr id="2" name="Rounded Rectangle 1">
          <a:hlinkClick xmlns:r="http://schemas.openxmlformats.org/officeDocument/2006/relationships" r:id="rId1"/>
        </xdr:cNvPr>
        <xdr:cNvSpPr/>
      </xdr:nvSpPr>
      <xdr:spPr>
        <a:xfrm>
          <a:off x="6534150" y="65865375"/>
          <a:ext cx="1257300" cy="2743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3</a:t>
          </a:r>
        </a:p>
      </xdr:txBody>
    </xdr:sp>
    <xdr:clientData/>
  </xdr:twoCellAnchor>
  <xdr:twoCellAnchor>
    <xdr:from>
      <xdr:col>0</xdr:col>
      <xdr:colOff>76200</xdr:colOff>
      <xdr:row>282</xdr:row>
      <xdr:rowOff>76200</xdr:rowOff>
    </xdr:from>
    <xdr:to>
      <xdr:col>1</xdr:col>
      <xdr:colOff>1143000</xdr:colOff>
      <xdr:row>282</xdr:row>
      <xdr:rowOff>350520</xdr:rowOff>
    </xdr:to>
    <xdr:sp macro="" textlink="">
      <xdr:nvSpPr>
        <xdr:cNvPr id="4" name="Rounded Rectangle 3">
          <a:hlinkClick xmlns:r="http://schemas.openxmlformats.org/officeDocument/2006/relationships" r:id="rId2" tooltip="Household Summary"/>
        </xdr:cNvPr>
        <xdr:cNvSpPr/>
      </xdr:nvSpPr>
      <xdr:spPr>
        <a:xfrm>
          <a:off x="76200" y="65855850"/>
          <a:ext cx="1181100" cy="2743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twoCellAnchor>
    <xdr:from>
      <xdr:col>6</xdr:col>
      <xdr:colOff>647700</xdr:colOff>
      <xdr:row>2</xdr:row>
      <xdr:rowOff>104775</xdr:rowOff>
    </xdr:from>
    <xdr:to>
      <xdr:col>8</xdr:col>
      <xdr:colOff>0</xdr:colOff>
      <xdr:row>2</xdr:row>
      <xdr:rowOff>361950</xdr:rowOff>
    </xdr:to>
    <xdr:sp macro="" textlink="">
      <xdr:nvSpPr>
        <xdr:cNvPr id="5" name="Rounded Rectangle 4">
          <a:hlinkClick xmlns:r="http://schemas.openxmlformats.org/officeDocument/2006/relationships" r:id="rId1"/>
        </xdr:cNvPr>
        <xdr:cNvSpPr/>
      </xdr:nvSpPr>
      <xdr:spPr>
        <a:xfrm>
          <a:off x="5419725" y="590550"/>
          <a:ext cx="11811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3</a:t>
          </a:r>
        </a:p>
      </xdr:txBody>
    </xdr:sp>
    <xdr:clientData/>
  </xdr:twoCellAnchor>
  <xdr:twoCellAnchor>
    <xdr:from>
      <xdr:col>1</xdr:col>
      <xdr:colOff>0</xdr:colOff>
      <xdr:row>2</xdr:row>
      <xdr:rowOff>104775</xdr:rowOff>
    </xdr:from>
    <xdr:to>
      <xdr:col>1</xdr:col>
      <xdr:colOff>1181100</xdr:colOff>
      <xdr:row>2</xdr:row>
      <xdr:rowOff>361950</xdr:rowOff>
    </xdr:to>
    <xdr:sp macro="" textlink="">
      <xdr:nvSpPr>
        <xdr:cNvPr id="6" name="Rounded Rectangle 5">
          <a:hlinkClick xmlns:r="http://schemas.openxmlformats.org/officeDocument/2006/relationships" r:id="rId2" tooltip="Household Summary"/>
        </xdr:cNvPr>
        <xdr:cNvSpPr/>
      </xdr:nvSpPr>
      <xdr:spPr>
        <a:xfrm>
          <a:off x="114300" y="590550"/>
          <a:ext cx="11811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742950</xdr:colOff>
      <xdr:row>281</xdr:row>
      <xdr:rowOff>85725</xdr:rowOff>
    </xdr:from>
    <xdr:to>
      <xdr:col>8</xdr:col>
      <xdr:colOff>95250</xdr:colOff>
      <xdr:row>281</xdr:row>
      <xdr:rowOff>360045</xdr:rowOff>
    </xdr:to>
    <xdr:sp macro="" textlink="">
      <xdr:nvSpPr>
        <xdr:cNvPr id="2" name="Rounded Rectangle 1">
          <a:hlinkClick xmlns:r="http://schemas.openxmlformats.org/officeDocument/2006/relationships" r:id="rId1"/>
        </xdr:cNvPr>
        <xdr:cNvSpPr/>
      </xdr:nvSpPr>
      <xdr:spPr>
        <a:xfrm>
          <a:off x="6534150" y="65865375"/>
          <a:ext cx="1257300" cy="2743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4</a:t>
          </a:r>
        </a:p>
      </xdr:txBody>
    </xdr:sp>
    <xdr:clientData/>
  </xdr:twoCellAnchor>
  <xdr:twoCellAnchor>
    <xdr:from>
      <xdr:col>0</xdr:col>
      <xdr:colOff>0</xdr:colOff>
      <xdr:row>281</xdr:row>
      <xdr:rowOff>85725</xdr:rowOff>
    </xdr:from>
    <xdr:to>
      <xdr:col>1</xdr:col>
      <xdr:colOff>1066800</xdr:colOff>
      <xdr:row>281</xdr:row>
      <xdr:rowOff>360045</xdr:rowOff>
    </xdr:to>
    <xdr:sp macro="" textlink="">
      <xdr:nvSpPr>
        <xdr:cNvPr id="3" name="Rounded Rectangle 2">
          <a:hlinkClick xmlns:r="http://schemas.openxmlformats.org/officeDocument/2006/relationships" r:id="rId2" tooltip="Household Summary"/>
        </xdr:cNvPr>
        <xdr:cNvSpPr/>
      </xdr:nvSpPr>
      <xdr:spPr>
        <a:xfrm>
          <a:off x="0" y="65865375"/>
          <a:ext cx="1181100" cy="2743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twoCellAnchor>
    <xdr:from>
      <xdr:col>6</xdr:col>
      <xdr:colOff>647700</xdr:colOff>
      <xdr:row>2</xdr:row>
      <xdr:rowOff>104775</xdr:rowOff>
    </xdr:from>
    <xdr:to>
      <xdr:col>8</xdr:col>
      <xdr:colOff>0</xdr:colOff>
      <xdr:row>2</xdr:row>
      <xdr:rowOff>361950</xdr:rowOff>
    </xdr:to>
    <xdr:sp macro="" textlink="">
      <xdr:nvSpPr>
        <xdr:cNvPr id="4" name="Rounded Rectangle 3">
          <a:hlinkClick xmlns:r="http://schemas.openxmlformats.org/officeDocument/2006/relationships" r:id="rId1"/>
        </xdr:cNvPr>
        <xdr:cNvSpPr/>
      </xdr:nvSpPr>
      <xdr:spPr>
        <a:xfrm>
          <a:off x="6438900" y="590550"/>
          <a:ext cx="12573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4</a:t>
          </a:r>
        </a:p>
      </xdr:txBody>
    </xdr:sp>
    <xdr:clientData/>
  </xdr:twoCellAnchor>
  <xdr:twoCellAnchor>
    <xdr:from>
      <xdr:col>1</xdr:col>
      <xdr:colOff>0</xdr:colOff>
      <xdr:row>2</xdr:row>
      <xdr:rowOff>104775</xdr:rowOff>
    </xdr:from>
    <xdr:to>
      <xdr:col>1</xdr:col>
      <xdr:colOff>1181100</xdr:colOff>
      <xdr:row>2</xdr:row>
      <xdr:rowOff>361950</xdr:rowOff>
    </xdr:to>
    <xdr:sp macro="" textlink="">
      <xdr:nvSpPr>
        <xdr:cNvPr id="5" name="Rounded Rectangle 4">
          <a:hlinkClick xmlns:r="http://schemas.openxmlformats.org/officeDocument/2006/relationships" r:id="rId2" tooltip="Household Summary"/>
        </xdr:cNvPr>
        <xdr:cNvSpPr/>
      </xdr:nvSpPr>
      <xdr:spPr>
        <a:xfrm>
          <a:off x="114300" y="590550"/>
          <a:ext cx="11811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742950</xdr:colOff>
      <xdr:row>281</xdr:row>
      <xdr:rowOff>85725</xdr:rowOff>
    </xdr:from>
    <xdr:to>
      <xdr:col>8</xdr:col>
      <xdr:colOff>95250</xdr:colOff>
      <xdr:row>281</xdr:row>
      <xdr:rowOff>360045</xdr:rowOff>
    </xdr:to>
    <xdr:sp macro="" textlink="">
      <xdr:nvSpPr>
        <xdr:cNvPr id="2" name="Rounded Rectangle 1">
          <a:hlinkClick xmlns:r="http://schemas.openxmlformats.org/officeDocument/2006/relationships" r:id="rId1"/>
        </xdr:cNvPr>
        <xdr:cNvSpPr/>
      </xdr:nvSpPr>
      <xdr:spPr>
        <a:xfrm>
          <a:off x="6534150" y="65865375"/>
          <a:ext cx="1257300" cy="2743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5</a:t>
          </a:r>
        </a:p>
      </xdr:txBody>
    </xdr:sp>
    <xdr:clientData/>
  </xdr:twoCellAnchor>
  <xdr:twoCellAnchor>
    <xdr:from>
      <xdr:col>0</xdr:col>
      <xdr:colOff>9525</xdr:colOff>
      <xdr:row>281</xdr:row>
      <xdr:rowOff>85725</xdr:rowOff>
    </xdr:from>
    <xdr:to>
      <xdr:col>1</xdr:col>
      <xdr:colOff>1076325</xdr:colOff>
      <xdr:row>281</xdr:row>
      <xdr:rowOff>360045</xdr:rowOff>
    </xdr:to>
    <xdr:sp macro="" textlink="">
      <xdr:nvSpPr>
        <xdr:cNvPr id="3" name="Rounded Rectangle 2">
          <a:hlinkClick xmlns:r="http://schemas.openxmlformats.org/officeDocument/2006/relationships" r:id="rId2" tooltip="Household Summary"/>
        </xdr:cNvPr>
        <xdr:cNvSpPr/>
      </xdr:nvSpPr>
      <xdr:spPr>
        <a:xfrm>
          <a:off x="9525" y="65865375"/>
          <a:ext cx="1181100" cy="2743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twoCellAnchor>
    <xdr:from>
      <xdr:col>6</xdr:col>
      <xdr:colOff>647700</xdr:colOff>
      <xdr:row>2</xdr:row>
      <xdr:rowOff>104775</xdr:rowOff>
    </xdr:from>
    <xdr:to>
      <xdr:col>8</xdr:col>
      <xdr:colOff>0</xdr:colOff>
      <xdr:row>2</xdr:row>
      <xdr:rowOff>361950</xdr:rowOff>
    </xdr:to>
    <xdr:sp macro="" textlink="">
      <xdr:nvSpPr>
        <xdr:cNvPr id="4" name="Rounded Rectangle 3">
          <a:hlinkClick xmlns:r="http://schemas.openxmlformats.org/officeDocument/2006/relationships" r:id="rId1"/>
        </xdr:cNvPr>
        <xdr:cNvSpPr/>
      </xdr:nvSpPr>
      <xdr:spPr>
        <a:xfrm>
          <a:off x="6438900" y="590550"/>
          <a:ext cx="12573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5</a:t>
          </a:r>
        </a:p>
      </xdr:txBody>
    </xdr:sp>
    <xdr:clientData/>
  </xdr:twoCellAnchor>
  <xdr:twoCellAnchor>
    <xdr:from>
      <xdr:col>1</xdr:col>
      <xdr:colOff>0</xdr:colOff>
      <xdr:row>2</xdr:row>
      <xdr:rowOff>104775</xdr:rowOff>
    </xdr:from>
    <xdr:to>
      <xdr:col>1</xdr:col>
      <xdr:colOff>1181100</xdr:colOff>
      <xdr:row>2</xdr:row>
      <xdr:rowOff>361950</xdr:rowOff>
    </xdr:to>
    <xdr:sp macro="" textlink="">
      <xdr:nvSpPr>
        <xdr:cNvPr id="5" name="Rounded Rectangle 4">
          <a:hlinkClick xmlns:r="http://schemas.openxmlformats.org/officeDocument/2006/relationships" r:id="rId2" tooltip="Household Summary"/>
        </xdr:cNvPr>
        <xdr:cNvSpPr/>
      </xdr:nvSpPr>
      <xdr:spPr>
        <a:xfrm>
          <a:off x="114300" y="590550"/>
          <a:ext cx="11811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742950</xdr:colOff>
      <xdr:row>281</xdr:row>
      <xdr:rowOff>85725</xdr:rowOff>
    </xdr:from>
    <xdr:to>
      <xdr:col>8</xdr:col>
      <xdr:colOff>95250</xdr:colOff>
      <xdr:row>281</xdr:row>
      <xdr:rowOff>360045</xdr:rowOff>
    </xdr:to>
    <xdr:sp macro="" textlink="">
      <xdr:nvSpPr>
        <xdr:cNvPr id="2" name="Rounded Rectangle 1">
          <a:hlinkClick xmlns:r="http://schemas.openxmlformats.org/officeDocument/2006/relationships" r:id="rId1"/>
        </xdr:cNvPr>
        <xdr:cNvSpPr/>
      </xdr:nvSpPr>
      <xdr:spPr>
        <a:xfrm>
          <a:off x="6534150" y="65865375"/>
          <a:ext cx="1257300" cy="2743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6</a:t>
          </a:r>
        </a:p>
      </xdr:txBody>
    </xdr:sp>
    <xdr:clientData/>
  </xdr:twoCellAnchor>
  <xdr:twoCellAnchor>
    <xdr:from>
      <xdr:col>0</xdr:col>
      <xdr:colOff>0</xdr:colOff>
      <xdr:row>281</xdr:row>
      <xdr:rowOff>85725</xdr:rowOff>
    </xdr:from>
    <xdr:to>
      <xdr:col>1</xdr:col>
      <xdr:colOff>1066800</xdr:colOff>
      <xdr:row>281</xdr:row>
      <xdr:rowOff>360045</xdr:rowOff>
    </xdr:to>
    <xdr:sp macro="" textlink="">
      <xdr:nvSpPr>
        <xdr:cNvPr id="3" name="Rounded Rectangle 2">
          <a:hlinkClick xmlns:r="http://schemas.openxmlformats.org/officeDocument/2006/relationships" r:id="rId2" tooltip="Household Summary"/>
        </xdr:cNvPr>
        <xdr:cNvSpPr/>
      </xdr:nvSpPr>
      <xdr:spPr>
        <a:xfrm>
          <a:off x="0" y="65865375"/>
          <a:ext cx="1181100" cy="2743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twoCellAnchor>
    <xdr:from>
      <xdr:col>6</xdr:col>
      <xdr:colOff>647700</xdr:colOff>
      <xdr:row>2</xdr:row>
      <xdr:rowOff>104775</xdr:rowOff>
    </xdr:from>
    <xdr:to>
      <xdr:col>8</xdr:col>
      <xdr:colOff>0</xdr:colOff>
      <xdr:row>2</xdr:row>
      <xdr:rowOff>361950</xdr:rowOff>
    </xdr:to>
    <xdr:sp macro="" textlink="">
      <xdr:nvSpPr>
        <xdr:cNvPr id="4" name="Rounded Rectangle 3">
          <a:hlinkClick xmlns:r="http://schemas.openxmlformats.org/officeDocument/2006/relationships" r:id="rId1"/>
        </xdr:cNvPr>
        <xdr:cNvSpPr/>
      </xdr:nvSpPr>
      <xdr:spPr>
        <a:xfrm>
          <a:off x="6438900" y="590550"/>
          <a:ext cx="12573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6</a:t>
          </a:r>
        </a:p>
      </xdr:txBody>
    </xdr:sp>
    <xdr:clientData/>
  </xdr:twoCellAnchor>
  <xdr:twoCellAnchor>
    <xdr:from>
      <xdr:col>1</xdr:col>
      <xdr:colOff>0</xdr:colOff>
      <xdr:row>2</xdr:row>
      <xdr:rowOff>104775</xdr:rowOff>
    </xdr:from>
    <xdr:to>
      <xdr:col>1</xdr:col>
      <xdr:colOff>1181100</xdr:colOff>
      <xdr:row>2</xdr:row>
      <xdr:rowOff>361950</xdr:rowOff>
    </xdr:to>
    <xdr:sp macro="" textlink="">
      <xdr:nvSpPr>
        <xdr:cNvPr id="5" name="Rounded Rectangle 4">
          <a:hlinkClick xmlns:r="http://schemas.openxmlformats.org/officeDocument/2006/relationships" r:id="rId2" tooltip="Household Summary"/>
        </xdr:cNvPr>
        <xdr:cNvSpPr/>
      </xdr:nvSpPr>
      <xdr:spPr>
        <a:xfrm>
          <a:off x="114300" y="590550"/>
          <a:ext cx="11811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742950</xdr:colOff>
      <xdr:row>281</xdr:row>
      <xdr:rowOff>76200</xdr:rowOff>
    </xdr:from>
    <xdr:to>
      <xdr:col>8</xdr:col>
      <xdr:colOff>95250</xdr:colOff>
      <xdr:row>281</xdr:row>
      <xdr:rowOff>350520</xdr:rowOff>
    </xdr:to>
    <xdr:sp macro="" textlink="">
      <xdr:nvSpPr>
        <xdr:cNvPr id="2" name="Rounded Rectangle 1">
          <a:hlinkClick xmlns:r="http://schemas.openxmlformats.org/officeDocument/2006/relationships" r:id="rId1"/>
        </xdr:cNvPr>
        <xdr:cNvSpPr/>
      </xdr:nvSpPr>
      <xdr:spPr>
        <a:xfrm>
          <a:off x="6534150" y="65855850"/>
          <a:ext cx="1257300" cy="2743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7</a:t>
          </a:r>
        </a:p>
      </xdr:txBody>
    </xdr:sp>
    <xdr:clientData/>
  </xdr:twoCellAnchor>
  <xdr:twoCellAnchor>
    <xdr:from>
      <xdr:col>0</xdr:col>
      <xdr:colOff>0</xdr:colOff>
      <xdr:row>281</xdr:row>
      <xdr:rowOff>85725</xdr:rowOff>
    </xdr:from>
    <xdr:to>
      <xdr:col>1</xdr:col>
      <xdr:colOff>1066800</xdr:colOff>
      <xdr:row>281</xdr:row>
      <xdr:rowOff>360045</xdr:rowOff>
    </xdr:to>
    <xdr:sp macro="" textlink="">
      <xdr:nvSpPr>
        <xdr:cNvPr id="3" name="Rounded Rectangle 2">
          <a:hlinkClick xmlns:r="http://schemas.openxmlformats.org/officeDocument/2006/relationships" r:id="rId2" tooltip="Household Summary"/>
        </xdr:cNvPr>
        <xdr:cNvSpPr/>
      </xdr:nvSpPr>
      <xdr:spPr>
        <a:xfrm>
          <a:off x="0" y="65865375"/>
          <a:ext cx="1181100" cy="2743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twoCellAnchor>
    <xdr:from>
      <xdr:col>6</xdr:col>
      <xdr:colOff>647700</xdr:colOff>
      <xdr:row>2</xdr:row>
      <xdr:rowOff>104775</xdr:rowOff>
    </xdr:from>
    <xdr:to>
      <xdr:col>8</xdr:col>
      <xdr:colOff>0</xdr:colOff>
      <xdr:row>2</xdr:row>
      <xdr:rowOff>361950</xdr:rowOff>
    </xdr:to>
    <xdr:sp macro="" textlink="">
      <xdr:nvSpPr>
        <xdr:cNvPr id="4" name="Rounded Rectangle 3">
          <a:hlinkClick xmlns:r="http://schemas.openxmlformats.org/officeDocument/2006/relationships" r:id="rId1"/>
        </xdr:cNvPr>
        <xdr:cNvSpPr/>
      </xdr:nvSpPr>
      <xdr:spPr>
        <a:xfrm>
          <a:off x="6438900" y="590550"/>
          <a:ext cx="12573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7</a:t>
          </a:r>
        </a:p>
      </xdr:txBody>
    </xdr:sp>
    <xdr:clientData/>
  </xdr:twoCellAnchor>
  <xdr:twoCellAnchor>
    <xdr:from>
      <xdr:col>1</xdr:col>
      <xdr:colOff>0</xdr:colOff>
      <xdr:row>2</xdr:row>
      <xdr:rowOff>104775</xdr:rowOff>
    </xdr:from>
    <xdr:to>
      <xdr:col>1</xdr:col>
      <xdr:colOff>1181100</xdr:colOff>
      <xdr:row>2</xdr:row>
      <xdr:rowOff>361950</xdr:rowOff>
    </xdr:to>
    <xdr:sp macro="" textlink="">
      <xdr:nvSpPr>
        <xdr:cNvPr id="5" name="Rounded Rectangle 4">
          <a:hlinkClick xmlns:r="http://schemas.openxmlformats.org/officeDocument/2006/relationships" r:id="rId2" tooltip="Household Summary"/>
        </xdr:cNvPr>
        <xdr:cNvSpPr/>
      </xdr:nvSpPr>
      <xdr:spPr>
        <a:xfrm>
          <a:off x="114300" y="590550"/>
          <a:ext cx="11811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742950</xdr:colOff>
      <xdr:row>281</xdr:row>
      <xdr:rowOff>85724</xdr:rowOff>
    </xdr:from>
    <xdr:to>
      <xdr:col>8</xdr:col>
      <xdr:colOff>95250</xdr:colOff>
      <xdr:row>281</xdr:row>
      <xdr:rowOff>360044</xdr:rowOff>
    </xdr:to>
    <xdr:sp macro="" textlink="">
      <xdr:nvSpPr>
        <xdr:cNvPr id="2" name="Rounded Rectangle 1">
          <a:hlinkClick xmlns:r="http://schemas.openxmlformats.org/officeDocument/2006/relationships" r:id="rId1"/>
        </xdr:cNvPr>
        <xdr:cNvSpPr/>
      </xdr:nvSpPr>
      <xdr:spPr>
        <a:xfrm>
          <a:off x="6534150" y="65865374"/>
          <a:ext cx="1257300" cy="2743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8</a:t>
          </a:r>
        </a:p>
      </xdr:txBody>
    </xdr:sp>
    <xdr:clientData/>
  </xdr:twoCellAnchor>
  <xdr:twoCellAnchor>
    <xdr:from>
      <xdr:col>0</xdr:col>
      <xdr:colOff>0</xdr:colOff>
      <xdr:row>281</xdr:row>
      <xdr:rowOff>85725</xdr:rowOff>
    </xdr:from>
    <xdr:to>
      <xdr:col>1</xdr:col>
      <xdr:colOff>1066800</xdr:colOff>
      <xdr:row>281</xdr:row>
      <xdr:rowOff>360045</xdr:rowOff>
    </xdr:to>
    <xdr:sp macro="" textlink="">
      <xdr:nvSpPr>
        <xdr:cNvPr id="3" name="Rounded Rectangle 2">
          <a:hlinkClick xmlns:r="http://schemas.openxmlformats.org/officeDocument/2006/relationships" r:id="rId2" tooltip="Household Summary"/>
        </xdr:cNvPr>
        <xdr:cNvSpPr/>
      </xdr:nvSpPr>
      <xdr:spPr>
        <a:xfrm>
          <a:off x="0" y="65865375"/>
          <a:ext cx="1181100" cy="2743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twoCellAnchor>
    <xdr:from>
      <xdr:col>6</xdr:col>
      <xdr:colOff>647700</xdr:colOff>
      <xdr:row>2</xdr:row>
      <xdr:rowOff>104775</xdr:rowOff>
    </xdr:from>
    <xdr:to>
      <xdr:col>8</xdr:col>
      <xdr:colOff>0</xdr:colOff>
      <xdr:row>2</xdr:row>
      <xdr:rowOff>361950</xdr:rowOff>
    </xdr:to>
    <xdr:sp macro="" textlink="">
      <xdr:nvSpPr>
        <xdr:cNvPr id="4" name="Rounded Rectangle 3">
          <a:hlinkClick xmlns:r="http://schemas.openxmlformats.org/officeDocument/2006/relationships" r:id="rId1"/>
        </xdr:cNvPr>
        <xdr:cNvSpPr/>
      </xdr:nvSpPr>
      <xdr:spPr>
        <a:xfrm>
          <a:off x="6438900" y="590550"/>
          <a:ext cx="12573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8</a:t>
          </a:r>
        </a:p>
      </xdr:txBody>
    </xdr:sp>
    <xdr:clientData/>
  </xdr:twoCellAnchor>
  <xdr:twoCellAnchor>
    <xdr:from>
      <xdr:col>1</xdr:col>
      <xdr:colOff>0</xdr:colOff>
      <xdr:row>2</xdr:row>
      <xdr:rowOff>104775</xdr:rowOff>
    </xdr:from>
    <xdr:to>
      <xdr:col>1</xdr:col>
      <xdr:colOff>1181100</xdr:colOff>
      <xdr:row>2</xdr:row>
      <xdr:rowOff>361950</xdr:rowOff>
    </xdr:to>
    <xdr:sp macro="" textlink="">
      <xdr:nvSpPr>
        <xdr:cNvPr id="5" name="Rounded Rectangle 4">
          <a:hlinkClick xmlns:r="http://schemas.openxmlformats.org/officeDocument/2006/relationships" r:id="rId2" tooltip="Household Summary"/>
        </xdr:cNvPr>
        <xdr:cNvSpPr/>
      </xdr:nvSpPr>
      <xdr:spPr>
        <a:xfrm>
          <a:off x="114300" y="590550"/>
          <a:ext cx="11811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dfs\homep\Users\Subbu\AppData\Local\Microsoft\Windows\Temporary%20Internet%20Files\Content.Outlook\CX6139ZO\FHLBC_AHP_IncomeCalculation_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usehold Summary"/>
      <sheetName val="HH Member 1"/>
      <sheetName val="HH Member 2"/>
      <sheetName val="HH Member 3"/>
      <sheetName val="HH Member 4"/>
      <sheetName val="Periods"/>
      <sheetName val="Important Information"/>
      <sheetName val="  "/>
      <sheetName val="download"/>
    </sheetNames>
    <sheetDataSet>
      <sheetData sheetId="0">
        <row r="17">
          <cell r="B17">
            <v>1</v>
          </cell>
        </row>
        <row r="18">
          <cell r="B18">
            <v>2</v>
          </cell>
        </row>
        <row r="19">
          <cell r="B19">
            <v>3</v>
          </cell>
        </row>
        <row r="20">
          <cell r="B20">
            <v>4</v>
          </cell>
        </row>
        <row r="21">
          <cell r="B21">
            <v>5</v>
          </cell>
        </row>
        <row r="22">
          <cell r="B22">
            <v>6</v>
          </cell>
        </row>
        <row r="23">
          <cell r="B23">
            <v>7</v>
          </cell>
        </row>
        <row r="24">
          <cell r="B24">
            <v>8</v>
          </cell>
        </row>
        <row r="25">
          <cell r="B25">
            <v>9</v>
          </cell>
        </row>
        <row r="26">
          <cell r="B26">
            <v>10</v>
          </cell>
        </row>
      </sheetData>
      <sheetData sheetId="1"/>
      <sheetData sheetId="2"/>
      <sheetData sheetId="3"/>
      <sheetData sheetId="4"/>
      <sheetData sheetId="5">
        <row r="3">
          <cell r="A3" t="str">
            <v>Weekly</v>
          </cell>
          <cell r="B3">
            <v>7</v>
          </cell>
          <cell r="C3">
            <v>52</v>
          </cell>
          <cell r="D3">
            <v>1</v>
          </cell>
          <cell r="E3">
            <v>5</v>
          </cell>
          <cell r="F3">
            <v>40</v>
          </cell>
        </row>
        <row r="4">
          <cell r="A4" t="str">
            <v>Bi-Weekly</v>
          </cell>
          <cell r="B4">
            <v>14</v>
          </cell>
          <cell r="C4">
            <v>26</v>
          </cell>
          <cell r="D4">
            <v>2</v>
          </cell>
          <cell r="E4">
            <v>10</v>
          </cell>
          <cell r="F4">
            <v>80</v>
          </cell>
        </row>
        <row r="5">
          <cell r="A5" t="str">
            <v>Semi-Monthly</v>
          </cell>
          <cell r="B5">
            <v>15.21</v>
          </cell>
          <cell r="C5">
            <v>24</v>
          </cell>
          <cell r="D5">
            <v>2.166666666666667</v>
          </cell>
          <cell r="E5">
            <v>10.833333333333334</v>
          </cell>
          <cell r="F5">
            <v>86.666666666666671</v>
          </cell>
        </row>
        <row r="6">
          <cell r="A6" t="str">
            <v>Monthly</v>
          </cell>
          <cell r="B6">
            <v>30.41667</v>
          </cell>
          <cell r="C6">
            <v>12</v>
          </cell>
          <cell r="D6">
            <v>4.3333333333333339</v>
          </cell>
          <cell r="E6">
            <v>21.666666666666668</v>
          </cell>
          <cell r="F6">
            <v>173.33333333333334</v>
          </cell>
        </row>
        <row r="7">
          <cell r="A7" t="str">
            <v>Annual</v>
          </cell>
          <cell r="B7">
            <v>365</v>
          </cell>
          <cell r="C7">
            <v>1</v>
          </cell>
          <cell r="D7">
            <v>52</v>
          </cell>
          <cell r="E7">
            <v>260</v>
          </cell>
          <cell r="F7">
            <v>2080</v>
          </cell>
        </row>
        <row r="11">
          <cell r="A11" t="str">
            <v>Hourly Pay Rate</v>
          </cell>
          <cell r="B11">
            <v>52</v>
          </cell>
        </row>
        <row r="12">
          <cell r="A12" t="str">
            <v>Weekly Pay Rate</v>
          </cell>
          <cell r="B12">
            <v>52</v>
          </cell>
        </row>
        <row r="13">
          <cell r="A13" t="str">
            <v>Bi-Weekly Pay Rate</v>
          </cell>
          <cell r="B13">
            <v>26</v>
          </cell>
        </row>
        <row r="14">
          <cell r="A14" t="str">
            <v>Semi-Monthly Pay Rate</v>
          </cell>
          <cell r="B14">
            <v>24</v>
          </cell>
        </row>
        <row r="15">
          <cell r="A15" t="str">
            <v>Monthly Pay Rate</v>
          </cell>
          <cell r="B15">
            <v>12</v>
          </cell>
        </row>
        <row r="16">
          <cell r="A16" t="str">
            <v>Annual Pay Rate</v>
          </cell>
          <cell r="B16">
            <v>1</v>
          </cell>
        </row>
      </sheetData>
      <sheetData sheetId="6"/>
      <sheetData sheetId="7"/>
      <sheetData sheetId="8"/>
    </sheetDataSet>
  </externalBook>
</externalLink>
</file>

<file path=xl/tables/table1.xml><?xml version="1.0" encoding="utf-8"?>
<table xmlns="http://schemas.openxmlformats.org/spreadsheetml/2006/main" id="3" name="NotesComments" displayName="NotesComments" ref="B1:B34" totalsRowShown="0" headerRowDxfId="4" dataDxfId="2" headerRowBorderDxfId="3" tableBorderDxfId="1">
  <tableColumns count="1">
    <tableColumn id="1" name="Notes/Comments"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73"/>
  <sheetViews>
    <sheetView showGridLines="0" showRowColHeaders="0" zoomScaleNormal="100" workbookViewId="0">
      <selection activeCell="B2" sqref="B2"/>
    </sheetView>
  </sheetViews>
  <sheetFormatPr defaultColWidth="0" defaultRowHeight="15.75" zeroHeight="1" x14ac:dyDescent="0.25"/>
  <cols>
    <col min="1" max="1" width="3.625" style="60" customWidth="1"/>
    <col min="2" max="2" width="93" style="65" customWidth="1"/>
    <col min="3" max="3" width="3.625" style="60" customWidth="1"/>
    <col min="4" max="16384" width="9" style="60" hidden="1"/>
  </cols>
  <sheetData>
    <row r="1" spans="1:3" ht="16.5" thickBot="1" x14ac:dyDescent="0.3">
      <c r="A1" s="58"/>
      <c r="B1" s="69" t="s">
        <v>224</v>
      </c>
      <c r="C1" s="59"/>
    </row>
    <row r="2" spans="1:3" ht="16.5" thickTop="1" x14ac:dyDescent="0.25">
      <c r="A2" s="61"/>
      <c r="B2" s="70"/>
      <c r="C2" s="59"/>
    </row>
    <row r="3" spans="1:3" x14ac:dyDescent="0.25">
      <c r="A3" s="61"/>
      <c r="B3" s="71" t="s">
        <v>225</v>
      </c>
      <c r="C3" s="59"/>
    </row>
    <row r="4" spans="1:3" x14ac:dyDescent="0.25">
      <c r="A4" s="61"/>
      <c r="B4" s="72" t="s">
        <v>296</v>
      </c>
      <c r="C4" s="59"/>
    </row>
    <row r="5" spans="1:3" ht="29.25" x14ac:dyDescent="0.25">
      <c r="A5" s="61"/>
      <c r="B5" s="73" t="s">
        <v>297</v>
      </c>
      <c r="C5" s="59"/>
    </row>
    <row r="6" spans="1:3" x14ac:dyDescent="0.25">
      <c r="A6" s="61"/>
      <c r="B6" s="72" t="s">
        <v>298</v>
      </c>
      <c r="C6" s="59"/>
    </row>
    <row r="7" spans="1:3" x14ac:dyDescent="0.25">
      <c r="A7" s="61"/>
      <c r="B7" s="72" t="s">
        <v>299</v>
      </c>
      <c r="C7" s="59"/>
    </row>
    <row r="8" spans="1:3" x14ac:dyDescent="0.25">
      <c r="A8" s="61"/>
      <c r="B8" s="72" t="s">
        <v>300</v>
      </c>
      <c r="C8" s="59"/>
    </row>
    <row r="9" spans="1:3" ht="43.5" x14ac:dyDescent="0.25">
      <c r="A9" s="61"/>
      <c r="B9" s="72" t="s">
        <v>301</v>
      </c>
      <c r="C9" s="59"/>
    </row>
    <row r="10" spans="1:3" x14ac:dyDescent="0.25">
      <c r="A10" s="61"/>
      <c r="B10" s="72"/>
      <c r="C10" s="59"/>
    </row>
    <row r="11" spans="1:3" x14ac:dyDescent="0.25">
      <c r="A11" s="61"/>
      <c r="B11" s="71" t="s">
        <v>226</v>
      </c>
      <c r="C11" s="59"/>
    </row>
    <row r="12" spans="1:3" ht="29.25" x14ac:dyDescent="0.25">
      <c r="A12" s="61"/>
      <c r="B12" s="72" t="s">
        <v>236</v>
      </c>
      <c r="C12" s="59"/>
    </row>
    <row r="13" spans="1:3" x14ac:dyDescent="0.25">
      <c r="A13" s="61"/>
      <c r="B13" s="74" t="s">
        <v>302</v>
      </c>
      <c r="C13" s="59"/>
    </row>
    <row r="14" spans="1:3" x14ac:dyDescent="0.25">
      <c r="A14" s="61"/>
      <c r="B14" s="74" t="s">
        <v>303</v>
      </c>
      <c r="C14" s="59"/>
    </row>
    <row r="15" spans="1:3" x14ac:dyDescent="0.25">
      <c r="A15" s="61"/>
      <c r="B15" s="74" t="s">
        <v>304</v>
      </c>
      <c r="C15" s="59"/>
    </row>
    <row r="16" spans="1:3" x14ac:dyDescent="0.25">
      <c r="A16" s="61"/>
      <c r="B16" s="74" t="s">
        <v>305</v>
      </c>
      <c r="C16" s="59"/>
    </row>
    <row r="17" spans="1:3" x14ac:dyDescent="0.25">
      <c r="A17" s="61"/>
      <c r="B17" s="74" t="s">
        <v>306</v>
      </c>
      <c r="C17" s="59"/>
    </row>
    <row r="18" spans="1:3" x14ac:dyDescent="0.25">
      <c r="A18" s="61"/>
      <c r="B18" s="72" t="s">
        <v>234</v>
      </c>
      <c r="C18" s="59"/>
    </row>
    <row r="19" spans="1:3" x14ac:dyDescent="0.25">
      <c r="A19" s="61"/>
      <c r="B19" s="72" t="s">
        <v>235</v>
      </c>
      <c r="C19" s="59"/>
    </row>
    <row r="20" spans="1:3" x14ac:dyDescent="0.25">
      <c r="A20" s="61"/>
      <c r="B20" s="72"/>
      <c r="C20" s="59"/>
    </row>
    <row r="21" spans="1:3" x14ac:dyDescent="0.25">
      <c r="A21" s="61"/>
      <c r="B21" s="75" t="s">
        <v>227</v>
      </c>
      <c r="C21" s="59"/>
    </row>
    <row r="22" spans="1:3" ht="29.25" x14ac:dyDescent="0.25">
      <c r="A22" s="61"/>
      <c r="B22" s="72" t="s">
        <v>228</v>
      </c>
      <c r="C22" s="59"/>
    </row>
    <row r="23" spans="1:3" x14ac:dyDescent="0.25">
      <c r="A23" s="61"/>
      <c r="B23" s="72"/>
      <c r="C23" s="59"/>
    </row>
    <row r="24" spans="1:3" x14ac:dyDescent="0.25">
      <c r="A24" s="61"/>
      <c r="B24" s="75" t="s">
        <v>229</v>
      </c>
      <c r="C24" s="59"/>
    </row>
    <row r="25" spans="1:3" ht="29.25" x14ac:dyDescent="0.25">
      <c r="A25" s="61"/>
      <c r="B25" s="72" t="s">
        <v>237</v>
      </c>
      <c r="C25" s="59"/>
    </row>
    <row r="26" spans="1:3" ht="43.5" x14ac:dyDescent="0.25">
      <c r="A26" s="61"/>
      <c r="B26" s="72" t="s">
        <v>230</v>
      </c>
      <c r="C26" s="59"/>
    </row>
    <row r="27" spans="1:3" x14ac:dyDescent="0.25">
      <c r="A27" s="61"/>
      <c r="B27" s="72"/>
      <c r="C27" s="59"/>
    </row>
    <row r="28" spans="1:3" x14ac:dyDescent="0.25">
      <c r="A28" s="61"/>
      <c r="B28" s="75" t="s">
        <v>231</v>
      </c>
      <c r="C28" s="59"/>
    </row>
    <row r="29" spans="1:3" ht="29.25" x14ac:dyDescent="0.25">
      <c r="A29" s="61"/>
      <c r="B29" s="72" t="s">
        <v>307</v>
      </c>
      <c r="C29" s="59"/>
    </row>
    <row r="30" spans="1:3" ht="29.25" x14ac:dyDescent="0.25">
      <c r="A30" s="61"/>
      <c r="B30" s="72" t="s">
        <v>308</v>
      </c>
      <c r="C30" s="59"/>
    </row>
    <row r="31" spans="1:3" ht="29.25" x14ac:dyDescent="0.25">
      <c r="A31" s="61"/>
      <c r="B31" s="72" t="s">
        <v>309</v>
      </c>
      <c r="C31" s="59"/>
    </row>
    <row r="32" spans="1:3" ht="29.25" x14ac:dyDescent="0.25">
      <c r="A32" s="61"/>
      <c r="B32" s="72" t="s">
        <v>310</v>
      </c>
      <c r="C32" s="59"/>
    </row>
    <row r="33" spans="1:3" x14ac:dyDescent="0.25">
      <c r="A33" s="61"/>
      <c r="B33" s="72" t="s">
        <v>311</v>
      </c>
      <c r="C33" s="59"/>
    </row>
    <row r="34" spans="1:3" x14ac:dyDescent="0.25">
      <c r="A34" s="61"/>
      <c r="B34" s="72" t="s">
        <v>312</v>
      </c>
      <c r="C34" s="59"/>
    </row>
    <row r="35" spans="1:3" x14ac:dyDescent="0.25">
      <c r="A35" s="61"/>
      <c r="B35" s="72" t="s">
        <v>313</v>
      </c>
      <c r="C35" s="59"/>
    </row>
    <row r="36" spans="1:3" x14ac:dyDescent="0.25">
      <c r="A36" s="61"/>
      <c r="B36" s="72"/>
      <c r="C36" s="59"/>
    </row>
    <row r="37" spans="1:3" x14ac:dyDescent="0.25">
      <c r="A37" s="61"/>
      <c r="B37" s="75" t="s">
        <v>232</v>
      </c>
      <c r="C37" s="59"/>
    </row>
    <row r="38" spans="1:3" ht="29.25" x14ac:dyDescent="0.25">
      <c r="A38" s="61"/>
      <c r="B38" s="72" t="s">
        <v>314</v>
      </c>
      <c r="C38" s="59"/>
    </row>
    <row r="39" spans="1:3" ht="29.25" x14ac:dyDescent="0.25">
      <c r="A39" s="61"/>
      <c r="B39" s="72" t="s">
        <v>315</v>
      </c>
      <c r="C39" s="59"/>
    </row>
    <row r="40" spans="1:3" ht="29.25" x14ac:dyDescent="0.25">
      <c r="A40" s="61"/>
      <c r="B40" s="72" t="s">
        <v>316</v>
      </c>
      <c r="C40" s="59"/>
    </row>
    <row r="41" spans="1:3" ht="36" customHeight="1" x14ac:dyDescent="0.25">
      <c r="A41" s="61"/>
      <c r="B41" s="72" t="s">
        <v>317</v>
      </c>
      <c r="C41" s="59"/>
    </row>
    <row r="42" spans="1:3" x14ac:dyDescent="0.25">
      <c r="A42" s="61"/>
      <c r="B42" s="72"/>
      <c r="C42" s="59"/>
    </row>
    <row r="43" spans="1:3" x14ac:dyDescent="0.25">
      <c r="A43" s="61"/>
      <c r="B43" s="73" t="s">
        <v>318</v>
      </c>
      <c r="C43" s="59"/>
    </row>
    <row r="44" spans="1:3" x14ac:dyDescent="0.25">
      <c r="A44" s="61"/>
      <c r="B44" s="72" t="s">
        <v>345</v>
      </c>
      <c r="C44" s="59"/>
    </row>
    <row r="45" spans="1:3" x14ac:dyDescent="0.25">
      <c r="A45" s="61"/>
      <c r="B45" s="72" t="s">
        <v>319</v>
      </c>
      <c r="C45" s="59"/>
    </row>
    <row r="46" spans="1:3" x14ac:dyDescent="0.25">
      <c r="A46" s="61"/>
      <c r="B46" s="72" t="s">
        <v>346</v>
      </c>
      <c r="C46" s="59"/>
    </row>
    <row r="47" spans="1:3" x14ac:dyDescent="0.25">
      <c r="A47" s="61"/>
      <c r="B47" s="72"/>
      <c r="C47" s="59"/>
    </row>
    <row r="48" spans="1:3" x14ac:dyDescent="0.25">
      <c r="A48" s="61"/>
      <c r="B48" s="76" t="s">
        <v>179</v>
      </c>
      <c r="C48" s="59"/>
    </row>
    <row r="49" spans="1:3" ht="43.5" x14ac:dyDescent="0.25">
      <c r="A49" s="61"/>
      <c r="B49" s="72" t="s">
        <v>320</v>
      </c>
      <c r="C49" s="59"/>
    </row>
    <row r="50" spans="1:3" x14ac:dyDescent="0.25">
      <c r="A50" s="61"/>
      <c r="B50" s="72" t="s">
        <v>321</v>
      </c>
      <c r="C50" s="59"/>
    </row>
    <row r="51" spans="1:3" x14ac:dyDescent="0.25">
      <c r="A51" s="61"/>
      <c r="B51" s="72" t="s">
        <v>322</v>
      </c>
      <c r="C51" s="59"/>
    </row>
    <row r="52" spans="1:3" x14ac:dyDescent="0.25">
      <c r="A52" s="61"/>
      <c r="B52" s="72" t="s">
        <v>323</v>
      </c>
      <c r="C52" s="59"/>
    </row>
    <row r="53" spans="1:3" x14ac:dyDescent="0.25">
      <c r="A53" s="61"/>
      <c r="B53" s="72" t="s">
        <v>324</v>
      </c>
      <c r="C53" s="59"/>
    </row>
    <row r="54" spans="1:3" ht="43.5" x14ac:dyDescent="0.25">
      <c r="A54" s="61"/>
      <c r="B54" s="72" t="s">
        <v>325</v>
      </c>
      <c r="C54" s="59"/>
    </row>
    <row r="55" spans="1:3" x14ac:dyDescent="0.25">
      <c r="A55" s="61"/>
      <c r="B55" s="72" t="s">
        <v>326</v>
      </c>
      <c r="C55" s="59"/>
    </row>
    <row r="56" spans="1:3" x14ac:dyDescent="0.25">
      <c r="A56" s="61"/>
      <c r="B56" s="72"/>
      <c r="C56" s="59"/>
    </row>
    <row r="57" spans="1:3" x14ac:dyDescent="0.25">
      <c r="A57" s="61"/>
      <c r="B57" s="76" t="s">
        <v>233</v>
      </c>
      <c r="C57" s="59"/>
    </row>
    <row r="58" spans="1:3" ht="29.25" customHeight="1" x14ac:dyDescent="0.25">
      <c r="A58" s="61"/>
      <c r="B58" s="72" t="s">
        <v>327</v>
      </c>
      <c r="C58" s="59"/>
    </row>
    <row r="59" spans="1:3" ht="29.25" x14ac:dyDescent="0.25">
      <c r="A59" s="61"/>
      <c r="B59" s="72" t="s">
        <v>328</v>
      </c>
      <c r="C59" s="59"/>
    </row>
    <row r="60" spans="1:3" ht="57.75" x14ac:dyDescent="0.25">
      <c r="A60" s="61"/>
      <c r="B60" s="72" t="s">
        <v>329</v>
      </c>
      <c r="C60" s="59"/>
    </row>
    <row r="61" spans="1:3" x14ac:dyDescent="0.25">
      <c r="A61" s="61"/>
      <c r="B61" s="72" t="s">
        <v>321</v>
      </c>
      <c r="C61" s="59"/>
    </row>
    <row r="62" spans="1:3" x14ac:dyDescent="0.25">
      <c r="A62" s="61"/>
      <c r="B62" s="72" t="s">
        <v>330</v>
      </c>
      <c r="C62" s="59"/>
    </row>
    <row r="63" spans="1:3" x14ac:dyDescent="0.25">
      <c r="A63" s="61"/>
      <c r="B63" s="72" t="s">
        <v>331</v>
      </c>
      <c r="C63" s="59"/>
    </row>
    <row r="64" spans="1:3" ht="32.25" customHeight="1" x14ac:dyDescent="0.25">
      <c r="A64" s="61"/>
      <c r="B64" s="72" t="s">
        <v>332</v>
      </c>
      <c r="C64" s="59"/>
    </row>
    <row r="65" spans="1:3" x14ac:dyDescent="0.25">
      <c r="A65" s="61"/>
      <c r="B65" s="72" t="s">
        <v>333</v>
      </c>
      <c r="C65" s="59"/>
    </row>
    <row r="66" spans="1:3" ht="29.25" x14ac:dyDescent="0.25">
      <c r="A66" s="62"/>
      <c r="B66" s="72" t="s">
        <v>334</v>
      </c>
      <c r="C66" s="59"/>
    </row>
    <row r="67" spans="1:3" x14ac:dyDescent="0.25">
      <c r="A67" s="36"/>
      <c r="B67" s="72"/>
      <c r="C67" s="59"/>
    </row>
    <row r="68" spans="1:3" x14ac:dyDescent="0.25">
      <c r="A68" s="63"/>
      <c r="B68" s="71" t="s">
        <v>241</v>
      </c>
      <c r="C68" s="59"/>
    </row>
    <row r="69" spans="1:3" x14ac:dyDescent="0.25">
      <c r="A69" s="64"/>
      <c r="B69" s="72" t="s">
        <v>240</v>
      </c>
      <c r="C69" s="59"/>
    </row>
    <row r="70" spans="1:3" x14ac:dyDescent="0.25">
      <c r="A70" s="64"/>
      <c r="B70" s="77" t="s">
        <v>335</v>
      </c>
      <c r="C70" s="59"/>
    </row>
    <row r="71" spans="1:3" x14ac:dyDescent="0.25">
      <c r="B71" s="78"/>
    </row>
    <row r="72" spans="1:3" ht="21.75" customHeight="1" x14ac:dyDescent="0.25">
      <c r="B72" s="79"/>
    </row>
    <row r="73" spans="1:3" x14ac:dyDescent="0.25"/>
  </sheetData>
  <sheetProtection algorithmName="SHA-512" hashValue="uaPYmrh5zW8kDNoGc2GeRtKO/im3iNNEPjKPMDOQZr0JG1BcSOztnNT123NXU5Os/JrdRyQB+XNnB7uI4WXGSg==" saltValue="gDKbJ0jgPNrlmDEpzj3t7A==" spinCount="100000" sheet="1" objects="1" scenarios="1"/>
  <hyperlinks>
    <hyperlink ref="B13" location="Instructions!B21" display="1.       Calculated Income, automatic fill in"/>
    <hyperlink ref="B14" location="Instructions!B24" display="2.       Other Income section for unemployment, SSI, child support, and other miscellaneous income."/>
    <hyperlink ref="B15" location="Instructions!B28" display="3.       Seasonal income section, as reported on a VOE"/>
    <hyperlink ref="B16" location="Instructions!B37" display="4.       Self-employment section"/>
    <hyperlink ref="B17" location="Instructions!B43" display="5.       Standard Employment Section for up to 4 positions using either"/>
    <hyperlink ref="B70" location="Instructions!A1" display="Version: 1/1/2020                                                                                                                                             Back to Top ^"/>
  </hyperlinks>
  <pageMargins left="0.7" right="0.7" top="0.75" bottom="0.75" header="0.3" footer="0.3"/>
  <pageSetup scale="98"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9"/>
  <sheetViews>
    <sheetView showGridLines="0" zoomScaleNormal="100" workbookViewId="0">
      <pane ySplit="2" topLeftCell="A3" activePane="bottomLeft" state="frozen"/>
      <selection pane="bottomLeft" activeCell="A3" sqref="A3"/>
    </sheetView>
  </sheetViews>
  <sheetFormatPr defaultColWidth="9" defaultRowHeight="0" customHeight="1" zeroHeight="1" x14ac:dyDescent="0.25"/>
  <cols>
    <col min="1" max="1" width="1.5" style="18" customWidth="1"/>
    <col min="2" max="2" width="20.75" style="18" customWidth="1"/>
    <col min="3" max="3" width="11.625" style="18" customWidth="1"/>
    <col min="4" max="4" width="14.75" style="18" customWidth="1"/>
    <col min="5" max="5" width="13.75" style="18" customWidth="1"/>
    <col min="6" max="6" width="13.625" style="18" bestFit="1" customWidth="1"/>
    <col min="7" max="7" width="12.25" style="18" customWidth="1"/>
    <col min="8" max="8" width="12.75" style="18" bestFit="1" customWidth="1"/>
    <col min="9" max="9" width="5.875" style="18" customWidth="1"/>
    <col min="10" max="10" width="43.875" style="368" customWidth="1"/>
    <col min="11" max="11" width="61" style="154" customWidth="1"/>
    <col min="12" max="12" width="7.75" style="23" customWidth="1"/>
    <col min="13" max="13" width="9.375" style="18" customWidth="1"/>
    <col min="14" max="15" width="9" style="18" customWidth="1"/>
    <col min="16" max="16" width="12.875" style="18" customWidth="1"/>
    <col min="17" max="17" width="9" style="18" customWidth="1"/>
    <col min="18" max="18" width="11.625" style="18" customWidth="1"/>
    <col min="19" max="19" width="13.125" style="18" customWidth="1"/>
    <col min="20" max="20" width="12.25" style="18" customWidth="1"/>
    <col min="21" max="21" width="10.5" style="18" customWidth="1"/>
    <col min="22" max="22" width="12" style="18" customWidth="1"/>
    <col min="23" max="23" width="10.125" style="18" customWidth="1"/>
    <col min="24" max="25" width="9" style="18" customWidth="1"/>
    <col min="26" max="16384" width="9" style="18"/>
  </cols>
  <sheetData>
    <row r="1" spans="1:22" ht="15.75" customHeight="1" x14ac:dyDescent="0.25">
      <c r="A1" s="15"/>
      <c r="B1" s="470" t="s">
        <v>294</v>
      </c>
      <c r="C1" s="470"/>
      <c r="D1" s="470"/>
      <c r="E1" s="470"/>
      <c r="F1" s="470"/>
      <c r="G1" s="470"/>
      <c r="H1" s="470"/>
      <c r="I1" s="16"/>
      <c r="K1" s="142"/>
      <c r="L1" s="17"/>
      <c r="M1" s="67"/>
      <c r="N1" s="67"/>
      <c r="O1" s="67"/>
      <c r="P1" s="67"/>
      <c r="Q1" s="67"/>
      <c r="R1" s="67"/>
      <c r="S1" s="67"/>
      <c r="T1" s="67"/>
      <c r="U1" s="67"/>
      <c r="V1" s="67"/>
    </row>
    <row r="2" spans="1:22" ht="22.5" customHeight="1" x14ac:dyDescent="0.3">
      <c r="A2" s="15"/>
      <c r="B2" s="470"/>
      <c r="C2" s="470"/>
      <c r="D2" s="470"/>
      <c r="E2" s="470"/>
      <c r="F2" s="470"/>
      <c r="G2" s="470"/>
      <c r="H2" s="470"/>
      <c r="I2" s="16"/>
      <c r="J2" s="471" t="s">
        <v>266</v>
      </c>
      <c r="K2" s="472"/>
      <c r="L2" s="17"/>
      <c r="M2" s="67"/>
      <c r="N2" s="67"/>
      <c r="O2" s="67"/>
      <c r="P2" s="67"/>
      <c r="Q2" s="67"/>
      <c r="R2" s="67"/>
      <c r="S2" s="67"/>
      <c r="T2" s="67"/>
      <c r="U2" s="67"/>
      <c r="V2" s="67"/>
    </row>
    <row r="3" spans="1:22" ht="38.25" customHeight="1" x14ac:dyDescent="0.25">
      <c r="A3" s="19"/>
      <c r="B3" s="20"/>
      <c r="C3" s="20"/>
      <c r="D3" s="473" t="s">
        <v>288</v>
      </c>
      <c r="E3" s="473"/>
      <c r="F3" s="473"/>
      <c r="G3" s="21"/>
      <c r="H3" s="21"/>
      <c r="I3" s="19"/>
      <c r="J3" s="474"/>
      <c r="K3" s="474"/>
      <c r="L3" s="17"/>
      <c r="M3" s="67"/>
      <c r="N3" s="67"/>
      <c r="O3" s="67"/>
      <c r="P3" s="67"/>
      <c r="Q3" s="67"/>
      <c r="R3" s="67"/>
      <c r="S3" s="67"/>
      <c r="T3" s="67"/>
      <c r="U3" s="67"/>
      <c r="V3" s="67"/>
    </row>
    <row r="4" spans="1:22" ht="16.5" thickBot="1" x14ac:dyDescent="0.3">
      <c r="A4" s="19"/>
      <c r="B4" s="155" t="s">
        <v>56</v>
      </c>
      <c r="C4" s="156"/>
      <c r="D4" s="157"/>
      <c r="E4" s="158"/>
      <c r="F4" s="159"/>
      <c r="G4" s="159"/>
      <c r="H4" s="160"/>
      <c r="I4" s="19"/>
      <c r="J4" s="475" t="s">
        <v>226</v>
      </c>
      <c r="K4" s="475"/>
      <c r="L4" s="17"/>
      <c r="M4" s="67"/>
      <c r="N4" s="67"/>
      <c r="O4" s="67"/>
      <c r="P4" s="67"/>
      <c r="Q4" s="67"/>
      <c r="R4" s="67"/>
      <c r="S4" s="67"/>
      <c r="T4" s="67"/>
      <c r="U4" s="67"/>
      <c r="V4" s="67"/>
    </row>
    <row r="5" spans="1:22" ht="30.75" customHeight="1" thickBot="1" x14ac:dyDescent="0.3">
      <c r="A5" s="22"/>
      <c r="B5" s="161" t="s">
        <v>55</v>
      </c>
      <c r="C5" s="162"/>
      <c r="D5" s="163">
        <v>8</v>
      </c>
      <c r="E5" s="476" t="str">
        <f>IF(D5 = "", "", IF(OR(D5=0, D5&gt;15), "Invalid Household Member Number", IF(VLOOKUP(D5, Name, 2, FALSE) = "", "Name not entered on Household Summary", VLOOKUP(D5, Name, 2, FALSE))))</f>
        <v>Name not entered on Household Summary</v>
      </c>
      <c r="F5" s="477"/>
      <c r="G5" s="477"/>
      <c r="H5" s="478"/>
      <c r="I5" s="19"/>
      <c r="J5" s="392" t="s">
        <v>236</v>
      </c>
      <c r="K5" s="392"/>
      <c r="L5" s="17"/>
      <c r="M5" s="67"/>
      <c r="N5" s="67"/>
      <c r="O5" s="67"/>
      <c r="P5" s="67"/>
      <c r="Q5" s="67"/>
      <c r="R5" s="67"/>
      <c r="S5" s="67"/>
      <c r="T5" s="67"/>
      <c r="U5" s="67"/>
      <c r="V5" s="67"/>
    </row>
    <row r="6" spans="1:22" ht="15" customHeight="1" x14ac:dyDescent="0.25">
      <c r="A6" s="19"/>
      <c r="B6" s="164"/>
      <c r="C6" s="165"/>
      <c r="D6" s="166"/>
      <c r="E6" s="167"/>
      <c r="F6" s="168" t="s">
        <v>118</v>
      </c>
      <c r="G6" s="169"/>
      <c r="H6" s="170"/>
      <c r="I6" s="19"/>
      <c r="J6" s="392" t="s">
        <v>264</v>
      </c>
      <c r="K6" s="392"/>
      <c r="L6" s="17"/>
      <c r="M6" s="67"/>
      <c r="N6" s="67"/>
      <c r="O6" s="67"/>
      <c r="P6" s="67"/>
      <c r="Q6" s="67"/>
      <c r="R6" s="67"/>
      <c r="S6" s="67"/>
      <c r="T6" s="67"/>
      <c r="U6" s="67"/>
      <c r="V6" s="67"/>
    </row>
    <row r="7" spans="1:22" ht="15.75" customHeight="1" x14ac:dyDescent="0.25">
      <c r="A7" s="19"/>
      <c r="B7" s="171" t="s">
        <v>58</v>
      </c>
      <c r="C7" s="172"/>
      <c r="D7" s="173"/>
      <c r="E7" s="174" t="s">
        <v>48</v>
      </c>
      <c r="F7" s="174" t="s">
        <v>119</v>
      </c>
      <c r="G7" s="169"/>
      <c r="H7" s="170"/>
      <c r="I7" s="19"/>
      <c r="J7" s="392" t="s">
        <v>265</v>
      </c>
      <c r="K7" s="392"/>
      <c r="L7" s="17"/>
      <c r="M7" s="67"/>
      <c r="N7" s="67"/>
      <c r="O7" s="67"/>
      <c r="P7" s="67"/>
      <c r="Q7" s="67"/>
      <c r="R7" s="67"/>
      <c r="S7" s="67"/>
      <c r="T7" s="67"/>
      <c r="U7" s="67"/>
      <c r="V7" s="67"/>
    </row>
    <row r="8" spans="1:22" ht="15.75" customHeight="1" x14ac:dyDescent="0.25">
      <c r="A8" s="19"/>
      <c r="B8" s="466" t="str">
        <f>IF(D31 = "", "Position 1", D31)</f>
        <v>Position 1</v>
      </c>
      <c r="C8" s="466"/>
      <c r="D8" s="466"/>
      <c r="E8" s="138" t="s">
        <v>282</v>
      </c>
      <c r="F8" s="175">
        <f>IF(D33="VOE",IF(H49&gt;G49,H49,G49),IF(D33="Pay Stubs",IF(H77&gt;G77,H77,G77),0))</f>
        <v>0</v>
      </c>
      <c r="G8" s="468" t="s">
        <v>106</v>
      </c>
      <c r="H8" s="469"/>
      <c r="I8" s="19"/>
      <c r="J8" s="444" t="s">
        <v>267</v>
      </c>
      <c r="K8" s="444"/>
      <c r="L8" s="17"/>
      <c r="M8" s="67"/>
      <c r="N8" s="67"/>
      <c r="O8" s="67"/>
      <c r="P8" s="67"/>
      <c r="Q8" s="67"/>
      <c r="R8" s="67"/>
      <c r="S8" s="67"/>
      <c r="T8" s="67"/>
      <c r="U8" s="67"/>
      <c r="V8" s="67"/>
    </row>
    <row r="9" spans="1:22" ht="15.75" x14ac:dyDescent="0.25">
      <c r="A9" s="19"/>
      <c r="B9" s="466" t="s">
        <v>31</v>
      </c>
      <c r="C9" s="466"/>
      <c r="D9" s="466"/>
      <c r="E9" s="138" t="s">
        <v>289</v>
      </c>
      <c r="F9" s="175">
        <f>IF(D91="VOE",IF(H107&gt;G107,H107,G107),IF(D91="Pay Stubs",IF(H135&gt;G135,H135,G135),0))</f>
        <v>0</v>
      </c>
      <c r="G9" s="468"/>
      <c r="H9" s="469"/>
      <c r="I9" s="19"/>
      <c r="J9" s="392" t="s">
        <v>234</v>
      </c>
      <c r="K9" s="392"/>
      <c r="L9" s="17"/>
      <c r="M9" s="67"/>
      <c r="N9" s="67"/>
      <c r="O9" s="67"/>
      <c r="P9" s="67"/>
      <c r="Q9" s="67"/>
      <c r="R9" s="67"/>
      <c r="S9" s="67"/>
      <c r="T9" s="67"/>
      <c r="U9" s="67"/>
      <c r="V9" s="67"/>
    </row>
    <row r="10" spans="1:22" ht="15.75" customHeight="1" x14ac:dyDescent="0.25">
      <c r="A10" s="19"/>
      <c r="B10" s="466" t="s">
        <v>32</v>
      </c>
      <c r="C10" s="466"/>
      <c r="D10" s="466"/>
      <c r="E10" s="138" t="s">
        <v>290</v>
      </c>
      <c r="F10" s="175">
        <f>IF(D149="VOE",IF(H165&gt;G165,H165,G165),IF(D149="Pay Stubs",IF(H193&gt;G193,H193,G193),0))</f>
        <v>0</v>
      </c>
      <c r="G10" s="468"/>
      <c r="H10" s="469"/>
      <c r="I10" s="19"/>
      <c r="J10" s="392" t="s">
        <v>235</v>
      </c>
      <c r="K10" s="392"/>
      <c r="L10" s="17"/>
      <c r="M10" s="67"/>
      <c r="N10" s="67"/>
      <c r="O10" s="67"/>
      <c r="P10" s="67"/>
      <c r="Q10" s="67"/>
      <c r="R10" s="67"/>
      <c r="S10" s="67"/>
      <c r="T10" s="67"/>
      <c r="U10" s="67"/>
      <c r="V10" s="67"/>
    </row>
    <row r="11" spans="1:22" ht="15.75" customHeight="1" x14ac:dyDescent="0.25">
      <c r="A11" s="19"/>
      <c r="B11" s="466" t="s">
        <v>64</v>
      </c>
      <c r="C11" s="466"/>
      <c r="D11" s="466"/>
      <c r="E11" s="138" t="s">
        <v>291</v>
      </c>
      <c r="F11" s="175">
        <f>IF(D207="VOE",IF(H223&gt;G223,H223,G223),IF(D207="Pay Stubs",IF(H251&gt;G251,H251,G251),0))</f>
        <v>0</v>
      </c>
      <c r="G11" s="468"/>
      <c r="H11" s="469"/>
      <c r="I11" s="19"/>
      <c r="J11" s="392" t="s">
        <v>268</v>
      </c>
      <c r="K11" s="392"/>
      <c r="L11" s="17"/>
      <c r="M11" s="67"/>
      <c r="N11" s="67"/>
      <c r="O11" s="67"/>
      <c r="P11" s="67"/>
      <c r="Q11" s="67"/>
      <c r="R11" s="67"/>
      <c r="S11" s="67"/>
      <c r="T11" s="67"/>
      <c r="U11" s="67"/>
      <c r="V11" s="67"/>
    </row>
    <row r="12" spans="1:22" ht="15.75" x14ac:dyDescent="0.25">
      <c r="A12" s="19"/>
      <c r="B12" s="466" t="s">
        <v>33</v>
      </c>
      <c r="C12" s="466"/>
      <c r="D12" s="466"/>
      <c r="E12" s="176" t="s">
        <v>117</v>
      </c>
      <c r="F12" s="177">
        <f>G27</f>
        <v>0</v>
      </c>
      <c r="G12" s="169"/>
      <c r="H12" s="170"/>
      <c r="I12" s="19"/>
      <c r="J12" s="392" t="s">
        <v>269</v>
      </c>
      <c r="K12" s="392"/>
      <c r="N12" s="67"/>
      <c r="O12" s="67"/>
      <c r="P12" s="67"/>
      <c r="Q12" s="67"/>
      <c r="R12" s="67"/>
      <c r="S12" s="67"/>
      <c r="T12" s="67"/>
      <c r="U12" s="67"/>
      <c r="V12" s="67"/>
    </row>
    <row r="13" spans="1:22" ht="15.75" x14ac:dyDescent="0.25">
      <c r="A13" s="19"/>
      <c r="B13" s="466" t="s">
        <v>91</v>
      </c>
      <c r="C13" s="466"/>
      <c r="D13" s="466"/>
      <c r="E13" s="176" t="s">
        <v>292</v>
      </c>
      <c r="F13" s="177">
        <f>IF(AND(OR(H270 = "", H270 = 0), OR(G270 = "", G270 = 0)), 0, IF(H270&gt; G270, H270, G270))</f>
        <v>0</v>
      </c>
      <c r="G13" s="169"/>
      <c r="H13" s="170"/>
      <c r="I13" s="19"/>
      <c r="J13" s="467"/>
      <c r="K13" s="467"/>
      <c r="N13" s="67"/>
      <c r="O13" s="67"/>
      <c r="P13" s="67"/>
      <c r="Q13" s="67"/>
      <c r="R13" s="67"/>
      <c r="S13" s="67"/>
      <c r="T13" s="67"/>
      <c r="U13" s="67"/>
      <c r="V13" s="67"/>
    </row>
    <row r="14" spans="1:22" ht="15.75" x14ac:dyDescent="0.25">
      <c r="A14" s="19"/>
      <c r="B14" s="466" t="s">
        <v>28</v>
      </c>
      <c r="C14" s="466"/>
      <c r="D14" s="466"/>
      <c r="E14" s="176" t="s">
        <v>293</v>
      </c>
      <c r="F14" s="177">
        <f>H280</f>
        <v>0</v>
      </c>
      <c r="G14" s="169"/>
      <c r="H14" s="170"/>
      <c r="I14" s="19"/>
      <c r="J14" s="443" t="s">
        <v>227</v>
      </c>
      <c r="K14" s="443"/>
      <c r="L14" s="17"/>
      <c r="M14" s="67"/>
      <c r="N14" s="67"/>
      <c r="O14" s="67"/>
      <c r="P14" s="67"/>
      <c r="Q14" s="67"/>
      <c r="R14" s="67"/>
      <c r="S14" s="67"/>
      <c r="T14" s="67"/>
      <c r="U14" s="67"/>
      <c r="V14" s="67"/>
    </row>
    <row r="15" spans="1:22" ht="31.5" customHeight="1" x14ac:dyDescent="0.25">
      <c r="A15" s="19"/>
      <c r="B15" s="464" t="s">
        <v>13</v>
      </c>
      <c r="C15" s="464"/>
      <c r="D15" s="464"/>
      <c r="E15" s="176"/>
      <c r="F15" s="177">
        <f>SUM(F8:F14)</f>
        <v>0</v>
      </c>
      <c r="G15" s="178"/>
      <c r="H15" s="179"/>
      <c r="I15" s="19"/>
      <c r="J15" s="444" t="s">
        <v>228</v>
      </c>
      <c r="K15" s="444"/>
      <c r="L15" s="17"/>
      <c r="M15" s="67"/>
      <c r="N15" s="67"/>
      <c r="O15" s="67"/>
      <c r="P15" s="67"/>
      <c r="Q15" s="67"/>
      <c r="R15" s="67"/>
      <c r="S15" s="67"/>
      <c r="T15" s="67"/>
      <c r="U15" s="67"/>
      <c r="V15" s="67"/>
    </row>
    <row r="16" spans="1:22" ht="16.5" thickBot="1" x14ac:dyDescent="0.3">
      <c r="A16" s="19"/>
      <c r="B16" s="180"/>
      <c r="C16" s="180"/>
      <c r="D16" s="180"/>
      <c r="E16" s="180"/>
      <c r="F16" s="180"/>
      <c r="G16" s="180"/>
      <c r="H16" s="180"/>
      <c r="I16" s="19"/>
      <c r="J16" s="444"/>
      <c r="K16" s="444"/>
      <c r="L16" s="17"/>
      <c r="M16" s="67"/>
      <c r="N16" s="67"/>
      <c r="O16" s="67"/>
      <c r="P16" s="67"/>
      <c r="Q16" s="67"/>
      <c r="R16" s="67"/>
      <c r="S16" s="67"/>
      <c r="T16" s="67"/>
      <c r="U16" s="67"/>
      <c r="V16" s="67"/>
    </row>
    <row r="17" spans="1:22" ht="16.5" thickTop="1" x14ac:dyDescent="0.25">
      <c r="A17" s="19"/>
      <c r="B17" s="85"/>
      <c r="C17" s="85"/>
      <c r="D17" s="85"/>
      <c r="E17" s="85"/>
      <c r="F17" s="85"/>
      <c r="G17" s="85"/>
      <c r="H17" s="85"/>
      <c r="I17" s="19"/>
      <c r="J17" s="444"/>
      <c r="K17" s="444"/>
      <c r="L17" s="17"/>
      <c r="M17" s="67"/>
      <c r="N17" s="67"/>
      <c r="O17" s="67"/>
      <c r="P17" s="67"/>
      <c r="Q17" s="67"/>
      <c r="R17" s="67"/>
      <c r="S17" s="67"/>
      <c r="T17" s="67"/>
      <c r="U17" s="67"/>
      <c r="V17" s="67"/>
    </row>
    <row r="18" spans="1:22" ht="37.5" thickBot="1" x14ac:dyDescent="0.3">
      <c r="A18" s="19"/>
      <c r="B18" s="181" t="s">
        <v>10</v>
      </c>
      <c r="C18" s="182" t="s">
        <v>73</v>
      </c>
      <c r="D18" s="183"/>
      <c r="E18" s="184" t="s">
        <v>11</v>
      </c>
      <c r="F18" s="185" t="s">
        <v>271</v>
      </c>
      <c r="G18" s="186" t="s">
        <v>13</v>
      </c>
      <c r="H18" s="187"/>
      <c r="I18" s="19"/>
      <c r="J18" s="443" t="s">
        <v>229</v>
      </c>
      <c r="K18" s="443"/>
      <c r="L18" s="17"/>
      <c r="M18" s="67"/>
      <c r="N18" s="67"/>
      <c r="O18" s="67"/>
      <c r="P18" s="67"/>
      <c r="Q18" s="67"/>
      <c r="R18" s="67"/>
      <c r="S18" s="67"/>
      <c r="T18" s="67"/>
      <c r="U18" s="67"/>
      <c r="V18" s="67"/>
    </row>
    <row r="19" spans="1:22" ht="32.25" customHeight="1" x14ac:dyDescent="0.25">
      <c r="A19" s="19"/>
      <c r="B19" s="188"/>
      <c r="C19" s="439" t="s">
        <v>23</v>
      </c>
      <c r="D19" s="465"/>
      <c r="E19" s="189"/>
      <c r="F19" s="190"/>
      <c r="G19" s="191">
        <f>IF(F19 = "", 0, E19*F19)</f>
        <v>0</v>
      </c>
      <c r="H19" s="170"/>
      <c r="J19" s="444" t="s">
        <v>279</v>
      </c>
      <c r="K19" s="444"/>
      <c r="L19" s="17"/>
      <c r="M19" s="67"/>
      <c r="N19" s="67"/>
      <c r="O19" s="67"/>
      <c r="P19" s="67"/>
      <c r="Q19" s="67"/>
      <c r="R19" s="67"/>
      <c r="S19" s="67"/>
      <c r="T19" s="67"/>
      <c r="U19" s="67"/>
      <c r="V19" s="67"/>
    </row>
    <row r="20" spans="1:22" ht="28.5" customHeight="1" x14ac:dyDescent="0.25">
      <c r="A20" s="19"/>
      <c r="B20" s="188"/>
      <c r="C20" s="457" t="s">
        <v>24</v>
      </c>
      <c r="D20" s="458"/>
      <c r="E20" s="192"/>
      <c r="F20" s="193"/>
      <c r="G20" s="191">
        <f t="shared" ref="G20:G24" si="0">IF(F20 = "", 0, E20*F20)</f>
        <v>0</v>
      </c>
      <c r="H20" s="170"/>
      <c r="J20" s="143" t="s">
        <v>280</v>
      </c>
      <c r="K20" s="459" t="s">
        <v>230</v>
      </c>
      <c r="L20" s="18"/>
    </row>
    <row r="21" spans="1:22" ht="15" customHeight="1" x14ac:dyDescent="0.25">
      <c r="A21" s="19"/>
      <c r="B21" s="188"/>
      <c r="C21" s="457" t="s">
        <v>25</v>
      </c>
      <c r="D21" s="458"/>
      <c r="E21" s="192"/>
      <c r="F21" s="193"/>
      <c r="G21" s="191">
        <f t="shared" si="0"/>
        <v>0</v>
      </c>
      <c r="H21" s="170"/>
      <c r="J21" s="144" t="s">
        <v>272</v>
      </c>
      <c r="K21" s="459"/>
    </row>
    <row r="22" spans="1:22" ht="15" customHeight="1" x14ac:dyDescent="0.25">
      <c r="A22" s="19"/>
      <c r="B22" s="188"/>
      <c r="C22" s="457" t="s">
        <v>26</v>
      </c>
      <c r="D22" s="458"/>
      <c r="E22" s="192"/>
      <c r="F22" s="193"/>
      <c r="G22" s="191">
        <f t="shared" si="0"/>
        <v>0</v>
      </c>
      <c r="H22" s="170"/>
      <c r="J22" s="144" t="s">
        <v>273</v>
      </c>
      <c r="K22" s="459"/>
    </row>
    <row r="23" spans="1:22" ht="15" customHeight="1" x14ac:dyDescent="0.25">
      <c r="A23" s="19"/>
      <c r="B23" s="188"/>
      <c r="C23" s="457" t="s">
        <v>14</v>
      </c>
      <c r="D23" s="458"/>
      <c r="E23" s="192"/>
      <c r="F23" s="193"/>
      <c r="G23" s="191">
        <f t="shared" si="0"/>
        <v>0</v>
      </c>
      <c r="H23" s="170"/>
      <c r="J23" s="144" t="s">
        <v>274</v>
      </c>
      <c r="K23" s="459"/>
    </row>
    <row r="24" spans="1:22" ht="15" customHeight="1" x14ac:dyDescent="0.25">
      <c r="A24" s="19"/>
      <c r="B24" s="188"/>
      <c r="C24" s="457" t="s">
        <v>15</v>
      </c>
      <c r="D24" s="458"/>
      <c r="E24" s="192"/>
      <c r="F24" s="193"/>
      <c r="G24" s="191">
        <f t="shared" si="0"/>
        <v>0</v>
      </c>
      <c r="H24" s="170"/>
      <c r="J24" s="144" t="s">
        <v>275</v>
      </c>
      <c r="K24" s="459"/>
    </row>
    <row r="25" spans="1:22" ht="15" customHeight="1" thickBot="1" x14ac:dyDescent="0.3">
      <c r="A25" s="19"/>
      <c r="B25" s="188"/>
      <c r="C25" s="460" t="s">
        <v>65</v>
      </c>
      <c r="D25" s="461"/>
      <c r="E25" s="192"/>
      <c r="F25" s="193"/>
      <c r="G25" s="191">
        <f>E25*F25*0.75</f>
        <v>0</v>
      </c>
      <c r="H25" s="194" t="s">
        <v>82</v>
      </c>
      <c r="J25" s="144" t="s">
        <v>276</v>
      </c>
      <c r="K25" s="459"/>
    </row>
    <row r="26" spans="1:22" ht="15" customHeight="1" thickBot="1" x14ac:dyDescent="0.3">
      <c r="A26" s="19"/>
      <c r="B26" s="188"/>
      <c r="C26" s="462" t="s">
        <v>121</v>
      </c>
      <c r="D26" s="463"/>
      <c r="E26" s="195"/>
      <c r="F26" s="196"/>
      <c r="G26" s="191">
        <f>IF(F26 = "", 0, E26*F26)</f>
        <v>0</v>
      </c>
      <c r="H26" s="194"/>
      <c r="J26" s="144" t="s">
        <v>277</v>
      </c>
      <c r="K26" s="459"/>
    </row>
    <row r="27" spans="1:22" ht="15" customHeight="1" x14ac:dyDescent="0.25">
      <c r="A27" s="19"/>
      <c r="B27" s="197"/>
      <c r="C27" s="172"/>
      <c r="D27" s="172"/>
      <c r="E27" s="198"/>
      <c r="F27" s="199" t="s">
        <v>13</v>
      </c>
      <c r="G27" s="200">
        <f>SUM(G19:G26)</f>
        <v>0</v>
      </c>
      <c r="H27" s="179"/>
      <c r="I27" s="19"/>
      <c r="J27" s="144" t="s">
        <v>278</v>
      </c>
      <c r="K27" s="459"/>
    </row>
    <row r="28" spans="1:22" ht="15" customHeight="1" x14ac:dyDescent="0.25">
      <c r="A28" s="19"/>
      <c r="B28" s="85"/>
      <c r="C28" s="90"/>
      <c r="D28" s="90"/>
      <c r="E28" s="201"/>
      <c r="F28" s="202"/>
      <c r="G28" s="203"/>
      <c r="H28" s="85"/>
      <c r="I28" s="19"/>
      <c r="J28" s="392"/>
      <c r="K28" s="392"/>
    </row>
    <row r="29" spans="1:22" ht="16.5" thickBot="1" x14ac:dyDescent="0.3">
      <c r="A29" s="19"/>
      <c r="B29" s="204" t="s">
        <v>59</v>
      </c>
      <c r="C29" s="205"/>
      <c r="D29" s="206" t="str">
        <f>E5</f>
        <v>Name not entered on Household Summary</v>
      </c>
      <c r="E29" s="205"/>
      <c r="F29" s="205"/>
      <c r="G29" s="205"/>
      <c r="H29" s="364" t="s">
        <v>239</v>
      </c>
      <c r="I29" s="24"/>
      <c r="J29" s="392"/>
      <c r="K29" s="392"/>
    </row>
    <row r="30" spans="1:22" ht="17.25" customHeight="1" thickTop="1" thickBot="1" x14ac:dyDescent="0.3">
      <c r="A30" s="19"/>
      <c r="B30" s="208"/>
      <c r="C30" s="209"/>
      <c r="D30" s="210"/>
      <c r="E30" s="210"/>
      <c r="F30" s="210"/>
      <c r="G30" s="210"/>
      <c r="H30" s="211"/>
      <c r="I30" s="19"/>
      <c r="J30" s="456" t="s">
        <v>338</v>
      </c>
      <c r="K30" s="456"/>
    </row>
    <row r="31" spans="1:22" ht="16.5" customHeight="1" thickBot="1" x14ac:dyDescent="0.3">
      <c r="A31" s="19"/>
      <c r="B31" s="212" t="s">
        <v>30</v>
      </c>
      <c r="C31" s="209" t="s">
        <v>6</v>
      </c>
      <c r="D31" s="393"/>
      <c r="E31" s="394"/>
      <c r="F31" s="394"/>
      <c r="G31" s="395"/>
      <c r="H31" s="213" t="str">
        <f>IF(D33="VOE", E43, IF(D33 = "Pay Stubs", E55, ""))</f>
        <v/>
      </c>
      <c r="I31" s="24"/>
      <c r="J31" s="392" t="s">
        <v>347</v>
      </c>
      <c r="K31" s="392"/>
    </row>
    <row r="32" spans="1:22" ht="16.5" customHeight="1" thickBot="1" x14ac:dyDescent="0.3">
      <c r="A32" s="19"/>
      <c r="B32" s="212"/>
      <c r="C32" s="209"/>
      <c r="D32" s="214"/>
      <c r="E32" s="215"/>
      <c r="F32" s="215"/>
      <c r="G32" s="216" t="s">
        <v>70</v>
      </c>
      <c r="H32" s="217" t="s">
        <v>61</v>
      </c>
      <c r="I32" s="24"/>
      <c r="J32" s="392" t="s">
        <v>319</v>
      </c>
      <c r="K32" s="392"/>
    </row>
    <row r="33" spans="1:25" ht="16.5" customHeight="1" thickBot="1" x14ac:dyDescent="0.3">
      <c r="A33" s="19"/>
      <c r="B33" s="212"/>
      <c r="C33" s="218" t="s">
        <v>36</v>
      </c>
      <c r="D33" s="219"/>
      <c r="E33" s="220" t="str">
        <f>IF(ISNUMBER(SEARCH("VOE",D33)),"Warning: Fill VOE Sec Only!!","Warning: Fill PayStubs Sec Only!!")</f>
        <v>Warning: Fill PayStubs Sec Only!!</v>
      </c>
      <c r="F33" s="221"/>
      <c r="G33" s="222" t="e">
        <f>IF(OR(H31 = "Monthly", H31="Semi-Monthly"), IF(D33="VOE", H44, IF(D33 = "Pay Stubs", F57, "")), ROUNDUP(H33,0))</f>
        <v>#VALUE!</v>
      </c>
      <c r="H33" s="223" t="e">
        <f>G35/(VLOOKUP(H31, PayPeriods, 2, FALSE))</f>
        <v>#VALUE!</v>
      </c>
      <c r="I33" s="24"/>
      <c r="J33" s="392" t="s">
        <v>348</v>
      </c>
      <c r="K33" s="392"/>
    </row>
    <row r="34" spans="1:25" ht="7.5" customHeight="1" thickBot="1" x14ac:dyDescent="0.3">
      <c r="A34" s="19"/>
      <c r="B34" s="212"/>
      <c r="C34" s="209"/>
      <c r="D34" s="224"/>
      <c r="E34" s="221"/>
      <c r="F34" s="216" t="s">
        <v>22</v>
      </c>
      <c r="G34" s="216" t="s">
        <v>72</v>
      </c>
      <c r="H34" s="217" t="s">
        <v>69</v>
      </c>
      <c r="I34" s="24"/>
      <c r="J34" s="392"/>
      <c r="K34" s="392"/>
    </row>
    <row r="35" spans="1:25" ht="16.5" thickBot="1" x14ac:dyDescent="0.3">
      <c r="A35" s="19"/>
      <c r="B35" s="208"/>
      <c r="C35" s="218" t="s">
        <v>0</v>
      </c>
      <c r="D35" s="219"/>
      <c r="E35" s="225" t="e">
        <f>CONCATENATE("1/1/",YEAR(F35))</f>
        <v>#VALUE!</v>
      </c>
      <c r="F35" s="226" t="str">
        <f>IF(D33 = "VOE", E44, IF(D33 = "Pay Stubs", IF(OR(C63 = "", D63="",E63 = ""), IF(OR(C62 = "",D62="", E62=""), "", E62), E63),""))</f>
        <v/>
      </c>
      <c r="G35" s="226" t="e">
        <f>IF(YEAR(D35) = YEAR(F35), F35-D35+1,F35-E35+1)</f>
        <v>#VALUE!</v>
      </c>
      <c r="H35" s="227" t="e">
        <f>ROUNDUP(G35*(5/7), 0)</f>
        <v>#VALUE!</v>
      </c>
      <c r="I35" s="19"/>
      <c r="J35" s="392"/>
      <c r="K35" s="392"/>
    </row>
    <row r="36" spans="1:25" ht="13.5" customHeight="1" thickBot="1" x14ac:dyDescent="0.3">
      <c r="A36" s="19"/>
      <c r="B36" s="228"/>
      <c r="C36" s="229"/>
      <c r="D36" s="230"/>
      <c r="E36" s="231"/>
      <c r="F36" s="231"/>
      <c r="G36" s="232" t="s">
        <v>71</v>
      </c>
      <c r="H36" s="233" t="str">
        <f>IF(D33 = "VOE", IF(E41&gt;VLOOKUP(H31, PayPeriods, 6, FALSE), VLOOKUP(H31, PayPeriods, 6, FALSE), E41),IF(D33="Pay Stubs", IF((C64+D64+E64)/3 &gt; VLOOKUP(H31, PayPeriods, 6, FALSE), VLOOKUP(H31, PayPeriods, 6, FALSE), (C64+D64+E64)/3), ""))</f>
        <v/>
      </c>
      <c r="I36" s="24"/>
      <c r="J36" s="392"/>
      <c r="K36" s="392"/>
    </row>
    <row r="37" spans="1:25" ht="13.5" customHeight="1" thickTop="1" x14ac:dyDescent="0.25">
      <c r="A37" s="19"/>
      <c r="B37" s="188"/>
      <c r="C37" s="91"/>
      <c r="D37" s="234"/>
      <c r="E37" s="235"/>
      <c r="F37" s="235"/>
      <c r="G37" s="91"/>
      <c r="H37" s="236"/>
      <c r="I37" s="24"/>
      <c r="J37" s="145"/>
      <c r="K37" s="146"/>
    </row>
    <row r="38" spans="1:25" ht="15.75" customHeight="1" x14ac:dyDescent="0.25">
      <c r="A38" s="19"/>
      <c r="B38" s="237" t="s">
        <v>9</v>
      </c>
      <c r="C38" s="396" t="s">
        <v>38</v>
      </c>
      <c r="D38" s="396"/>
      <c r="E38" s="396"/>
      <c r="F38" s="396"/>
      <c r="G38" s="396"/>
      <c r="H38" s="397"/>
      <c r="I38" s="24"/>
      <c r="J38" s="445" t="s">
        <v>179</v>
      </c>
      <c r="K38" s="445"/>
    </row>
    <row r="39" spans="1:25" ht="15.75" x14ac:dyDescent="0.25">
      <c r="A39" s="19"/>
      <c r="B39" s="238"/>
      <c r="C39" s="91"/>
      <c r="D39" s="234"/>
      <c r="E39" s="239"/>
      <c r="F39" s="239"/>
      <c r="G39" s="91"/>
      <c r="H39" s="240"/>
      <c r="I39" s="24"/>
      <c r="J39" s="444"/>
      <c r="K39" s="444"/>
    </row>
    <row r="40" spans="1:25" ht="24" customHeight="1" thickBot="1" x14ac:dyDescent="0.3">
      <c r="A40" s="19"/>
      <c r="B40" s="238"/>
      <c r="C40" s="241"/>
      <c r="D40" s="241"/>
      <c r="E40" s="242" t="s">
        <v>37</v>
      </c>
      <c r="F40" s="243" t="s">
        <v>50</v>
      </c>
      <c r="G40" s="244" t="s">
        <v>49</v>
      </c>
      <c r="H40" s="243" t="s">
        <v>51</v>
      </c>
      <c r="I40" s="26"/>
      <c r="J40" s="444" t="s">
        <v>320</v>
      </c>
      <c r="K40" s="444"/>
    </row>
    <row r="41" spans="1:25" ht="22.5" customHeight="1" thickBot="1" x14ac:dyDescent="0.3">
      <c r="A41" s="19"/>
      <c r="B41" s="188"/>
      <c r="C41" s="447" t="s">
        <v>34</v>
      </c>
      <c r="D41" s="448"/>
      <c r="E41" s="245"/>
      <c r="F41" s="246"/>
      <c r="G41" s="247"/>
      <c r="H41" s="248"/>
      <c r="I41" s="27"/>
      <c r="J41" s="444"/>
      <c r="K41" s="444"/>
      <c r="P41" s="28"/>
      <c r="Q41" s="29"/>
      <c r="R41" s="29"/>
      <c r="S41" s="29"/>
      <c r="T41" s="29"/>
      <c r="U41" s="29"/>
      <c r="V41" s="29"/>
      <c r="W41" s="29"/>
      <c r="X41" s="29"/>
      <c r="Y41" s="29"/>
    </row>
    <row r="42" spans="1:25" ht="16.5" thickBot="1" x14ac:dyDescent="0.3">
      <c r="A42" s="19"/>
      <c r="B42" s="398" t="str">
        <f>IF(D33 = "VOE", IF(G42 = "Hourly Pay Rate", IF(E41&gt;VLOOKUP(H31,PayPeriods,6,FALSE),CONCATENATE("    Average hours &gt; ", ROUND(VLOOKUP(H31, PayPeriods, 6, FALSE),2), " (Standard Work Hours in Year / Pay Periods in Year);  ", ROUND(VLOOKUP(H31, PayPeriods, 6, FALSE),2), " hours used."), ""), ""), "")</f>
        <v/>
      </c>
      <c r="C42" s="449" t="s">
        <v>27</v>
      </c>
      <c r="D42" s="450"/>
      <c r="E42" s="249"/>
      <c r="F42" s="250" t="s">
        <v>99</v>
      </c>
      <c r="G42" s="399"/>
      <c r="H42" s="400"/>
      <c r="I42" s="24"/>
      <c r="J42" s="369" t="s">
        <v>321</v>
      </c>
      <c r="K42" s="370" t="s">
        <v>322</v>
      </c>
      <c r="P42" s="30"/>
      <c r="Q42" s="29"/>
      <c r="R42" s="31"/>
      <c r="S42" s="32"/>
      <c r="T42" s="33"/>
      <c r="U42" s="33"/>
      <c r="V42" s="29"/>
    </row>
    <row r="43" spans="1:25" ht="15.75" customHeight="1" x14ac:dyDescent="0.25">
      <c r="A43" s="19"/>
      <c r="B43" s="398"/>
      <c r="C43" s="447" t="s">
        <v>35</v>
      </c>
      <c r="D43" s="448"/>
      <c r="E43" s="251"/>
      <c r="F43" s="401" t="str">
        <f>IF(AND(E43 &lt;&gt; "Monthly", E43 &lt;&gt; "Semi-Monthly", H44&gt;0), "Payroll Frequency changed, delete value in H66", "")</f>
        <v/>
      </c>
      <c r="G43" s="402"/>
      <c r="H43" s="403"/>
      <c r="I43" s="27"/>
      <c r="J43" s="444" t="s">
        <v>323</v>
      </c>
      <c r="K43" s="444"/>
      <c r="P43" s="29"/>
      <c r="Q43" s="29"/>
      <c r="R43" s="31"/>
      <c r="S43" s="32"/>
      <c r="T43" s="33"/>
      <c r="U43" s="33"/>
      <c r="V43" s="29"/>
    </row>
    <row r="44" spans="1:25" ht="15.75" customHeight="1" x14ac:dyDescent="0.25">
      <c r="A44" s="19"/>
      <c r="B44" s="398"/>
      <c r="C44" s="454" t="s">
        <v>22</v>
      </c>
      <c r="D44" s="455"/>
      <c r="E44" s="252"/>
      <c r="F44" s="404" t="str">
        <f>IF(D33 = "VOE", IF(H31 &lt;&gt; "", IF(H31 = "Annual", "1 pay period", IF(OR(E43="Semi-Monthly", E43 = "Monthly"), "Enter # of Pay Periods to Date", IF(E44 = "", "",CONCATENATE(G33," pay periods to date")))), ""), "")</f>
        <v/>
      </c>
      <c r="G44" s="404"/>
      <c r="H44" s="253"/>
      <c r="I44" s="34">
        <f>IF(F44 = "Enter # of Pay Periods to Date", 50, 0)</f>
        <v>0</v>
      </c>
      <c r="J44" s="392" t="s">
        <v>324</v>
      </c>
      <c r="K44" s="392"/>
      <c r="P44" s="29"/>
      <c r="Q44" s="29"/>
      <c r="R44" s="31"/>
      <c r="S44" s="32"/>
      <c r="T44" s="33"/>
      <c r="U44" s="33"/>
      <c r="V44" s="29"/>
    </row>
    <row r="45" spans="1:25" ht="15.75" customHeight="1" x14ac:dyDescent="0.25">
      <c r="A45" s="19"/>
      <c r="B45" s="398"/>
      <c r="C45" s="405" t="s">
        <v>8</v>
      </c>
      <c r="D45" s="406"/>
      <c r="E45" s="254"/>
      <c r="F45" s="255" t="str">
        <f>IF(G45 = "", "", IF(G45 = 0, 0, G45/VLOOKUP(H31, PayPeriods, 3, FALSE)))</f>
        <v/>
      </c>
      <c r="G45" s="177" t="str">
        <f>IF(OR(G42="", E43 = "", E44=""), "", IF(D33="VOE",IF(G42="Hourly Pay Rate",H36*E42*VLOOKUP(H31, PayPeriods, 4, FALSE) *(VLOOKUP(H31,PayPeriods,3,FALSE)),E42*VLOOKUP(G42,PayRates,2,FALSE)),""))</f>
        <v/>
      </c>
      <c r="H45" s="256"/>
      <c r="I45" s="25"/>
      <c r="J45" s="392"/>
      <c r="K45" s="392"/>
      <c r="P45" s="29"/>
      <c r="Q45" s="29"/>
      <c r="R45" s="31"/>
      <c r="S45" s="32"/>
      <c r="T45" s="33"/>
      <c r="U45" s="33"/>
      <c r="V45" s="29"/>
    </row>
    <row r="46" spans="1:25" ht="15.75" customHeight="1" x14ac:dyDescent="0.25">
      <c r="A46" s="19"/>
      <c r="B46" s="257"/>
      <c r="C46" s="405" t="s">
        <v>16</v>
      </c>
      <c r="D46" s="406"/>
      <c r="E46" s="254"/>
      <c r="F46" s="258" t="str">
        <f>IF(OR(G42="", E43 = "", E44=""), "", IF(D33="VOE",IF(YEAR(D35) = YEAR(E35), (E46/H35)*VLOOKUP(H31, PayPeriods, 5,FALSE), IF(G33 = 0, 0, E46/G33)), ""))</f>
        <v/>
      </c>
      <c r="G46" s="259" t="str">
        <f>IF(OR(G42="", E43 = "", E44=""), "", IF(D33= "VOE", IF(YEAR(D35) = YEAR(E35), (E46/H35)*VLOOKUP(H31, PayPeriods, 5, FALSE) * VLOOKUP(H31, PayPeriods, 3,FALSE), IF(G33 = 0, 0, (E46/G33)*VLOOKUP(H31, PayPeriods, 3, FALSE))), ""))</f>
        <v/>
      </c>
      <c r="H46" s="260"/>
      <c r="I46" s="25"/>
      <c r="J46" s="392"/>
      <c r="K46" s="392"/>
      <c r="P46" s="29"/>
      <c r="Q46" s="29"/>
      <c r="R46" s="31"/>
      <c r="S46" s="32"/>
      <c r="T46" s="33"/>
      <c r="U46" s="33"/>
      <c r="V46" s="29"/>
    </row>
    <row r="47" spans="1:25" ht="15.75" customHeight="1" x14ac:dyDescent="0.25">
      <c r="A47" s="19"/>
      <c r="B47" s="261"/>
      <c r="C47" s="407" t="s">
        <v>29</v>
      </c>
      <c r="D47" s="408"/>
      <c r="E47" s="262"/>
      <c r="F47" s="263"/>
      <c r="G47" s="264"/>
      <c r="H47" s="265"/>
      <c r="I47" s="35"/>
      <c r="J47" s="444" t="s">
        <v>325</v>
      </c>
      <c r="K47" s="444"/>
      <c r="P47" s="29"/>
      <c r="Q47" s="29"/>
      <c r="R47" s="31"/>
      <c r="S47" s="32"/>
      <c r="T47" s="33"/>
      <c r="U47" s="33"/>
      <c r="V47" s="29"/>
    </row>
    <row r="48" spans="1:25" ht="15.75" customHeight="1" x14ac:dyDescent="0.25">
      <c r="A48" s="19"/>
      <c r="B48" s="261"/>
      <c r="C48" s="409"/>
      <c r="D48" s="410"/>
      <c r="E48" s="266"/>
      <c r="F48" s="267" t="str">
        <f>IF(OR(G42="", E43 = "", E44=""), "", IF(D33="VOE", IF(YEAR(D35) = YEAR(E35), (E48/H35)*VLOOKUP(H31, PayPeriods, 5,FALSE), IF(G33 = 0, 0, E48/G33)),""))</f>
        <v/>
      </c>
      <c r="G48" s="200" t="str">
        <f>IF(OR(G42="", E43 = "", E44=""), "", IF(D33 = "VOE", IF(YEAR(D35) = YEAR(E35), (E48/H35)*VLOOKUP(H31, PayPeriods, 5, FALSE) * VLOOKUP(H31, PayPeriods, 3,FALSE), IF(G33 = 0, 0, E48/G33)*VLOOKUP(H31, PayPeriods, 3, FALSE)), ""))</f>
        <v/>
      </c>
      <c r="H48" s="256"/>
      <c r="I48" s="35"/>
      <c r="J48" s="444"/>
      <c r="K48" s="444"/>
      <c r="P48" s="29"/>
      <c r="Q48" s="29"/>
      <c r="R48" s="31"/>
      <c r="S48" s="32"/>
      <c r="T48" s="33"/>
      <c r="U48" s="33"/>
      <c r="V48" s="29"/>
    </row>
    <row r="49" spans="1:22" ht="15.75" customHeight="1" x14ac:dyDescent="0.25">
      <c r="A49" s="19"/>
      <c r="B49" s="261"/>
      <c r="C49" s="405" t="s">
        <v>39</v>
      </c>
      <c r="D49" s="406"/>
      <c r="E49" s="268"/>
      <c r="F49" s="269"/>
      <c r="G49" s="177" t="str">
        <f>IF(OR(G42="", E43 = "", E44=""), "", IF(D33 = "VOE", SUM(G45:G48),""))</f>
        <v/>
      </c>
      <c r="H49" s="175" t="str">
        <f>IF(OR(G42="",E43="",E44=""),"",IF(D33="VOE",IF(YEAR(D35) = YEAR(F35), (E49/H35) *260, IF(G33=0,0,(E49/G33)*VLOOKUP(H31,PayPeriods,3,FALSE))),""))</f>
        <v/>
      </c>
      <c r="I49" s="24"/>
      <c r="J49" s="444"/>
      <c r="K49" s="444"/>
      <c r="P49" s="29"/>
      <c r="Q49" s="29"/>
      <c r="R49" s="31"/>
      <c r="S49" s="32"/>
      <c r="T49" s="33"/>
      <c r="U49" s="33"/>
      <c r="V49" s="29"/>
    </row>
    <row r="50" spans="1:22" ht="15.75" customHeight="1" x14ac:dyDescent="0.25">
      <c r="A50" s="19"/>
      <c r="B50" s="261"/>
      <c r="C50" s="405" t="str">
        <f>IF(E44="","Gross Pay Prior Year",CONCATENATE("Gross Pay ",YEAR(E44)-1))</f>
        <v>Gross Pay Prior Year</v>
      </c>
      <c r="D50" s="406"/>
      <c r="E50" s="268"/>
      <c r="F50" s="270"/>
      <c r="G50" s="270"/>
      <c r="H50" s="271"/>
      <c r="I50" s="24"/>
      <c r="J50" s="392" t="s">
        <v>326</v>
      </c>
      <c r="K50" s="392"/>
      <c r="P50" s="29"/>
      <c r="Q50" s="29"/>
      <c r="R50" s="31"/>
      <c r="S50" s="32"/>
      <c r="T50" s="33"/>
      <c r="U50" s="33"/>
      <c r="V50" s="29"/>
    </row>
    <row r="51" spans="1:22" ht="15.75" customHeight="1" thickBot="1" x14ac:dyDescent="0.3">
      <c r="A51" s="19"/>
      <c r="B51" s="272"/>
      <c r="C51" s="405" t="str">
        <f>IF(E44="","Gross Pay Prior Year",CONCATENATE("Gross Pay ",YEAR(E44)-2))</f>
        <v>Gross Pay Prior Year</v>
      </c>
      <c r="D51" s="406"/>
      <c r="E51" s="273"/>
      <c r="F51" s="270"/>
      <c r="G51" s="270"/>
      <c r="H51" s="271"/>
      <c r="I51" s="24"/>
      <c r="J51" s="149"/>
      <c r="K51" s="369"/>
      <c r="P51" s="29"/>
      <c r="Q51" s="29"/>
      <c r="R51" s="31"/>
      <c r="S51" s="32"/>
      <c r="T51" s="33"/>
      <c r="U51" s="33"/>
      <c r="V51" s="29"/>
    </row>
    <row r="52" spans="1:22" ht="15.75" customHeight="1" x14ac:dyDescent="0.25">
      <c r="A52" s="19"/>
      <c r="B52" s="188"/>
      <c r="C52" s="274"/>
      <c r="D52" s="274"/>
      <c r="E52" s="270"/>
      <c r="F52" s="270"/>
      <c r="G52" s="270"/>
      <c r="H52" s="271"/>
      <c r="I52" s="24"/>
      <c r="J52" s="149"/>
      <c r="K52" s="369"/>
      <c r="P52" s="29"/>
      <c r="Q52" s="29"/>
      <c r="R52" s="31"/>
      <c r="S52" s="32"/>
      <c r="T52" s="33"/>
      <c r="U52" s="33"/>
      <c r="V52" s="29"/>
    </row>
    <row r="53" spans="1:22" ht="15.75" customHeight="1" x14ac:dyDescent="0.25">
      <c r="A53" s="19"/>
      <c r="B53" s="451" t="str">
        <f>IF(D33="VOE", IF(E45+E46+E48= E49, "", "Base Pay + Overtime + Commissions/Tips do not add to the Gross Pay (Current Year).  Please correct the numbers or explain the difference."), "")</f>
        <v/>
      </c>
      <c r="C53" s="452"/>
      <c r="D53" s="452"/>
      <c r="E53" s="452"/>
      <c r="F53" s="452"/>
      <c r="G53" s="452"/>
      <c r="H53" s="453"/>
      <c r="I53" s="24"/>
      <c r="J53" s="392"/>
      <c r="K53" s="392"/>
      <c r="P53" s="29"/>
      <c r="Q53" s="29"/>
      <c r="R53" s="31"/>
      <c r="S53" s="32"/>
      <c r="T53" s="33"/>
      <c r="U53" s="33"/>
      <c r="V53" s="29"/>
    </row>
    <row r="54" spans="1:22" ht="15.75" customHeight="1" thickBot="1" x14ac:dyDescent="0.3">
      <c r="A54" s="19"/>
      <c r="B54" s="261"/>
      <c r="C54" s="446"/>
      <c r="D54" s="446"/>
      <c r="E54" s="275"/>
      <c r="F54" s="275"/>
      <c r="G54" s="276" t="s">
        <v>7</v>
      </c>
      <c r="H54" s="277">
        <f>IF(OR(C63 = "", D63="", E63=""), IF(OR(C62 = "", D62 = "", E62 = ""), (E61-C61)/2, (E62-C62)/2), (E63-C63)/2)</f>
        <v>0</v>
      </c>
      <c r="I54" s="24"/>
      <c r="J54" s="392"/>
      <c r="K54" s="392"/>
      <c r="P54" s="29"/>
      <c r="Q54" s="29"/>
      <c r="R54" s="31"/>
      <c r="S54" s="32"/>
      <c r="T54" s="33"/>
      <c r="U54" s="33"/>
      <c r="V54" s="29"/>
    </row>
    <row r="55" spans="1:22" ht="15.75" customHeight="1" thickBot="1" x14ac:dyDescent="0.3">
      <c r="A55" s="19"/>
      <c r="B55" s="278" t="s">
        <v>17</v>
      </c>
      <c r="C55" s="411" t="s">
        <v>116</v>
      </c>
      <c r="D55" s="411"/>
      <c r="E55" s="279"/>
      <c r="F55" s="412" t="s">
        <v>54</v>
      </c>
      <c r="G55" s="412"/>
      <c r="H55" s="280" t="str">
        <f>IF(OR(H54="", H54 = 0, H54&gt;31), "", IF(H54 &gt;20, "Monthly", IF(H54&gt;14, "Semi-Monthly", IF(H54&gt;9, "Bi-Weekly", "Weekly"))))</f>
        <v/>
      </c>
      <c r="I55" s="24"/>
      <c r="J55" s="445" t="s">
        <v>233</v>
      </c>
      <c r="K55" s="445"/>
      <c r="P55" s="29"/>
      <c r="Q55" s="29"/>
      <c r="R55" s="31"/>
      <c r="S55" s="32"/>
      <c r="T55" s="33"/>
      <c r="U55" s="33"/>
      <c r="V55" s="29"/>
    </row>
    <row r="56" spans="1:22" ht="15.75" customHeight="1" x14ac:dyDescent="0.25">
      <c r="A56" s="19"/>
      <c r="B56" s="281"/>
      <c r="C56" s="282"/>
      <c r="D56" s="282"/>
      <c r="E56" s="282"/>
      <c r="F56" s="283"/>
      <c r="G56" s="283"/>
      <c r="H56" s="280"/>
      <c r="I56" s="24"/>
      <c r="J56" s="392"/>
      <c r="K56" s="392"/>
      <c r="P56" s="29"/>
      <c r="Q56" s="29"/>
      <c r="R56" s="31"/>
      <c r="S56" s="32"/>
      <c r="T56" s="33"/>
      <c r="U56" s="33"/>
      <c r="V56" s="29"/>
    </row>
    <row r="57" spans="1:22" ht="15.75" customHeight="1" x14ac:dyDescent="0.25">
      <c r="A57" s="19"/>
      <c r="B57" s="188"/>
      <c r="C57" s="413" t="str">
        <f>IF(D33="Pay Stubs",IF(H31&lt;&gt;"",IF(OR(H31="Semi-Monthly",H31="Monthly"),"Enter number of Pay Periods to Date", IF(F57&gt;0,"Payroll Frequency changed, delete value in F57", "")),""), "")</f>
        <v/>
      </c>
      <c r="D57" s="413"/>
      <c r="E57" s="413"/>
      <c r="F57" s="284"/>
      <c r="G57" s="285">
        <f>IF(C57 = "Enter number of Pay Periods to Date", 50, 0)</f>
        <v>0</v>
      </c>
      <c r="H57" s="280"/>
      <c r="I57" s="24"/>
      <c r="J57" s="444" t="s">
        <v>327</v>
      </c>
      <c r="K57" s="444"/>
      <c r="P57" s="29"/>
      <c r="Q57" s="29"/>
      <c r="R57" s="31"/>
      <c r="S57" s="32"/>
      <c r="T57" s="33"/>
      <c r="U57" s="33"/>
      <c r="V57" s="29"/>
    </row>
    <row r="58" spans="1:22" ht="36" customHeight="1" x14ac:dyDescent="0.25">
      <c r="A58" s="19"/>
      <c r="B58" s="286"/>
      <c r="C58" s="414" t="str">
        <f xml:space="preserve"> IF(AND(OR(G77="", G77 = 0), OR(H77="", H77=0)), "", IF(H54&gt;31, "Pay stubs do not appear to be consecutive based on dates entered.", IF(OR( E62 &lt; C62, E62 &lt;D62, E63 &lt; C63, E63 &lt;D63), "Pay Stubs may be out of order.  Please check dates.",IF(H55 = "", "", IF(E55 = H55, "", "If Payroll Frequency selected does not equal Recommended please provide an explanation.")))))</f>
        <v/>
      </c>
      <c r="D58" s="414"/>
      <c r="E58" s="414"/>
      <c r="F58" s="414"/>
      <c r="G58" s="414"/>
      <c r="H58" s="415"/>
      <c r="I58" s="24"/>
      <c r="J58" s="444"/>
      <c r="K58" s="444"/>
      <c r="L58" s="37"/>
      <c r="M58" s="38"/>
      <c r="P58" s="29"/>
      <c r="Q58" s="29"/>
      <c r="R58" s="31"/>
      <c r="S58" s="32"/>
      <c r="T58" s="33"/>
      <c r="U58" s="33"/>
      <c r="V58" s="29"/>
    </row>
    <row r="59" spans="1:22" ht="15.75" customHeight="1" x14ac:dyDescent="0.25">
      <c r="A59" s="19"/>
      <c r="B59" s="188"/>
      <c r="C59" s="287"/>
      <c r="D59" s="274"/>
      <c r="E59" s="274"/>
      <c r="F59" s="274"/>
      <c r="G59" s="274"/>
      <c r="H59" s="288"/>
      <c r="I59" s="24"/>
      <c r="J59" s="392"/>
      <c r="K59" s="392"/>
      <c r="L59" s="37"/>
      <c r="M59" s="38"/>
      <c r="P59" s="29"/>
      <c r="Q59" s="29"/>
      <c r="R59" s="31"/>
      <c r="S59" s="32"/>
      <c r="T59" s="33"/>
      <c r="U59" s="33"/>
      <c r="V59" s="29"/>
    </row>
    <row r="60" spans="1:22" ht="24.75" thickBot="1" x14ac:dyDescent="0.3">
      <c r="A60" s="19"/>
      <c r="B60" s="289"/>
      <c r="C60" s="290" t="s">
        <v>66</v>
      </c>
      <c r="D60" s="290" t="s">
        <v>67</v>
      </c>
      <c r="E60" s="290" t="s">
        <v>255</v>
      </c>
      <c r="F60" s="291" t="s">
        <v>53</v>
      </c>
      <c r="G60" s="290" t="s">
        <v>52</v>
      </c>
      <c r="H60" s="290" t="s">
        <v>51</v>
      </c>
      <c r="I60" s="19"/>
      <c r="J60" s="392"/>
      <c r="K60" s="392"/>
      <c r="L60" s="37"/>
      <c r="M60" s="38"/>
      <c r="P60" s="29"/>
      <c r="Q60" s="29"/>
      <c r="R60" s="31"/>
      <c r="S60" s="32"/>
      <c r="T60" s="33"/>
      <c r="U60" s="33"/>
      <c r="V60" s="29"/>
    </row>
    <row r="61" spans="1:22" ht="15.75" customHeight="1" x14ac:dyDescent="0.25">
      <c r="A61" s="19"/>
      <c r="B61" s="292" t="s">
        <v>100</v>
      </c>
      <c r="C61" s="293"/>
      <c r="D61" s="294"/>
      <c r="E61" s="295"/>
      <c r="F61" s="416" t="str">
        <f>IF(D33 = "Pay Stubs", IF(AND(H31 &lt;&gt; "", F35 &lt;&gt; ""), IF(H31 = "Annual", "1 pay period to date", IF(OR(H31="Semi-Monthly", H31 = "Monthly"), "", IF(E55 = "", "",CONCATENATE(G33," pay periods to date")))), ""), "")</f>
        <v/>
      </c>
      <c r="G61" s="419" t="str">
        <f>IF(D33 = "Pay Stubs", IF(G65 = "Hourly Pay Rate", IF((C64+D64+E64)/3&gt;VLOOKUP(H31,PayPeriods,6,FALSE),CONCATENATE("Average hours &gt; ", ROUND(VLOOKUP(H31, PayPeriods, 6, FALSE),2), " (Standard Work Hours in Year / Pay Periods in Year); ", ROUND(VLOOKUP(H31, PayPeriods, 6, FALSE),2), " hours used to calculate base pay."), ""), ""), "")</f>
        <v/>
      </c>
      <c r="H61" s="420"/>
      <c r="I61" s="39"/>
      <c r="J61" s="444" t="s">
        <v>328</v>
      </c>
      <c r="K61" s="444"/>
      <c r="L61" s="37"/>
    </row>
    <row r="62" spans="1:22" ht="15.75" customHeight="1" x14ac:dyDescent="0.25">
      <c r="A62" s="19"/>
      <c r="B62" s="292" t="s">
        <v>101</v>
      </c>
      <c r="C62" s="296"/>
      <c r="D62" s="297"/>
      <c r="E62" s="298"/>
      <c r="F62" s="417"/>
      <c r="G62" s="421"/>
      <c r="H62" s="422"/>
      <c r="I62" s="40"/>
      <c r="J62" s="444"/>
      <c r="K62" s="444"/>
      <c r="L62" s="37"/>
    </row>
    <row r="63" spans="1:22" ht="15.75" customHeight="1" x14ac:dyDescent="0.25">
      <c r="A63" s="19"/>
      <c r="B63" s="292" t="s">
        <v>102</v>
      </c>
      <c r="C63" s="296"/>
      <c r="D63" s="297"/>
      <c r="E63" s="299"/>
      <c r="F63" s="417"/>
      <c r="G63" s="421"/>
      <c r="H63" s="422"/>
      <c r="I63" s="39"/>
      <c r="J63" s="444" t="s">
        <v>329</v>
      </c>
      <c r="K63" s="444"/>
      <c r="L63" s="37"/>
    </row>
    <row r="64" spans="1:22" ht="16.5" thickBot="1" x14ac:dyDescent="0.3">
      <c r="A64" s="19"/>
      <c r="B64" s="300" t="s">
        <v>103</v>
      </c>
      <c r="C64" s="301"/>
      <c r="D64" s="302"/>
      <c r="E64" s="303"/>
      <c r="F64" s="418"/>
      <c r="G64" s="421"/>
      <c r="H64" s="422"/>
      <c r="I64" s="39"/>
      <c r="J64" s="444"/>
      <c r="K64" s="444"/>
      <c r="L64" s="37"/>
    </row>
    <row r="65" spans="1:12" ht="16.5" thickBot="1" x14ac:dyDescent="0.3">
      <c r="A65" s="19"/>
      <c r="B65" s="304" t="s">
        <v>27</v>
      </c>
      <c r="C65" s="305"/>
      <c r="D65" s="306"/>
      <c r="E65" s="307"/>
      <c r="F65" s="308" t="s">
        <v>90</v>
      </c>
      <c r="G65" s="423"/>
      <c r="H65" s="424"/>
      <c r="I65" s="39"/>
      <c r="J65" s="444"/>
      <c r="K65" s="444"/>
      <c r="L65" s="37"/>
    </row>
    <row r="66" spans="1:12" ht="15.75" x14ac:dyDescent="0.25">
      <c r="A66" s="19"/>
      <c r="B66" s="309" t="s">
        <v>247</v>
      </c>
      <c r="C66" s="310">
        <f>SUM(C67:C74)</f>
        <v>0</v>
      </c>
      <c r="D66" s="310">
        <f t="shared" ref="D66:E66" si="1">SUM(D67:D74)</f>
        <v>0</v>
      </c>
      <c r="E66" s="310">
        <f t="shared" si="1"/>
        <v>0</v>
      </c>
      <c r="F66" s="310">
        <f>SUM(F67:F74)</f>
        <v>0</v>
      </c>
      <c r="G66" s="311" t="str">
        <f>IF(OR(E55 = "", G65 = ""), "", IF(AND(E62="", E63 = ""), "", IF(D33 = "Pay Stubs", IF(G65 = "Hourly Pay Rate", H36*E65*(VLOOKUP(H31,PayPeriods,3,FALSE)),E65*VLOOKUP(G65, PayRates, 2, FALSE)), "")))</f>
        <v/>
      </c>
      <c r="H66" s="256"/>
      <c r="I66" s="39"/>
      <c r="J66" s="392" t="s">
        <v>321</v>
      </c>
      <c r="K66" s="392"/>
      <c r="L66" s="37"/>
    </row>
    <row r="67" spans="1:12" ht="15.75" customHeight="1" x14ac:dyDescent="0.25">
      <c r="A67" s="19"/>
      <c r="B67" s="312" t="s">
        <v>8</v>
      </c>
      <c r="C67" s="313"/>
      <c r="D67" s="306"/>
      <c r="E67" s="307"/>
      <c r="F67" s="266"/>
      <c r="G67" s="311"/>
      <c r="H67" s="256"/>
      <c r="I67" s="39"/>
      <c r="J67" s="392" t="s">
        <v>330</v>
      </c>
      <c r="K67" s="392"/>
      <c r="L67" s="28"/>
    </row>
    <row r="68" spans="1:12" ht="15.75" customHeight="1" x14ac:dyDescent="0.25">
      <c r="A68" s="19"/>
      <c r="B68" s="312" t="s">
        <v>248</v>
      </c>
      <c r="C68" s="313"/>
      <c r="D68" s="306"/>
      <c r="E68" s="307"/>
      <c r="F68" s="266"/>
      <c r="G68" s="311"/>
      <c r="H68" s="256"/>
      <c r="I68" s="39"/>
      <c r="J68" s="392" t="s">
        <v>339</v>
      </c>
      <c r="K68" s="392"/>
      <c r="L68" s="18"/>
    </row>
    <row r="69" spans="1:12" ht="15.75" customHeight="1" x14ac:dyDescent="0.25">
      <c r="A69" s="19"/>
      <c r="B69" s="312" t="s">
        <v>249</v>
      </c>
      <c r="C69" s="313"/>
      <c r="D69" s="306"/>
      <c r="E69" s="307"/>
      <c r="F69" s="266"/>
      <c r="G69" s="311"/>
      <c r="H69" s="256"/>
      <c r="I69" s="39"/>
      <c r="J69" s="392"/>
      <c r="K69" s="392"/>
      <c r="L69" s="18"/>
    </row>
    <row r="70" spans="1:12" ht="32.25" customHeight="1" x14ac:dyDescent="0.25">
      <c r="A70" s="19"/>
      <c r="B70" s="312" t="s">
        <v>250</v>
      </c>
      <c r="C70" s="313"/>
      <c r="D70" s="306"/>
      <c r="E70" s="307"/>
      <c r="F70" s="266"/>
      <c r="G70" s="311"/>
      <c r="H70" s="256"/>
      <c r="I70" s="39"/>
      <c r="J70" s="392" t="s">
        <v>340</v>
      </c>
      <c r="K70" s="392"/>
      <c r="L70" s="18"/>
    </row>
    <row r="71" spans="1:12" ht="15.75" customHeight="1" x14ac:dyDescent="0.25">
      <c r="A71" s="19"/>
      <c r="B71" s="312" t="s">
        <v>251</v>
      </c>
      <c r="C71" s="313"/>
      <c r="D71" s="306"/>
      <c r="E71" s="307"/>
      <c r="F71" s="266"/>
      <c r="G71" s="311"/>
      <c r="H71" s="256"/>
      <c r="I71" s="39"/>
      <c r="J71" s="145"/>
      <c r="K71" s="150"/>
      <c r="L71" s="18"/>
    </row>
    <row r="72" spans="1:12" ht="15.75" customHeight="1" x14ac:dyDescent="0.25">
      <c r="A72" s="19"/>
      <c r="B72" s="312" t="s">
        <v>252</v>
      </c>
      <c r="C72" s="313"/>
      <c r="D72" s="306"/>
      <c r="E72" s="307"/>
      <c r="F72" s="266"/>
      <c r="G72" s="311"/>
      <c r="H72" s="256"/>
      <c r="I72" s="39"/>
      <c r="J72" s="444"/>
      <c r="K72" s="444"/>
      <c r="L72" s="18"/>
    </row>
    <row r="73" spans="1:12" ht="15.75" customHeight="1" x14ac:dyDescent="0.25">
      <c r="A73" s="19"/>
      <c r="B73" s="312" t="s">
        <v>253</v>
      </c>
      <c r="C73" s="313"/>
      <c r="D73" s="306"/>
      <c r="E73" s="307"/>
      <c r="F73" s="266"/>
      <c r="G73" s="311"/>
      <c r="H73" s="256"/>
      <c r="I73" s="39"/>
      <c r="J73" s="444"/>
      <c r="K73" s="444"/>
      <c r="L73" s="18"/>
    </row>
    <row r="74" spans="1:12" ht="15.75" customHeight="1" x14ac:dyDescent="0.25">
      <c r="A74" s="19"/>
      <c r="B74" s="312" t="s">
        <v>254</v>
      </c>
      <c r="C74" s="313"/>
      <c r="D74" s="306"/>
      <c r="E74" s="307"/>
      <c r="F74" s="266"/>
      <c r="G74" s="311"/>
      <c r="H74" s="256"/>
      <c r="I74" s="39"/>
      <c r="J74" s="145"/>
      <c r="K74" s="150"/>
      <c r="L74" s="18"/>
    </row>
    <row r="75" spans="1:12" ht="15.75" customHeight="1" x14ac:dyDescent="0.25">
      <c r="A75" s="19"/>
      <c r="B75" s="304" t="s">
        <v>16</v>
      </c>
      <c r="C75" s="305"/>
      <c r="D75" s="306"/>
      <c r="E75" s="307"/>
      <c r="F75" s="268"/>
      <c r="G75" s="314" t="str">
        <f>IF(E55="","",IF(AND(E62="",E63=""),"",IF(D33&lt;&gt;"Pay Stubs","", IF(YEAR(D35)=YEAR(E35), IF(OR(F75="", F75 = 0), (SUM(C75:E75)/3)*VLOOKUP(H31, PayPeriods, 3, FALSE), (F75/H35)*260), IF(G33=0,0,IF(OR(F75="", F75 = 0), SUM(C75:E75)/3*VLOOKUP(H31, PayPeriods, 3, FALSE), (F75/G33)*VLOOKUP(H31,PayPeriods,3,FALSE)))))))</f>
        <v/>
      </c>
      <c r="H75" s="260"/>
      <c r="I75" s="39"/>
      <c r="J75" s="444" t="s">
        <v>331</v>
      </c>
      <c r="K75" s="444"/>
      <c r="L75" s="18"/>
    </row>
    <row r="76" spans="1:12" ht="29.25" customHeight="1" x14ac:dyDescent="0.25">
      <c r="A76" s="19"/>
      <c r="B76" s="304" t="s">
        <v>33</v>
      </c>
      <c r="C76" s="305"/>
      <c r="D76" s="306"/>
      <c r="E76" s="307"/>
      <c r="F76" s="268"/>
      <c r="G76" s="315" t="str">
        <f>IF(E55="","",IF(AND(E62="",E63=""),"",IF(D33&lt;&gt;"Pay Stubs","", IF(YEAR(D35)=YEAR(E35), IF(OR(F76="", F76 = 0), (SUM(C76:E76)/3)*VLOOKUP(H31, PayPeriods, 3, FALSE), (F76/H35)*260), IF(G33=0,0,IF(OR(F76="", F76 = 0), SUM(C76:E76)/3*VLOOKUP(H31, PayPeriods, 3, FALSE), (F76/G33)*VLOOKUP(H31,PayPeriods,3,FALSE)))))))</f>
        <v/>
      </c>
      <c r="H76" s="260"/>
      <c r="I76" s="39"/>
      <c r="J76" s="444" t="s">
        <v>332</v>
      </c>
      <c r="K76" s="444"/>
      <c r="L76" s="18"/>
    </row>
    <row r="77" spans="1:12" ht="15.75" customHeight="1" x14ac:dyDescent="0.25">
      <c r="A77" s="19"/>
      <c r="B77" s="292" t="s">
        <v>104</v>
      </c>
      <c r="C77" s="305"/>
      <c r="D77" s="306"/>
      <c r="E77" s="307"/>
      <c r="F77" s="268"/>
      <c r="G77" s="314" t="str">
        <f>IF(E55 = "", "", IF(AND(E62 = "", E63=""), "", IF(D33 = "Pay Stubs", (G66+G75+G76), "")))</f>
        <v/>
      </c>
      <c r="H77" s="316" t="str">
        <f>IF(E55= "", "", IF(AND(E62="", E63 = ""), "", IF(D33 = "Pay Stubs", IF(YEAR(D35) = YEAR(F35), (F77/H35) *260, IF(G33 = 0, 0, (F77/G33)*VLOOKUP(H31,PayPeriods,3,FALSE))), "")))</f>
        <v/>
      </c>
      <c r="I77" s="39"/>
      <c r="J77" s="444" t="s">
        <v>333</v>
      </c>
      <c r="K77" s="444"/>
      <c r="L77" s="18"/>
    </row>
    <row r="78" spans="1:12" ht="15.75" customHeight="1" x14ac:dyDescent="0.25">
      <c r="A78" s="19"/>
      <c r="B78" s="129"/>
      <c r="C78" s="270"/>
      <c r="D78" s="270"/>
      <c r="E78" s="270"/>
      <c r="F78" s="270"/>
      <c r="G78" s="270"/>
      <c r="H78" s="270"/>
      <c r="I78" s="39"/>
      <c r="J78" s="392"/>
      <c r="K78" s="392"/>
      <c r="L78" s="18"/>
    </row>
    <row r="79" spans="1:12" ht="15.75" customHeight="1" x14ac:dyDescent="0.25">
      <c r="A79" s="19"/>
      <c r="B79" s="317" t="str">
        <f>IF(D33 = "VOE", "", IF((F66+F75+F76) = 0, "",IF((F66+F75+F76 = F77), "", "Year to Date Base pay, Overtime and Other income do not add to the Gross Wages, please correct or explain.")))</f>
        <v/>
      </c>
      <c r="C79" s="85"/>
      <c r="D79" s="85"/>
      <c r="E79" s="318"/>
      <c r="F79" s="90"/>
      <c r="G79" s="90"/>
      <c r="H79" s="90"/>
      <c r="I79" s="24"/>
      <c r="J79" s="392"/>
      <c r="K79" s="392"/>
      <c r="L79" s="18"/>
    </row>
    <row r="80" spans="1:12" ht="15.75" customHeight="1" x14ac:dyDescent="0.25">
      <c r="A80" s="19"/>
      <c r="B80" s="317" t="str">
        <f>IF(D33 = "VOE", "", IF(F77 &lt; E77, "Year to Date Gross Wages must be greater than or equal to the last pay stub", ""))</f>
        <v/>
      </c>
      <c r="C80" s="85"/>
      <c r="D80" s="85"/>
      <c r="E80" s="90"/>
      <c r="F80" s="90"/>
      <c r="G80" s="90"/>
      <c r="H80" s="90"/>
      <c r="I80" s="24"/>
      <c r="J80" s="392"/>
      <c r="K80" s="392"/>
      <c r="L80" s="18"/>
    </row>
    <row r="81" spans="1:13" ht="15.75" customHeight="1" x14ac:dyDescent="0.25">
      <c r="A81" s="19"/>
      <c r="B81" s="85"/>
      <c r="C81" s="317"/>
      <c r="D81" s="85"/>
      <c r="E81" s="90"/>
      <c r="F81" s="90"/>
      <c r="G81" s="90"/>
      <c r="H81" s="90"/>
      <c r="I81" s="24"/>
      <c r="J81" s="392"/>
      <c r="K81" s="392"/>
      <c r="L81" s="18"/>
    </row>
    <row r="82" spans="1:13" ht="15.75" customHeight="1" x14ac:dyDescent="0.25">
      <c r="A82" s="19"/>
      <c r="B82" s="319" t="str">
        <f xml:space="preserve"> IF(AND(B83 = "", B84 = ""), "", "If Regular Base Hours and/or Base Pay Rate are not provided on the check stubs, enter the numbers calculated below.")</f>
        <v/>
      </c>
      <c r="C82" s="317"/>
      <c r="D82" s="85"/>
      <c r="E82" s="90"/>
      <c r="F82" s="90"/>
      <c r="G82" s="90"/>
      <c r="H82" s="90"/>
      <c r="I82" s="24"/>
      <c r="J82" s="392"/>
      <c r="K82" s="392"/>
      <c r="L82" s="18"/>
    </row>
    <row r="83" spans="1:13" ht="15.75" x14ac:dyDescent="0.25">
      <c r="A83" s="19"/>
      <c r="B83" s="320" t="str">
        <f>IF(D33 = "Pay Stubs", IF(G65 = "Hourly Pay Rate", IF(AND(C83="", D83 = "", E83 = ""), "","Hours Calculator"), ""), "")</f>
        <v/>
      </c>
      <c r="C83" s="321" t="str">
        <f>IF(D33 = "Pay Stubs", IF(G65 = "Hourly Pay Rate", IF(C65 = "", "",C66/C65), ""), "")</f>
        <v/>
      </c>
      <c r="D83" s="321" t="str">
        <f>IF(D33 = "Pay Stubs", IF(G65 = "Hourly Pay Rate", IF(D65 = "", "", D66/D65), ""), "")</f>
        <v/>
      </c>
      <c r="E83" s="321" t="str">
        <f>IF(D33 = "Pay Stubs", IF(G65 = "Hourly Pay Rate", IF(E65 = "", "", E66/E65), ""), "")</f>
        <v/>
      </c>
      <c r="F83" s="90"/>
      <c r="G83" s="87"/>
      <c r="H83" s="85"/>
      <c r="I83" s="24"/>
      <c r="J83" s="392"/>
      <c r="K83" s="392"/>
      <c r="L83" s="18"/>
    </row>
    <row r="84" spans="1:13" ht="15.75" x14ac:dyDescent="0.25">
      <c r="A84" s="19"/>
      <c r="B84" s="320" t="str">
        <f>IF(D33 = "Pay Stubs", IF(G65 = "Hourly Pay Rate", IF(AND(C84="", D84 = "", E84 = ""), "","Rate Calculator"), ""), "")</f>
        <v/>
      </c>
      <c r="C84" s="322" t="str">
        <f>IF(D33 = "Pay Stubs", IF(G65="Hourly Pay Rate", IF(OR(C64 = "",C64 = 0), "", C66/C64),""), "")</f>
        <v/>
      </c>
      <c r="D84" s="322" t="str">
        <f>IF(D33="Pay Stubs",IF(G65="Hourly Pay Rate",IF(OR(D64="", D64 = 0),"",D66/D64), ""),"")</f>
        <v/>
      </c>
      <c r="E84" s="322" t="str">
        <f>IF(D33 = "Pay Stubs", IF(G65="Hourly Pay Rate", IF(OR(E64 = "",E64 = 0), "", E66/E64), ""), "")</f>
        <v/>
      </c>
      <c r="F84" s="85"/>
      <c r="G84" s="87"/>
      <c r="H84" s="85"/>
      <c r="I84" s="24"/>
      <c r="J84" s="392"/>
      <c r="K84" s="392"/>
      <c r="L84" s="18"/>
    </row>
    <row r="85" spans="1:13" ht="15.75" x14ac:dyDescent="0.25">
      <c r="A85" s="19"/>
      <c r="B85" s="90"/>
      <c r="C85" s="90"/>
      <c r="D85" s="90"/>
      <c r="E85" s="90"/>
      <c r="F85" s="90"/>
      <c r="G85" s="85"/>
      <c r="H85" s="323"/>
      <c r="I85" s="24"/>
      <c r="J85" s="392"/>
      <c r="K85" s="392"/>
      <c r="L85" s="18"/>
    </row>
    <row r="86" spans="1:13" ht="7.5" customHeight="1" x14ac:dyDescent="0.25">
      <c r="A86" s="19"/>
      <c r="B86" s="85"/>
      <c r="C86" s="85"/>
      <c r="D86" s="85"/>
      <c r="E86" s="85"/>
      <c r="F86" s="85"/>
      <c r="G86" s="85"/>
      <c r="H86" s="85"/>
      <c r="I86" s="19"/>
      <c r="J86" s="392"/>
      <c r="K86" s="392"/>
      <c r="L86" s="18"/>
    </row>
    <row r="87" spans="1:13" ht="14.25" customHeight="1" thickBot="1" x14ac:dyDescent="0.3">
      <c r="A87" s="19"/>
      <c r="B87" s="204" t="s">
        <v>59</v>
      </c>
      <c r="C87" s="205"/>
      <c r="D87" s="206" t="str">
        <f>E5</f>
        <v>Name not entered on Household Summary</v>
      </c>
      <c r="E87" s="205"/>
      <c r="F87" s="205"/>
      <c r="G87" s="205"/>
      <c r="H87" s="364" t="s">
        <v>239</v>
      </c>
      <c r="I87" s="24"/>
      <c r="J87" s="392"/>
      <c r="K87" s="392"/>
      <c r="L87" s="29"/>
      <c r="M87" s="29"/>
    </row>
    <row r="88" spans="1:13" ht="14.25" customHeight="1" thickTop="1" thickBot="1" x14ac:dyDescent="0.3">
      <c r="A88" s="19"/>
      <c r="B88" s="208"/>
      <c r="C88" s="209"/>
      <c r="D88" s="210"/>
      <c r="E88" s="210"/>
      <c r="F88" s="210"/>
      <c r="G88" s="210"/>
      <c r="H88" s="211"/>
      <c r="I88" s="19"/>
      <c r="J88" s="456" t="s">
        <v>338</v>
      </c>
      <c r="K88" s="456"/>
      <c r="L88" s="29"/>
      <c r="M88" s="29"/>
    </row>
    <row r="89" spans="1:13" ht="16.5" customHeight="1" thickBot="1" x14ac:dyDescent="0.3">
      <c r="A89" s="19"/>
      <c r="B89" s="212" t="s">
        <v>31</v>
      </c>
      <c r="C89" s="209" t="s">
        <v>6</v>
      </c>
      <c r="D89" s="393"/>
      <c r="E89" s="394"/>
      <c r="F89" s="394"/>
      <c r="G89" s="395"/>
      <c r="H89" s="213" t="str">
        <f>IF(D91="VOE", E101, IF(D91 = "Pay Stubs", E113, ""))</f>
        <v/>
      </c>
      <c r="I89" s="24"/>
      <c r="J89" s="392" t="s">
        <v>347</v>
      </c>
      <c r="K89" s="392"/>
      <c r="L89" s="29"/>
      <c r="M89" s="29"/>
    </row>
    <row r="90" spans="1:13" ht="15.75" customHeight="1" thickBot="1" x14ac:dyDescent="0.3">
      <c r="A90" s="19"/>
      <c r="B90" s="212"/>
      <c r="C90" s="209"/>
      <c r="D90" s="214"/>
      <c r="E90" s="215"/>
      <c r="F90" s="215"/>
      <c r="G90" s="216" t="s">
        <v>70</v>
      </c>
      <c r="H90" s="217" t="s">
        <v>61</v>
      </c>
      <c r="I90" s="24"/>
      <c r="J90" s="392" t="s">
        <v>319</v>
      </c>
      <c r="K90" s="392"/>
      <c r="L90" s="29"/>
      <c r="M90" s="29"/>
    </row>
    <row r="91" spans="1:13" ht="16.5" customHeight="1" thickBot="1" x14ac:dyDescent="0.3">
      <c r="A91" s="19"/>
      <c r="B91" s="212"/>
      <c r="C91" s="218" t="s">
        <v>36</v>
      </c>
      <c r="D91" s="219"/>
      <c r="E91" s="220" t="str">
        <f>IF(ISNUMBER(SEARCH("VOE",D91)),"Warning: Fill VOE Sec Only!!","Warning: Fill PayStubs Sec Only!!")</f>
        <v>Warning: Fill PayStubs Sec Only!!</v>
      </c>
      <c r="F91" s="221"/>
      <c r="G91" s="222" t="e">
        <f>IF(OR(H89 = "Monthly", H89="Semi-Monthly"), IF(D91="VOE", H102, IF(D91 = "Pay Stubs", F115, "")), ROUNDUP(H91,0))</f>
        <v>#VALUE!</v>
      </c>
      <c r="H91" s="324" t="e">
        <f>G93/(VLOOKUP(H89, PayPeriods, 2, FALSE))</f>
        <v>#VALUE!</v>
      </c>
      <c r="I91" s="24"/>
      <c r="J91" s="392" t="s">
        <v>348</v>
      </c>
      <c r="K91" s="392"/>
      <c r="L91" s="28"/>
    </row>
    <row r="92" spans="1:13" ht="16.5" thickBot="1" x14ac:dyDescent="0.3">
      <c r="A92" s="19"/>
      <c r="B92" s="212"/>
      <c r="C92" s="209"/>
      <c r="D92" s="224"/>
      <c r="E92" s="221"/>
      <c r="F92" s="216" t="s">
        <v>22</v>
      </c>
      <c r="G92" s="216" t="s">
        <v>72</v>
      </c>
      <c r="H92" s="217" t="s">
        <v>69</v>
      </c>
      <c r="I92" s="24"/>
      <c r="J92" s="392"/>
      <c r="K92" s="392"/>
      <c r="L92" s="28"/>
    </row>
    <row r="93" spans="1:13" ht="16.5" thickBot="1" x14ac:dyDescent="0.3">
      <c r="A93" s="19"/>
      <c r="B93" s="208"/>
      <c r="C93" s="218" t="s">
        <v>0</v>
      </c>
      <c r="D93" s="219"/>
      <c r="E93" s="225" t="e">
        <f>CONCATENATE("1/1/",YEAR(F93))</f>
        <v>#VALUE!</v>
      </c>
      <c r="F93" s="226" t="str">
        <f>IF(D91 = "VOE", E102, IF(D91 = "Pay Stubs", IF(OR(C121 = "", D121="",E121 = ""), IF(OR(C120 = "",D120="", E120=""), "", E120), E121),""))</f>
        <v/>
      </c>
      <c r="G93" s="226" t="e">
        <f>IF(YEAR(D93) = YEAR(F93), F93-D93+1,F93-E93+1)</f>
        <v>#VALUE!</v>
      </c>
      <c r="H93" s="227" t="e">
        <f>ROUNDUP(G93*(5/7), 0)</f>
        <v>#VALUE!</v>
      </c>
      <c r="I93" s="19"/>
      <c r="J93" s="392"/>
      <c r="K93" s="392"/>
      <c r="L93" s="28"/>
    </row>
    <row r="94" spans="1:13" ht="15" customHeight="1" thickBot="1" x14ac:dyDescent="0.3">
      <c r="A94" s="19"/>
      <c r="B94" s="228"/>
      <c r="C94" s="229"/>
      <c r="D94" s="230"/>
      <c r="E94" s="231"/>
      <c r="F94" s="231"/>
      <c r="G94" s="232" t="s">
        <v>71</v>
      </c>
      <c r="H94" s="233" t="str">
        <f>IF(D91 = "VOE", IF(E99&gt;VLOOKUP(H89, PayPeriods, 6, FALSE), VLOOKUP(H89, PayPeriods, 6, FALSE), E99),IF(D91="Pay Stubs", IF((C122+D122+E122)/3 &gt; VLOOKUP(H89, PayPeriods, 6, FALSE), VLOOKUP(H89, PayPeriods, 6, FALSE), (C122+D122+E122)/3), ""))</f>
        <v/>
      </c>
      <c r="I94" s="24"/>
      <c r="J94" s="392"/>
      <c r="K94" s="392"/>
      <c r="L94" s="28"/>
    </row>
    <row r="95" spans="1:13" ht="16.5" thickTop="1" x14ac:dyDescent="0.25">
      <c r="A95" s="19"/>
      <c r="B95" s="188"/>
      <c r="C95" s="91"/>
      <c r="D95" s="234"/>
      <c r="E95" s="235"/>
      <c r="F95" s="235"/>
      <c r="G95" s="91"/>
      <c r="H95" s="236"/>
      <c r="I95" s="24"/>
      <c r="J95" s="145"/>
      <c r="K95" s="146"/>
    </row>
    <row r="96" spans="1:13" ht="17.25" customHeight="1" x14ac:dyDescent="0.25">
      <c r="A96" s="19"/>
      <c r="B96" s="237" t="s">
        <v>9</v>
      </c>
      <c r="C96" s="396" t="s">
        <v>38</v>
      </c>
      <c r="D96" s="396"/>
      <c r="E96" s="396"/>
      <c r="F96" s="396"/>
      <c r="G96" s="396"/>
      <c r="H96" s="397"/>
      <c r="I96" s="24"/>
      <c r="J96" s="445" t="s">
        <v>179</v>
      </c>
      <c r="K96" s="445"/>
    </row>
    <row r="97" spans="1:25" ht="16.5" customHeight="1" x14ac:dyDescent="0.25">
      <c r="A97" s="19"/>
      <c r="B97" s="238"/>
      <c r="C97" s="91"/>
      <c r="D97" s="234"/>
      <c r="E97" s="239"/>
      <c r="F97" s="239"/>
      <c r="G97" s="91"/>
      <c r="H97" s="240"/>
      <c r="I97" s="24"/>
      <c r="J97" s="444"/>
      <c r="K97" s="444"/>
    </row>
    <row r="98" spans="1:25" ht="27.75" customHeight="1" thickBot="1" x14ac:dyDescent="0.3">
      <c r="A98" s="19"/>
      <c r="B98" s="238"/>
      <c r="C98" s="241"/>
      <c r="D98" s="241"/>
      <c r="E98" s="242" t="s">
        <v>37</v>
      </c>
      <c r="F98" s="243" t="s">
        <v>50</v>
      </c>
      <c r="G98" s="244" t="s">
        <v>49</v>
      </c>
      <c r="H98" s="243" t="s">
        <v>51</v>
      </c>
      <c r="I98" s="26"/>
      <c r="J98" s="444" t="s">
        <v>320</v>
      </c>
      <c r="K98" s="444"/>
    </row>
    <row r="99" spans="1:25" ht="16.5" thickBot="1" x14ac:dyDescent="0.3">
      <c r="A99" s="19"/>
      <c r="B99" s="188"/>
      <c r="C99" s="447" t="s">
        <v>34</v>
      </c>
      <c r="D99" s="448"/>
      <c r="E99" s="245"/>
      <c r="F99" s="246"/>
      <c r="G99" s="247"/>
      <c r="H99" s="248"/>
      <c r="I99" s="27"/>
      <c r="J99" s="444"/>
      <c r="K99" s="444"/>
    </row>
    <row r="100" spans="1:25" ht="16.5" thickBot="1" x14ac:dyDescent="0.3">
      <c r="A100" s="19"/>
      <c r="B100" s="398" t="str">
        <f>IF(D91 = "VOE", IF(G100 = "Hourly Pay Rate", IF(E99&gt;VLOOKUP(H89,PayPeriods,6,FALSE),CONCATENATE("    Average hours &gt; ", ROUND(VLOOKUP(H89, PayPeriods, 6, FALSE),2), " (Standard Work Hours in Year / Pay Periods in Year);  ", ROUND(VLOOKUP(H89, PayPeriods, 6, FALSE),2), " hours used."), ""), ""), "")</f>
        <v/>
      </c>
      <c r="C100" s="449" t="s">
        <v>27</v>
      </c>
      <c r="D100" s="450"/>
      <c r="E100" s="249"/>
      <c r="F100" s="250" t="s">
        <v>99</v>
      </c>
      <c r="G100" s="399"/>
      <c r="H100" s="400"/>
      <c r="I100" s="24"/>
      <c r="J100" s="369" t="s">
        <v>321</v>
      </c>
      <c r="K100" s="370" t="s">
        <v>322</v>
      </c>
    </row>
    <row r="101" spans="1:25" ht="15.75" customHeight="1" x14ac:dyDescent="0.25">
      <c r="A101" s="19"/>
      <c r="B101" s="398"/>
      <c r="C101" s="447" t="s">
        <v>35</v>
      </c>
      <c r="D101" s="448"/>
      <c r="E101" s="251"/>
      <c r="F101" s="401" t="str">
        <f>IF(AND(E101 &lt;&gt; "Monthly", E101 &lt;&gt; "Semi-Monthly", H102&gt;0), "Payroll Frequency changed, delete value in H66", "")</f>
        <v/>
      </c>
      <c r="G101" s="402"/>
      <c r="H101" s="403"/>
      <c r="I101" s="27"/>
      <c r="J101" s="444" t="s">
        <v>323</v>
      </c>
      <c r="K101" s="444"/>
    </row>
    <row r="102" spans="1:25" ht="13.5" customHeight="1" x14ac:dyDescent="0.25">
      <c r="A102" s="19"/>
      <c r="B102" s="398"/>
      <c r="C102" s="454" t="s">
        <v>22</v>
      </c>
      <c r="D102" s="455"/>
      <c r="E102" s="252"/>
      <c r="F102" s="404" t="str">
        <f>IF(D91 = "VOE", IF(H89 &lt;&gt; "", IF(H89 = "Annual", "1 pay period", IF(OR(E101="Semi-Monthly", E101 = "Monthly"), "Enter # of Pay Periods to Date", IF(E102 = "", "",CONCATENATE(G91," pay periods to date")))), ""), "")</f>
        <v/>
      </c>
      <c r="G102" s="404"/>
      <c r="H102" s="253"/>
      <c r="I102" s="34">
        <f>IF(F102 = "Enter # of Pay Periods to Date", 50, 0)</f>
        <v>0</v>
      </c>
      <c r="J102" s="392" t="s">
        <v>324</v>
      </c>
      <c r="K102" s="392"/>
    </row>
    <row r="103" spans="1:25" ht="13.5" customHeight="1" x14ac:dyDescent="0.25">
      <c r="A103" s="19"/>
      <c r="B103" s="398"/>
      <c r="C103" s="405" t="s">
        <v>8</v>
      </c>
      <c r="D103" s="406"/>
      <c r="E103" s="254"/>
      <c r="F103" s="255" t="str">
        <f>IF(G103 = "", "", IF(G103 = 0, 0, G103/VLOOKUP(H89, PayPeriods, 3, FALSE)))</f>
        <v/>
      </c>
      <c r="G103" s="177" t="str">
        <f>IF(OR(G100="", E101 = "", E102=""), "", IF(D91="VOE",IF(G100="Hourly Pay Rate",H94*E100*VLOOKUP(H89, PayPeriods, 4, FALSE) *(VLOOKUP(H89,PayPeriods,3,FALSE)),E100*VLOOKUP(G100,PayRates,2,FALSE)),""))</f>
        <v/>
      </c>
      <c r="H103" s="256"/>
      <c r="I103" s="25"/>
      <c r="J103" s="392"/>
      <c r="K103" s="392"/>
    </row>
    <row r="104" spans="1:25" ht="15.75" customHeight="1" x14ac:dyDescent="0.25">
      <c r="A104" s="19"/>
      <c r="B104" s="257"/>
      <c r="C104" s="405" t="s">
        <v>16</v>
      </c>
      <c r="D104" s="406"/>
      <c r="E104" s="254"/>
      <c r="F104" s="258" t="str">
        <f>IF(OR(G100="", E101 = "", E102=""), "", IF(D91="VOE",IF(YEAR(D93) = YEAR(E93), (E104/H93)*VLOOKUP(H89, PayPeriods, 5,FALSE), IF(G91 = 0, 0, E104/G91)), ""))</f>
        <v/>
      </c>
      <c r="G104" s="259" t="str">
        <f>IF(OR(G100="", E101 = "", E102=""), "", IF(D91= "VOE", IF(YEAR(D93) = YEAR(E93), (E104/H93)*VLOOKUP(H89, PayPeriods, 5, FALSE) * VLOOKUP(H89, PayPeriods, 3,FALSE), IF(G91 = 0, 0, (E104/G91)*VLOOKUP(H89, PayPeriods, 3, FALSE))), ""))</f>
        <v/>
      </c>
      <c r="H104" s="260"/>
      <c r="I104" s="25"/>
      <c r="J104" s="392"/>
      <c r="K104" s="392"/>
    </row>
    <row r="105" spans="1:25" ht="15.75" customHeight="1" x14ac:dyDescent="0.25">
      <c r="A105" s="19"/>
      <c r="B105" s="261"/>
      <c r="C105" s="407" t="s">
        <v>29</v>
      </c>
      <c r="D105" s="408"/>
      <c r="E105" s="262"/>
      <c r="F105" s="263"/>
      <c r="G105" s="264"/>
      <c r="H105" s="265"/>
      <c r="I105" s="35"/>
      <c r="J105" s="444" t="s">
        <v>325</v>
      </c>
      <c r="K105" s="444"/>
    </row>
    <row r="106" spans="1:25" ht="15.75" x14ac:dyDescent="0.25">
      <c r="A106" s="19"/>
      <c r="B106" s="261"/>
      <c r="C106" s="409"/>
      <c r="D106" s="410"/>
      <c r="E106" s="266"/>
      <c r="F106" s="267" t="str">
        <f>IF(OR(G100="", E101 = "", E102=""), "", IF(D91="VOE", IF(YEAR(D93) = YEAR(E93), (E106/H93)*VLOOKUP(H89, PayPeriods, 5,FALSE), IF(G91 = 0, 0, E106/G91)),""))</f>
        <v/>
      </c>
      <c r="G106" s="200" t="str">
        <f>IF(OR(G100="", E101 = "", E102=""), "", IF(D91 = "VOE", IF(YEAR(D93) = YEAR(E93), (E106/H93)*VLOOKUP(H89, PayPeriods, 5, FALSE) * VLOOKUP(H89, PayPeriods, 3,FALSE), IF(G91 = 0, 0, E106/G91)*VLOOKUP(H89, PayPeriods, 3, FALSE)), ""))</f>
        <v/>
      </c>
      <c r="H106" s="256"/>
      <c r="I106" s="35"/>
      <c r="J106" s="444"/>
      <c r="K106" s="444"/>
    </row>
    <row r="107" spans="1:25" ht="15.75" x14ac:dyDescent="0.25">
      <c r="A107" s="19"/>
      <c r="B107" s="261"/>
      <c r="C107" s="405" t="s">
        <v>39</v>
      </c>
      <c r="D107" s="406"/>
      <c r="E107" s="268"/>
      <c r="F107" s="269"/>
      <c r="G107" s="177" t="str">
        <f>IF(OR(G100="", E101 = "", E102=""), "", IF(D91 = "VOE", SUM(G103:G106),""))</f>
        <v/>
      </c>
      <c r="H107" s="175" t="str">
        <f>IF(OR(G100="",E101="",E102=""),"",IF(D91="VOE",IF(YEAR(D93) = YEAR(F93), (E107/H93) *260, IF(G91=0,0,(E107/G91)*VLOOKUP(H89,PayPeriods,3,FALSE))),""))</f>
        <v/>
      </c>
      <c r="I107" s="24"/>
      <c r="J107" s="444"/>
      <c r="K107" s="444"/>
      <c r="P107" s="28"/>
      <c r="Q107" s="29"/>
      <c r="R107" s="29"/>
      <c r="S107" s="29"/>
      <c r="T107" s="29"/>
      <c r="U107" s="29"/>
      <c r="V107" s="29"/>
      <c r="W107" s="29"/>
      <c r="X107" s="29"/>
      <c r="Y107" s="29"/>
    </row>
    <row r="108" spans="1:25" ht="15.75" customHeight="1" x14ac:dyDescent="0.25">
      <c r="A108" s="19"/>
      <c r="B108" s="261"/>
      <c r="C108" s="405" t="str">
        <f>IF(E102="","Gross Pay Prior Year",CONCATENATE("Gross Pay ",YEAR(E102)-1))</f>
        <v>Gross Pay Prior Year</v>
      </c>
      <c r="D108" s="406"/>
      <c r="E108" s="268"/>
      <c r="F108" s="270"/>
      <c r="G108" s="270"/>
      <c r="H108" s="271"/>
      <c r="I108" s="24"/>
      <c r="J108" s="392" t="s">
        <v>326</v>
      </c>
      <c r="K108" s="392"/>
      <c r="P108" s="30"/>
      <c r="Q108" s="29"/>
      <c r="R108" s="31"/>
      <c r="S108" s="32"/>
      <c r="T108" s="33"/>
      <c r="U108" s="33"/>
      <c r="V108" s="29"/>
    </row>
    <row r="109" spans="1:25" ht="15.75" customHeight="1" thickBot="1" x14ac:dyDescent="0.3">
      <c r="A109" s="19"/>
      <c r="B109" s="272"/>
      <c r="C109" s="405" t="str">
        <f>IF(E102="","Gross Pay Prior Year",CONCATENATE("Gross Pay ",YEAR(E102)-2))</f>
        <v>Gross Pay Prior Year</v>
      </c>
      <c r="D109" s="406"/>
      <c r="E109" s="273"/>
      <c r="F109" s="270"/>
      <c r="G109" s="270"/>
      <c r="H109" s="271"/>
      <c r="I109" s="24"/>
      <c r="J109" s="392"/>
      <c r="K109" s="392"/>
      <c r="P109" s="29"/>
      <c r="Q109" s="29"/>
      <c r="R109" s="31"/>
      <c r="S109" s="32"/>
      <c r="T109" s="33"/>
      <c r="U109" s="33"/>
      <c r="V109" s="29"/>
    </row>
    <row r="110" spans="1:25" ht="15.75" customHeight="1" x14ac:dyDescent="0.25">
      <c r="A110" s="19"/>
      <c r="B110" s="188"/>
      <c r="C110" s="274"/>
      <c r="D110" s="274"/>
      <c r="E110" s="270"/>
      <c r="F110" s="270"/>
      <c r="G110" s="270"/>
      <c r="H110" s="271"/>
      <c r="I110" s="24"/>
      <c r="J110" s="149"/>
      <c r="K110" s="369"/>
      <c r="P110" s="29"/>
      <c r="Q110" s="29"/>
      <c r="R110" s="31"/>
      <c r="S110" s="32"/>
      <c r="T110" s="33"/>
      <c r="U110" s="33"/>
      <c r="V110" s="29"/>
    </row>
    <row r="111" spans="1:25" ht="15.75" customHeight="1" x14ac:dyDescent="0.25">
      <c r="A111" s="19"/>
      <c r="B111" s="451" t="str">
        <f>IF(D91="VOE", IF(E103+E104+E106= E107, "", "Base Pay + Overtime + Commissions/Tips do not add to the Gross Pay (Current Year).  Please correct the numbers or explain the difference."), "")</f>
        <v/>
      </c>
      <c r="C111" s="452"/>
      <c r="D111" s="452"/>
      <c r="E111" s="452"/>
      <c r="F111" s="452"/>
      <c r="G111" s="452"/>
      <c r="H111" s="453"/>
      <c r="I111" s="24"/>
      <c r="J111" s="149"/>
      <c r="K111" s="369"/>
      <c r="P111" s="29"/>
      <c r="Q111" s="29"/>
      <c r="R111" s="31"/>
      <c r="S111" s="32"/>
      <c r="T111" s="33"/>
      <c r="U111" s="33"/>
      <c r="V111" s="29"/>
    </row>
    <row r="112" spans="1:25" ht="15.75" customHeight="1" thickBot="1" x14ac:dyDescent="0.3">
      <c r="A112" s="19"/>
      <c r="B112" s="261"/>
      <c r="C112" s="446"/>
      <c r="D112" s="446"/>
      <c r="E112" s="275"/>
      <c r="F112" s="275"/>
      <c r="G112" s="276" t="s">
        <v>7</v>
      </c>
      <c r="H112" s="277">
        <f>IF(OR(C121 = "", D121="", E121=""), IF(OR(C120 = "", D120 = "", E120 = ""), (E119-C119)/2, (E120-C120)/2), (E121-C121)/2)</f>
        <v>0</v>
      </c>
      <c r="I112" s="24"/>
      <c r="J112" s="392"/>
      <c r="K112" s="392"/>
      <c r="P112" s="29"/>
      <c r="Q112" s="29"/>
      <c r="R112" s="31"/>
      <c r="S112" s="32"/>
      <c r="T112" s="33"/>
      <c r="U112" s="33"/>
      <c r="V112" s="29"/>
    </row>
    <row r="113" spans="1:22" ht="15.75" customHeight="1" thickBot="1" x14ac:dyDescent="0.3">
      <c r="A113" s="19"/>
      <c r="B113" s="278" t="s">
        <v>17</v>
      </c>
      <c r="C113" s="411" t="s">
        <v>116</v>
      </c>
      <c r="D113" s="411"/>
      <c r="E113" s="279"/>
      <c r="F113" s="412" t="s">
        <v>54</v>
      </c>
      <c r="G113" s="412"/>
      <c r="H113" s="280" t="str">
        <f>IF(OR(H112="", H112 = 0, H112&gt;31), "", IF(H112 &gt;20, "Monthly", IF(H112&gt;14, "Semi-Monthly", IF(H112&gt;9, "Bi-Weekly", "Weekly"))))</f>
        <v/>
      </c>
      <c r="I113" s="24"/>
      <c r="J113" s="445" t="s">
        <v>233</v>
      </c>
      <c r="K113" s="445"/>
      <c r="P113" s="29"/>
      <c r="Q113" s="29"/>
      <c r="R113" s="31"/>
      <c r="S113" s="32"/>
      <c r="T113" s="33"/>
      <c r="U113" s="33"/>
      <c r="V113" s="29"/>
    </row>
    <row r="114" spans="1:22" ht="15.75" customHeight="1" x14ac:dyDescent="0.25">
      <c r="A114" s="19"/>
      <c r="B114" s="281"/>
      <c r="C114" s="282"/>
      <c r="D114" s="282"/>
      <c r="E114" s="282"/>
      <c r="F114" s="283"/>
      <c r="G114" s="283"/>
      <c r="H114" s="280"/>
      <c r="I114" s="24"/>
      <c r="J114" s="392"/>
      <c r="K114" s="392"/>
      <c r="P114" s="29"/>
      <c r="Q114" s="29"/>
      <c r="R114" s="31"/>
      <c r="S114" s="32"/>
      <c r="T114" s="33"/>
      <c r="U114" s="33"/>
      <c r="V114" s="29"/>
    </row>
    <row r="115" spans="1:22" ht="15.75" customHeight="1" x14ac:dyDescent="0.25">
      <c r="A115" s="19"/>
      <c r="B115" s="188"/>
      <c r="C115" s="413" t="str">
        <f>IF(D91="Pay Stubs",IF(H89&lt;&gt;"",IF(OR(H89="Semi-Monthly",H89="Monthly"),"Enter number of Pay Periods to Date", IF(F115&gt;0,"Payroll Frequency changed, delete value in F115", "")),""), "")</f>
        <v/>
      </c>
      <c r="D115" s="413"/>
      <c r="E115" s="413"/>
      <c r="F115" s="284"/>
      <c r="G115" s="285">
        <f>IF(C115 = "Enter number of Pay Periods to Date", 50, 0)</f>
        <v>0</v>
      </c>
      <c r="H115" s="280"/>
      <c r="I115" s="24"/>
      <c r="J115" s="444" t="s">
        <v>327</v>
      </c>
      <c r="K115" s="444"/>
      <c r="P115" s="29"/>
      <c r="Q115" s="29"/>
      <c r="R115" s="31"/>
      <c r="S115" s="32"/>
      <c r="T115" s="33"/>
      <c r="U115" s="33"/>
      <c r="V115" s="29"/>
    </row>
    <row r="116" spans="1:22" ht="36" customHeight="1" x14ac:dyDescent="0.25">
      <c r="A116" s="19"/>
      <c r="B116" s="325"/>
      <c r="C116" s="414" t="str">
        <f xml:space="preserve"> IF(AND(OR(G135="", G135 = 0), OR(H135="", H135=0)), "", IF(H112&gt;31, "Pay stubs do not appear to be consecutive based on dates entered.", IF(OR( E120 &lt; C120, E120 &lt;D120, E121 &lt; C121, E121 &lt;D121), "Pay Stubs may be out of order.  Please check dates.",IF(H113 = "", "", IF(E113 = H113, "", "If Payroll Frequency selected does not equal Recommended please provide an explanation.")))))</f>
        <v/>
      </c>
      <c r="D116" s="414"/>
      <c r="E116" s="414"/>
      <c r="F116" s="414"/>
      <c r="G116" s="414"/>
      <c r="H116" s="415"/>
      <c r="I116" s="44"/>
      <c r="J116" s="444"/>
      <c r="K116" s="444"/>
      <c r="P116" s="29"/>
      <c r="Q116" s="29"/>
      <c r="R116" s="31"/>
      <c r="S116" s="32"/>
      <c r="T116" s="33"/>
      <c r="U116" s="33"/>
      <c r="V116" s="29"/>
    </row>
    <row r="117" spans="1:22" ht="15.75" customHeight="1" x14ac:dyDescent="0.25">
      <c r="A117" s="19"/>
      <c r="B117" s="188"/>
      <c r="C117" s="287"/>
      <c r="D117" s="274"/>
      <c r="E117" s="274"/>
      <c r="F117" s="274"/>
      <c r="G117" s="274"/>
      <c r="H117" s="288"/>
      <c r="I117" s="24"/>
      <c r="J117" s="392"/>
      <c r="K117" s="392"/>
      <c r="P117" s="29"/>
      <c r="Q117" s="29"/>
      <c r="R117" s="31"/>
      <c r="S117" s="32"/>
      <c r="T117" s="33"/>
      <c r="U117" s="33"/>
      <c r="V117" s="29"/>
    </row>
    <row r="118" spans="1:22" ht="24.75" thickBot="1" x14ac:dyDescent="0.3">
      <c r="A118" s="19"/>
      <c r="B118" s="289"/>
      <c r="C118" s="290" t="s">
        <v>66</v>
      </c>
      <c r="D118" s="290" t="s">
        <v>67</v>
      </c>
      <c r="E118" s="290" t="s">
        <v>255</v>
      </c>
      <c r="F118" s="291" t="s">
        <v>53</v>
      </c>
      <c r="G118" s="290" t="s">
        <v>52</v>
      </c>
      <c r="H118" s="290" t="s">
        <v>51</v>
      </c>
      <c r="I118" s="19"/>
      <c r="J118" s="392"/>
      <c r="K118" s="392"/>
      <c r="P118" s="29"/>
      <c r="Q118" s="29"/>
      <c r="R118" s="31"/>
      <c r="S118" s="32"/>
      <c r="T118" s="33"/>
      <c r="U118" s="33"/>
      <c r="V118" s="29"/>
    </row>
    <row r="119" spans="1:22" ht="15.75" customHeight="1" x14ac:dyDescent="0.25">
      <c r="A119" s="19"/>
      <c r="B119" s="292" t="s">
        <v>100</v>
      </c>
      <c r="C119" s="293"/>
      <c r="D119" s="294"/>
      <c r="E119" s="295"/>
      <c r="F119" s="416" t="str">
        <f>IF(D91 = "Pay Stubs", IF(AND(H89 &lt;&gt; "", F93 &lt;&gt; ""), IF(H89 = "Annual", "1 pay period to date", IF(OR(H89="Semi-Monthly", H89 = "Monthly"), "", IF(E113 = "", "",CONCATENATE(G91," pay periods to date")))), ""), "")</f>
        <v/>
      </c>
      <c r="G119" s="419" t="str">
        <f>IF(D91 = "Pay Stubs", IF(G123 = "Hourly Pay Rate", IF((C122+D122+E122)/3&gt;VLOOKUP(H89,PayPeriods,6,FALSE),CONCATENATE("Average hours &gt; ", ROUND(VLOOKUP(H89, PayPeriods, 6, FALSE),2), " (Standard Work Hours in Year / Pay Periods in Year); ", ROUND(VLOOKUP(H89, PayPeriods, 6, FALSE),2), " hours used to calculate base pay."), ""), ""), "")</f>
        <v/>
      </c>
      <c r="H119" s="420"/>
      <c r="I119" s="39"/>
      <c r="J119" s="392"/>
      <c r="K119" s="392"/>
      <c r="P119" s="29"/>
      <c r="Q119" s="29"/>
      <c r="R119" s="31"/>
      <c r="S119" s="32"/>
      <c r="T119" s="33"/>
      <c r="U119" s="33"/>
      <c r="V119" s="29"/>
    </row>
    <row r="120" spans="1:22" ht="15.75" customHeight="1" x14ac:dyDescent="0.25">
      <c r="A120" s="19"/>
      <c r="B120" s="292" t="s">
        <v>101</v>
      </c>
      <c r="C120" s="296"/>
      <c r="D120" s="297"/>
      <c r="E120" s="298"/>
      <c r="F120" s="417"/>
      <c r="G120" s="421"/>
      <c r="H120" s="422"/>
      <c r="I120" s="40"/>
      <c r="J120" s="444" t="s">
        <v>328</v>
      </c>
      <c r="K120" s="444"/>
      <c r="P120" s="29"/>
      <c r="Q120" s="29"/>
      <c r="R120" s="31"/>
      <c r="S120" s="32"/>
      <c r="T120" s="33"/>
      <c r="U120" s="33"/>
      <c r="V120" s="29"/>
    </row>
    <row r="121" spans="1:22" ht="15.75" customHeight="1" x14ac:dyDescent="0.25">
      <c r="A121" s="19"/>
      <c r="B121" s="292" t="s">
        <v>102</v>
      </c>
      <c r="C121" s="296"/>
      <c r="D121" s="297"/>
      <c r="E121" s="299"/>
      <c r="F121" s="417"/>
      <c r="G121" s="421"/>
      <c r="H121" s="422"/>
      <c r="I121" s="39"/>
      <c r="J121" s="444"/>
      <c r="K121" s="444"/>
      <c r="P121" s="29"/>
      <c r="Q121" s="29"/>
      <c r="R121" s="31"/>
      <c r="S121" s="32"/>
      <c r="T121" s="33"/>
      <c r="U121" s="33"/>
      <c r="V121" s="29"/>
    </row>
    <row r="122" spans="1:22" ht="16.5" customHeight="1" thickBot="1" x14ac:dyDescent="0.3">
      <c r="A122" s="19"/>
      <c r="B122" s="300" t="s">
        <v>103</v>
      </c>
      <c r="C122" s="301"/>
      <c r="D122" s="302"/>
      <c r="E122" s="303"/>
      <c r="F122" s="418"/>
      <c r="G122" s="421"/>
      <c r="H122" s="422"/>
      <c r="I122" s="39"/>
      <c r="J122" s="444" t="s">
        <v>329</v>
      </c>
      <c r="K122" s="444"/>
      <c r="P122" s="29"/>
      <c r="Q122" s="29"/>
      <c r="R122" s="31"/>
      <c r="S122" s="32"/>
      <c r="T122" s="33"/>
      <c r="U122" s="33"/>
      <c r="V122" s="29"/>
    </row>
    <row r="123" spans="1:22" ht="16.5" thickBot="1" x14ac:dyDescent="0.3">
      <c r="A123" s="19"/>
      <c r="B123" s="304" t="s">
        <v>27</v>
      </c>
      <c r="C123" s="305"/>
      <c r="D123" s="306"/>
      <c r="E123" s="307"/>
      <c r="F123" s="308" t="s">
        <v>90</v>
      </c>
      <c r="G123" s="423"/>
      <c r="H123" s="424"/>
      <c r="I123" s="39"/>
      <c r="J123" s="444"/>
      <c r="K123" s="444"/>
      <c r="P123" s="29"/>
      <c r="Q123" s="29"/>
      <c r="R123" s="31"/>
      <c r="S123" s="32"/>
      <c r="T123" s="33"/>
      <c r="U123" s="33"/>
      <c r="V123" s="29"/>
    </row>
    <row r="124" spans="1:22" ht="15.75" x14ac:dyDescent="0.25">
      <c r="A124" s="45"/>
      <c r="B124" s="309" t="s">
        <v>247</v>
      </c>
      <c r="C124" s="310">
        <f>SUM(C125:C132)</f>
        <v>0</v>
      </c>
      <c r="D124" s="310">
        <f t="shared" ref="D124:E124" si="2">SUM(D125:D132)</f>
        <v>0</v>
      </c>
      <c r="E124" s="310">
        <f t="shared" si="2"/>
        <v>0</v>
      </c>
      <c r="F124" s="310">
        <f>SUM(F125:F132)</f>
        <v>0</v>
      </c>
      <c r="G124" s="311" t="str">
        <f>IF(OR(E113 = "", G123 = ""), "", IF(AND(E120="", E121 = ""), "", IF(D91 = "Pay Stubs", IF(G123 = "Hourly Pay Rate", H94*E123*(VLOOKUP(H89,PayPeriods,3,FALSE)),E123*VLOOKUP(G123, PayRates, 2, FALSE)), "")))</f>
        <v/>
      </c>
      <c r="H124" s="256"/>
      <c r="I124" s="39"/>
      <c r="J124" s="444"/>
      <c r="K124" s="444"/>
      <c r="L124" s="37"/>
      <c r="M124" s="38"/>
      <c r="P124" s="29"/>
      <c r="Q124" s="29"/>
      <c r="R124" s="31"/>
      <c r="S124" s="32"/>
      <c r="T124" s="33"/>
      <c r="U124" s="33"/>
      <c r="V124" s="29"/>
    </row>
    <row r="125" spans="1:22" ht="15.75" customHeight="1" x14ac:dyDescent="0.25">
      <c r="A125" s="19"/>
      <c r="B125" s="312" t="s">
        <v>8</v>
      </c>
      <c r="C125" s="313"/>
      <c r="D125" s="306"/>
      <c r="E125" s="307"/>
      <c r="F125" s="266"/>
      <c r="G125" s="311"/>
      <c r="H125" s="256"/>
      <c r="I125" s="39"/>
      <c r="J125" s="392" t="s">
        <v>321</v>
      </c>
      <c r="K125" s="392"/>
      <c r="L125" s="37"/>
      <c r="M125" s="38"/>
      <c r="P125" s="29"/>
      <c r="Q125" s="29"/>
      <c r="R125" s="31"/>
      <c r="S125" s="32"/>
      <c r="T125" s="33"/>
      <c r="U125" s="33"/>
      <c r="V125" s="29"/>
    </row>
    <row r="126" spans="1:22" ht="15.75" customHeight="1" x14ac:dyDescent="0.25">
      <c r="A126" s="19"/>
      <c r="B126" s="312" t="s">
        <v>248</v>
      </c>
      <c r="C126" s="313"/>
      <c r="D126" s="306"/>
      <c r="E126" s="307"/>
      <c r="F126" s="266"/>
      <c r="G126" s="311"/>
      <c r="H126" s="256"/>
      <c r="I126" s="39"/>
      <c r="J126" s="392" t="s">
        <v>330</v>
      </c>
      <c r="K126" s="392"/>
      <c r="L126" s="37"/>
      <c r="M126" s="38"/>
      <c r="P126" s="29"/>
      <c r="Q126" s="29"/>
      <c r="R126" s="31"/>
      <c r="S126" s="32"/>
      <c r="T126" s="33"/>
      <c r="U126" s="33"/>
      <c r="V126" s="29"/>
    </row>
    <row r="127" spans="1:22" ht="15.75" customHeight="1" x14ac:dyDescent="0.25">
      <c r="A127" s="19"/>
      <c r="B127" s="312" t="s">
        <v>249</v>
      </c>
      <c r="C127" s="313"/>
      <c r="D127" s="306"/>
      <c r="E127" s="307"/>
      <c r="F127" s="266"/>
      <c r="G127" s="311"/>
      <c r="H127" s="256"/>
      <c r="I127" s="39"/>
      <c r="J127" s="392" t="s">
        <v>339</v>
      </c>
      <c r="K127" s="392"/>
      <c r="L127" s="37"/>
    </row>
    <row r="128" spans="1:22" ht="29.25" customHeight="1" x14ac:dyDescent="0.25">
      <c r="A128" s="19"/>
      <c r="B128" s="312" t="s">
        <v>250</v>
      </c>
      <c r="C128" s="313"/>
      <c r="D128" s="306"/>
      <c r="E128" s="307"/>
      <c r="F128" s="266"/>
      <c r="G128" s="311"/>
      <c r="H128" s="256"/>
      <c r="I128" s="39"/>
      <c r="J128" s="392" t="s">
        <v>340</v>
      </c>
      <c r="K128" s="392"/>
      <c r="L128" s="37"/>
    </row>
    <row r="129" spans="1:12" ht="15.75" x14ac:dyDescent="0.25">
      <c r="A129" s="19"/>
      <c r="B129" s="312" t="s">
        <v>251</v>
      </c>
      <c r="C129" s="313"/>
      <c r="D129" s="306"/>
      <c r="E129" s="307"/>
      <c r="F129" s="266"/>
      <c r="G129" s="311"/>
      <c r="H129" s="256"/>
      <c r="I129" s="39"/>
      <c r="J129" s="392"/>
      <c r="K129" s="392"/>
      <c r="L129" s="37"/>
    </row>
    <row r="130" spans="1:12" ht="15.75" customHeight="1" x14ac:dyDescent="0.25">
      <c r="A130" s="19"/>
      <c r="B130" s="312" t="s">
        <v>252</v>
      </c>
      <c r="C130" s="313"/>
      <c r="D130" s="306"/>
      <c r="E130" s="307"/>
      <c r="F130" s="266"/>
      <c r="G130" s="311"/>
      <c r="H130" s="256"/>
      <c r="I130" s="39"/>
      <c r="J130" s="151"/>
      <c r="K130" s="370"/>
      <c r="L130" s="37"/>
    </row>
    <row r="131" spans="1:12" ht="15.75" x14ac:dyDescent="0.25">
      <c r="A131" s="19"/>
      <c r="B131" s="312" t="s">
        <v>253</v>
      </c>
      <c r="C131" s="313"/>
      <c r="D131" s="306"/>
      <c r="E131" s="307"/>
      <c r="F131" s="266"/>
      <c r="G131" s="311"/>
      <c r="H131" s="256"/>
      <c r="I131" s="39"/>
      <c r="J131" s="145"/>
      <c r="K131" s="150"/>
      <c r="L131" s="37"/>
    </row>
    <row r="132" spans="1:12" s="47" customFormat="1" ht="15.75" x14ac:dyDescent="0.25">
      <c r="A132" s="19"/>
      <c r="B132" s="312" t="s">
        <v>254</v>
      </c>
      <c r="C132" s="313"/>
      <c r="D132" s="306"/>
      <c r="E132" s="307"/>
      <c r="F132" s="266"/>
      <c r="G132" s="311"/>
      <c r="H132" s="256"/>
      <c r="I132" s="39"/>
      <c r="J132" s="145"/>
      <c r="K132" s="150"/>
      <c r="L132" s="46"/>
    </row>
    <row r="133" spans="1:12" ht="15.75" x14ac:dyDescent="0.25">
      <c r="A133" s="19"/>
      <c r="B133" s="304" t="s">
        <v>16</v>
      </c>
      <c r="C133" s="305"/>
      <c r="D133" s="306"/>
      <c r="E133" s="307"/>
      <c r="F133" s="268"/>
      <c r="G133" s="314" t="str">
        <f>IF(E113="","",IF(AND(E120="",E121=""),"",IF(D91&lt;&gt;"Pay Stubs","", IF(YEAR(D93)=YEAR(E93), IF(OR(F133="", F133 = 0), (SUM(C133:E133)/3)*VLOOKUP(H89, PayPeriods, 3, FALSE), (F133/H93)*260), IF(G91=0,0,IF(OR(F133="", F133 = 0), SUM(C133:E133)/3*VLOOKUP(H89, PayPeriods, 3, FALSE), (F133/G91)*VLOOKUP(H89,PayPeriods,3,FALSE)))))))</f>
        <v/>
      </c>
      <c r="H133" s="260"/>
      <c r="I133" s="39"/>
      <c r="J133" s="444" t="s">
        <v>331</v>
      </c>
      <c r="K133" s="444"/>
      <c r="L133" s="28"/>
    </row>
    <row r="134" spans="1:12" ht="30.75" customHeight="1" x14ac:dyDescent="0.25">
      <c r="A134" s="19"/>
      <c r="B134" s="304" t="s">
        <v>33</v>
      </c>
      <c r="C134" s="305"/>
      <c r="D134" s="306"/>
      <c r="E134" s="307"/>
      <c r="F134" s="268"/>
      <c r="G134" s="315" t="str">
        <f>IF(E113="","",IF(AND(E120="",E121=""),"",IF(D91&lt;&gt;"Pay Stubs","", IF(YEAR(D93)=YEAR(E93), IF(OR(F134="", F134 = 0), (SUM(C134:E134)/3)*VLOOKUP(H89, PayPeriods, 3, FALSE), (F134/H93)*260), IF(G91=0,0,IF(OR(F134="", F134 = 0), SUM(C134:E134)/3*VLOOKUP(H89, PayPeriods, 3, FALSE), (F134/G91)*VLOOKUP(H89,PayPeriods,3,FALSE)))))))</f>
        <v/>
      </c>
      <c r="H134" s="260"/>
      <c r="I134" s="39"/>
      <c r="J134" s="444" t="s">
        <v>332</v>
      </c>
      <c r="K134" s="444"/>
      <c r="L134" s="18"/>
    </row>
    <row r="135" spans="1:12" ht="15.75" customHeight="1" x14ac:dyDescent="0.25">
      <c r="A135" s="19"/>
      <c r="B135" s="292" t="s">
        <v>104</v>
      </c>
      <c r="C135" s="305"/>
      <c r="D135" s="306"/>
      <c r="E135" s="307"/>
      <c r="F135" s="268"/>
      <c r="G135" s="314" t="str">
        <f>IF(E113 = "", "", IF(AND(E120 = "", E121=""), "", IF(D91 = "Pay Stubs", (G124+G133+G134), "")))</f>
        <v/>
      </c>
      <c r="H135" s="316" t="str">
        <f>IF(E113= "", "", IF(AND(E120="", E121 = ""), "", IF(D91 = "Pay Stubs", IF(YEAR(D93) = YEAR(F93), (F135/H93) *260, IF(G91 = 0, 0, (F135/G91)*VLOOKUP(H89,PayPeriods,3,FALSE))), "")))</f>
        <v/>
      </c>
      <c r="I135" s="39"/>
      <c r="J135" s="444" t="s">
        <v>333</v>
      </c>
      <c r="K135" s="444"/>
      <c r="L135" s="18"/>
    </row>
    <row r="136" spans="1:12" ht="15.75" x14ac:dyDescent="0.25">
      <c r="A136" s="19"/>
      <c r="B136" s="129"/>
      <c r="C136" s="270"/>
      <c r="D136" s="270"/>
      <c r="E136" s="270"/>
      <c r="F136" s="270"/>
      <c r="G136" s="270"/>
      <c r="H136" s="270"/>
      <c r="I136" s="39"/>
      <c r="J136" s="392"/>
      <c r="K136" s="392"/>
      <c r="L136" s="18"/>
    </row>
    <row r="137" spans="1:12" ht="15.75" customHeight="1" x14ac:dyDescent="0.25">
      <c r="A137" s="19"/>
      <c r="B137" s="317" t="str">
        <f>IF(D91 = "VOE", "", IF((F124+F133+F134) = 0, "",IF((F124+F133+F134) = F135, "", "Year to Date Base pay, Overtime and Other income do not add to the Gross Wages, please correct or explain.")))</f>
        <v/>
      </c>
      <c r="C137" s="85"/>
      <c r="D137" s="85"/>
      <c r="E137" s="318"/>
      <c r="F137" s="90"/>
      <c r="G137" s="90"/>
      <c r="H137" s="90"/>
      <c r="I137" s="24"/>
      <c r="J137" s="392"/>
      <c r="K137" s="392"/>
      <c r="L137" s="18"/>
    </row>
    <row r="138" spans="1:12" ht="15.75" customHeight="1" x14ac:dyDescent="0.25">
      <c r="A138" s="19"/>
      <c r="B138" s="317" t="str">
        <f>IF(D91 = "VOE", "", IF(F135 &lt; E135, "Year to Date Gross Wages must be greater than or equal to the last pay stub", ""))</f>
        <v/>
      </c>
      <c r="C138" s="85"/>
      <c r="D138" s="85"/>
      <c r="E138" s="90"/>
      <c r="F138" s="90"/>
      <c r="G138" s="90"/>
      <c r="H138" s="90"/>
      <c r="I138" s="24"/>
      <c r="J138" s="392"/>
      <c r="K138" s="392"/>
      <c r="L138" s="18"/>
    </row>
    <row r="139" spans="1:12" ht="15.75" customHeight="1" x14ac:dyDescent="0.25">
      <c r="A139" s="19"/>
      <c r="B139" s="85"/>
      <c r="C139" s="317"/>
      <c r="D139" s="85"/>
      <c r="E139" s="90"/>
      <c r="F139" s="90"/>
      <c r="G139" s="90"/>
      <c r="H139" s="90"/>
      <c r="I139" s="24"/>
      <c r="J139" s="392"/>
      <c r="K139" s="392"/>
      <c r="L139" s="18"/>
    </row>
    <row r="140" spans="1:12" ht="15.75" customHeight="1" x14ac:dyDescent="0.25">
      <c r="A140" s="19"/>
      <c r="B140" s="319" t="str">
        <f xml:space="preserve"> IF(AND(B141 = "", B142 = ""), "", "If Regular Base Hours and/or Base Pay Rate are not provided on the check stubs, enter the numbers calculated below.")</f>
        <v/>
      </c>
      <c r="C140" s="317"/>
      <c r="D140" s="85"/>
      <c r="E140" s="90"/>
      <c r="F140" s="90"/>
      <c r="G140" s="90"/>
      <c r="H140" s="90"/>
      <c r="I140" s="24"/>
      <c r="J140" s="392"/>
      <c r="K140" s="392"/>
      <c r="L140" s="18"/>
    </row>
    <row r="141" spans="1:12" ht="15.75" customHeight="1" x14ac:dyDescent="0.25">
      <c r="A141" s="19"/>
      <c r="B141" s="320" t="str">
        <f>IF(D91 = "Pay Stubs", IF(G123 = "Hourly Pay Rate", IF(AND(C141="", D141 = "", E141 = ""), "","Hours Calculator"), ""), "")</f>
        <v/>
      </c>
      <c r="C141" s="321" t="str">
        <f>IF(D91 = "Pay Stubs", IF(G123 = "Hourly Pay Rate", IF(C123 = "", "",C124/C123), ""), "")</f>
        <v/>
      </c>
      <c r="D141" s="321" t="str">
        <f>IF(D91 = "Pay Stubs", IF(G123 = "Hourly Pay Rate", IF(D123 = "", "", D124/D123), ""), "")</f>
        <v/>
      </c>
      <c r="E141" s="321" t="str">
        <f>IF(D91 = "Pay Stubs", IF(G123 = "Hourly Pay Rate", IF(E123 = "", "", E124/E123), ""), "")</f>
        <v/>
      </c>
      <c r="F141" s="90"/>
      <c r="G141" s="87"/>
      <c r="H141" s="85"/>
      <c r="I141" s="24"/>
      <c r="J141" s="392"/>
      <c r="K141" s="392"/>
      <c r="L141" s="18"/>
    </row>
    <row r="142" spans="1:12" ht="15.75" customHeight="1" x14ac:dyDescent="0.25">
      <c r="A142" s="19"/>
      <c r="B142" s="320" t="str">
        <f>IF(D91 = "Pay Stubs", IF(G123 = "Hourly Pay Rate", IF(AND(C142="", D142 = "", E142 = ""), "","Rate Calculator"), ""), "")</f>
        <v/>
      </c>
      <c r="C142" s="322" t="str">
        <f>IF(D91 = "Pay Stubs", IF(G123="Hourly Pay Rate", IF(OR(C122 = "",C122 = 0), "", C124/C122),""), "")</f>
        <v/>
      </c>
      <c r="D142" s="322" t="str">
        <f>IF(D91="Pay Stubs",IF(G123="Hourly Pay Rate",IF(OR(D122="", D122 = 0),"",D124/D122), ""),"")</f>
        <v/>
      </c>
      <c r="E142" s="322" t="str">
        <f>IF(D91 = "Pay Stubs", IF(G123="Hourly Pay Rate", IF(OR(E122 = "",E122 = 0), "", E124/E122), ""), "")</f>
        <v/>
      </c>
      <c r="F142" s="85"/>
      <c r="G142" s="87"/>
      <c r="H142" s="85"/>
      <c r="I142" s="24"/>
      <c r="J142" s="392"/>
      <c r="K142" s="392"/>
      <c r="L142" s="18"/>
    </row>
    <row r="143" spans="1:12" ht="15.75" customHeight="1" x14ac:dyDescent="0.25">
      <c r="A143" s="19"/>
      <c r="B143" s="90"/>
      <c r="C143" s="90"/>
      <c r="D143" s="90"/>
      <c r="E143" s="90"/>
      <c r="F143" s="90"/>
      <c r="G143" s="85"/>
      <c r="H143" s="323"/>
      <c r="I143" s="24"/>
      <c r="J143" s="392"/>
      <c r="K143" s="392"/>
      <c r="L143" s="18"/>
    </row>
    <row r="144" spans="1:12" ht="15.75" customHeight="1" x14ac:dyDescent="0.25">
      <c r="A144" s="19"/>
      <c r="B144" s="85"/>
      <c r="C144" s="85"/>
      <c r="D144" s="85"/>
      <c r="E144" s="85"/>
      <c r="F144" s="85"/>
      <c r="G144" s="85"/>
      <c r="H144" s="85"/>
      <c r="I144" s="19"/>
      <c r="J144" s="392"/>
      <c r="K144" s="392"/>
      <c r="L144" s="18"/>
    </row>
    <row r="145" spans="1:13" ht="15.75" customHeight="1" thickBot="1" x14ac:dyDescent="0.3">
      <c r="A145" s="19"/>
      <c r="B145" s="204" t="s">
        <v>59</v>
      </c>
      <c r="C145" s="205"/>
      <c r="D145" s="206" t="str">
        <f>E5</f>
        <v>Name not entered on Household Summary</v>
      </c>
      <c r="E145" s="205"/>
      <c r="F145" s="205"/>
      <c r="G145" s="205"/>
      <c r="H145" s="364" t="s">
        <v>239</v>
      </c>
      <c r="I145" s="24"/>
      <c r="J145" s="392"/>
      <c r="K145" s="392"/>
      <c r="L145" s="18"/>
    </row>
    <row r="146" spans="1:13" ht="15.75" customHeight="1" thickTop="1" thickBot="1" x14ac:dyDescent="0.3">
      <c r="A146" s="19"/>
      <c r="B146" s="208"/>
      <c r="C146" s="209"/>
      <c r="D146" s="210"/>
      <c r="E146" s="210"/>
      <c r="F146" s="210"/>
      <c r="G146" s="210"/>
      <c r="H146" s="211"/>
      <c r="I146" s="19"/>
      <c r="J146" s="456" t="s">
        <v>338</v>
      </c>
      <c r="K146" s="456"/>
      <c r="L146" s="18"/>
    </row>
    <row r="147" spans="1:13" ht="15.75" customHeight="1" thickBot="1" x14ac:dyDescent="0.3">
      <c r="A147" s="19"/>
      <c r="B147" s="212" t="s">
        <v>32</v>
      </c>
      <c r="C147" s="209" t="s">
        <v>6</v>
      </c>
      <c r="D147" s="393"/>
      <c r="E147" s="394"/>
      <c r="F147" s="394"/>
      <c r="G147" s="395"/>
      <c r="H147" s="213" t="str">
        <f>IF(D149="VOE", E159, IF(D149 = "Pay Stubs", E171, ""))</f>
        <v/>
      </c>
      <c r="I147" s="24"/>
      <c r="J147" s="392" t="s">
        <v>347</v>
      </c>
      <c r="K147" s="392"/>
      <c r="L147" s="18"/>
    </row>
    <row r="148" spans="1:13" ht="15.75" customHeight="1" thickBot="1" x14ac:dyDescent="0.3">
      <c r="A148" s="19"/>
      <c r="B148" s="212"/>
      <c r="C148" s="209"/>
      <c r="D148" s="214"/>
      <c r="E148" s="215"/>
      <c r="F148" s="215"/>
      <c r="G148" s="216" t="s">
        <v>70</v>
      </c>
      <c r="H148" s="217" t="s">
        <v>61</v>
      </c>
      <c r="I148" s="24"/>
      <c r="J148" s="392" t="s">
        <v>319</v>
      </c>
      <c r="K148" s="392"/>
      <c r="L148" s="18"/>
    </row>
    <row r="149" spans="1:13" ht="16.5" customHeight="1" thickBot="1" x14ac:dyDescent="0.3">
      <c r="A149" s="19"/>
      <c r="B149" s="212"/>
      <c r="C149" s="218" t="s">
        <v>36</v>
      </c>
      <c r="D149" s="219"/>
      <c r="E149" s="220" t="str">
        <f>IF(ISNUMBER(SEARCH("VOE",D149)),"Warning: Fill VOE Sec Only!!","Warning: Fill PayStubs Sec Only!!")</f>
        <v>Warning: Fill PayStubs Sec Only!!</v>
      </c>
      <c r="F149" s="221"/>
      <c r="G149" s="222" t="e">
        <f>IF(OR(H147 = "Monthly", H147="Semi-Monthly"), IF(D149="VOE", H160, IF(D149 = "Pay Stubs", F173, "")), ROUNDUP(H149,0))</f>
        <v>#VALUE!</v>
      </c>
      <c r="H149" s="324" t="e">
        <f>G151/(VLOOKUP(H147, PayPeriods, 2, FALSE))</f>
        <v>#VALUE!</v>
      </c>
      <c r="I149" s="24"/>
      <c r="J149" s="392" t="s">
        <v>348</v>
      </c>
      <c r="K149" s="392"/>
      <c r="L149" s="18"/>
    </row>
    <row r="150" spans="1:13" ht="16.5" thickBot="1" x14ac:dyDescent="0.3">
      <c r="A150" s="19"/>
      <c r="B150" s="212"/>
      <c r="C150" s="209"/>
      <c r="D150" s="224"/>
      <c r="E150" s="221"/>
      <c r="F150" s="216" t="s">
        <v>22</v>
      </c>
      <c r="G150" s="216" t="s">
        <v>72</v>
      </c>
      <c r="H150" s="217" t="s">
        <v>69</v>
      </c>
      <c r="I150" s="24"/>
      <c r="J150" s="392"/>
      <c r="K150" s="392"/>
      <c r="L150" s="18"/>
    </row>
    <row r="151" spans="1:13" ht="16.5" thickBot="1" x14ac:dyDescent="0.3">
      <c r="A151" s="19"/>
      <c r="B151" s="208"/>
      <c r="C151" s="218" t="s">
        <v>0</v>
      </c>
      <c r="D151" s="219"/>
      <c r="E151" s="225" t="e">
        <f>CONCATENATE("1/1/",YEAR(F151))</f>
        <v>#VALUE!</v>
      </c>
      <c r="F151" s="226" t="str">
        <f>IF(D149 = "VOE", E160, IF(D149 = "Pay Stubs", IF(OR(C179 = "", D179="",E179 = ""), IF(OR(C178 = "",D178="", E178=""), "", E178), E179),""))</f>
        <v/>
      </c>
      <c r="G151" s="226" t="e">
        <f>IF(YEAR(D151) = YEAR(F151), F151-D151+1,F151-E151+1)</f>
        <v>#VALUE!</v>
      </c>
      <c r="H151" s="227" t="e">
        <f>ROUNDUP(G151*(5/7), 0)</f>
        <v>#VALUE!</v>
      </c>
      <c r="I151" s="19"/>
      <c r="J151" s="392"/>
      <c r="K151" s="392"/>
      <c r="L151" s="18"/>
    </row>
    <row r="152" spans="1:13" ht="7.5" customHeight="1" thickBot="1" x14ac:dyDescent="0.3">
      <c r="A152" s="19"/>
      <c r="B152" s="228"/>
      <c r="C152" s="229"/>
      <c r="D152" s="230"/>
      <c r="E152" s="231"/>
      <c r="F152" s="231"/>
      <c r="G152" s="232" t="s">
        <v>71</v>
      </c>
      <c r="H152" s="233" t="str">
        <f>IF(D149 = "VOE", IF(E157&gt;VLOOKUP(H147, PayPeriods, 6, FALSE), VLOOKUP(H147, PayPeriods, 6, FALSE), E157),IF(D149="Pay Stubs", IF((C180+D180+E180)/3 &gt; VLOOKUP(H147, PayPeriods, 6, FALSE), VLOOKUP(H147, PayPeriods, 6, FALSE), (C180+D180+E180)/3), ""))</f>
        <v/>
      </c>
      <c r="I152" s="24"/>
      <c r="J152" s="392"/>
      <c r="K152" s="392"/>
      <c r="L152" s="18"/>
    </row>
    <row r="153" spans="1:13" ht="14.25" customHeight="1" thickTop="1" x14ac:dyDescent="0.25">
      <c r="A153" s="19"/>
      <c r="B153" s="188"/>
      <c r="C153" s="91"/>
      <c r="D153" s="234"/>
      <c r="E153" s="235"/>
      <c r="F153" s="235"/>
      <c r="G153" s="91"/>
      <c r="H153" s="236"/>
      <c r="I153" s="24"/>
      <c r="J153" s="145"/>
      <c r="K153" s="146"/>
      <c r="L153" s="29"/>
      <c r="M153" s="29"/>
    </row>
    <row r="154" spans="1:13" ht="14.25" customHeight="1" x14ac:dyDescent="0.25">
      <c r="A154" s="19"/>
      <c r="B154" s="237" t="s">
        <v>9</v>
      </c>
      <c r="C154" s="396" t="s">
        <v>38</v>
      </c>
      <c r="D154" s="396"/>
      <c r="E154" s="396"/>
      <c r="F154" s="396"/>
      <c r="G154" s="396"/>
      <c r="H154" s="397"/>
      <c r="I154" s="24"/>
      <c r="J154" s="445" t="s">
        <v>179</v>
      </c>
      <c r="K154" s="445"/>
      <c r="L154" s="29"/>
      <c r="M154" s="29"/>
    </row>
    <row r="155" spans="1:13" ht="16.5" customHeight="1" x14ac:dyDescent="0.25">
      <c r="A155" s="19"/>
      <c r="B155" s="238"/>
      <c r="C155" s="91"/>
      <c r="D155" s="234"/>
      <c r="E155" s="239"/>
      <c r="F155" s="239"/>
      <c r="G155" s="91"/>
      <c r="H155" s="240"/>
      <c r="I155" s="24"/>
      <c r="J155" s="444"/>
      <c r="K155" s="444"/>
      <c r="L155" s="29"/>
      <c r="M155" s="29"/>
    </row>
    <row r="156" spans="1:13" ht="24.75" customHeight="1" thickBot="1" x14ac:dyDescent="0.3">
      <c r="A156" s="19"/>
      <c r="B156" s="238"/>
      <c r="C156" s="241"/>
      <c r="D156" s="241"/>
      <c r="E156" s="242" t="s">
        <v>37</v>
      </c>
      <c r="F156" s="243" t="s">
        <v>50</v>
      </c>
      <c r="G156" s="244" t="s">
        <v>49</v>
      </c>
      <c r="H156" s="243" t="s">
        <v>51</v>
      </c>
      <c r="I156" s="26"/>
      <c r="J156" s="444" t="s">
        <v>320</v>
      </c>
      <c r="K156" s="444"/>
      <c r="L156" s="29"/>
      <c r="M156" s="29"/>
    </row>
    <row r="157" spans="1:13" ht="16.5" thickBot="1" x14ac:dyDescent="0.3">
      <c r="A157" s="19"/>
      <c r="B157" s="188"/>
      <c r="C157" s="447" t="s">
        <v>34</v>
      </c>
      <c r="D157" s="448"/>
      <c r="E157" s="245"/>
      <c r="F157" s="246"/>
      <c r="G157" s="247"/>
      <c r="H157" s="248"/>
      <c r="I157" s="27"/>
      <c r="J157" s="444"/>
      <c r="K157" s="444"/>
      <c r="L157" s="28"/>
    </row>
    <row r="158" spans="1:13" ht="16.5" thickBot="1" x14ac:dyDescent="0.3">
      <c r="A158" s="19"/>
      <c r="B158" s="398" t="str">
        <f>IF(D149 = "VOE", IF(G158 = "Hourly Pay Rate", IF(E157&gt;VLOOKUP(H147,PayPeriods,6,FALSE),CONCATENATE("    Average hours &gt; ", ROUND(VLOOKUP(H147, PayPeriods, 6, FALSE),2), " (Standard Work Hours in Year / Pay Periods in Year);  ", ROUND(VLOOKUP(H147, PayPeriods, 6, FALSE),2), " hours used."), ""), ""), "")</f>
        <v/>
      </c>
      <c r="C158" s="449" t="s">
        <v>27</v>
      </c>
      <c r="D158" s="450"/>
      <c r="E158" s="249"/>
      <c r="F158" s="250" t="s">
        <v>99</v>
      </c>
      <c r="G158" s="399"/>
      <c r="H158" s="400"/>
      <c r="I158" s="24"/>
      <c r="J158" s="369" t="s">
        <v>321</v>
      </c>
      <c r="K158" s="370" t="s">
        <v>322</v>
      </c>
      <c r="L158" s="28"/>
    </row>
    <row r="159" spans="1:13" ht="15.75" customHeight="1" x14ac:dyDescent="0.25">
      <c r="A159" s="19"/>
      <c r="B159" s="398"/>
      <c r="C159" s="447" t="s">
        <v>35</v>
      </c>
      <c r="D159" s="448"/>
      <c r="E159" s="251"/>
      <c r="F159" s="401" t="str">
        <f>IF(AND(E159 &lt;&gt; "Monthly", E159 &lt;&gt; "Semi-Monthly", H160&gt;0), "Payroll Frequency changed, delete value in H66", "")</f>
        <v/>
      </c>
      <c r="G159" s="402"/>
      <c r="H159" s="403"/>
      <c r="I159" s="27"/>
      <c r="J159" s="444" t="s">
        <v>323</v>
      </c>
      <c r="K159" s="444"/>
      <c r="L159" s="28"/>
    </row>
    <row r="160" spans="1:13" ht="15" customHeight="1" x14ac:dyDescent="0.25">
      <c r="A160" s="19"/>
      <c r="B160" s="398"/>
      <c r="C160" s="454" t="s">
        <v>22</v>
      </c>
      <c r="D160" s="455"/>
      <c r="E160" s="252"/>
      <c r="F160" s="404" t="str">
        <f>IF(D149 = "VOE", IF(H147 &lt;&gt; "", IF(H147 = "Annual", "1 pay period", IF(OR(E159="Semi-Monthly", E159 = "Monthly"), "Enter # of Pay Periods to Date", IF(E160 = "", "",CONCATENATE(G149," pay periods to date")))), ""), "")</f>
        <v/>
      </c>
      <c r="G160" s="404"/>
      <c r="H160" s="253"/>
      <c r="I160" s="34">
        <f>IF(F160 = "Enter # of Pay Periods to Date", 50, 0)</f>
        <v>0</v>
      </c>
      <c r="J160" s="392" t="s">
        <v>324</v>
      </c>
      <c r="K160" s="392"/>
      <c r="L160" s="28"/>
    </row>
    <row r="161" spans="1:25" ht="15.75" x14ac:dyDescent="0.25">
      <c r="A161" s="19"/>
      <c r="B161" s="398"/>
      <c r="C161" s="405" t="s">
        <v>247</v>
      </c>
      <c r="D161" s="406"/>
      <c r="E161" s="254"/>
      <c r="F161" s="255" t="str">
        <f>IF(G161 = "", "", IF(G161 = 0, 0, G161/VLOOKUP(H147, PayPeriods, 3, FALSE)))</f>
        <v/>
      </c>
      <c r="G161" s="177" t="str">
        <f>IF(OR(G158="", E159 = "", E160=""), "", IF(D149="VOE",IF(G158="Hourly Pay Rate",H152*E158*VLOOKUP(H147, PayPeriods, 4, FALSE) *(VLOOKUP(H147,PayPeriods,3,FALSE)),E158*VLOOKUP(G158,PayRates,2,FALSE)),""))</f>
        <v/>
      </c>
      <c r="H161" s="256"/>
      <c r="I161" s="25"/>
      <c r="J161" s="392"/>
      <c r="K161" s="392"/>
    </row>
    <row r="162" spans="1:25" ht="17.25" customHeight="1" x14ac:dyDescent="0.25">
      <c r="A162" s="19"/>
      <c r="B162" s="257"/>
      <c r="C162" s="405" t="s">
        <v>16</v>
      </c>
      <c r="D162" s="406"/>
      <c r="E162" s="254"/>
      <c r="F162" s="258" t="str">
        <f>IF(OR(G158="", E159 = "", E160=""), "", IF(D149="VOE",IF(YEAR(D151) = YEAR(E151), (E162/H151)*VLOOKUP(H147, PayPeriods, 5,FALSE), IF(G149 = 0, 0, E162/G149)), ""))</f>
        <v/>
      </c>
      <c r="G162" s="259" t="str">
        <f>IF(OR(G158="", E159 = "", E160=""), "", IF(D149= "VOE", IF(YEAR(D151) = YEAR(E151), (E162/H151)*VLOOKUP(H147, PayPeriods, 5, FALSE) * VLOOKUP(H147, PayPeriods, 3,FALSE), IF(G149 = 0, 0, (E162/G149)*VLOOKUP(H147, PayPeriods, 3, FALSE))), ""))</f>
        <v/>
      </c>
      <c r="H162" s="260"/>
      <c r="I162" s="25"/>
      <c r="J162" s="392"/>
      <c r="K162" s="392"/>
    </row>
    <row r="163" spans="1:25" ht="16.5" customHeight="1" x14ac:dyDescent="0.25">
      <c r="A163" s="19"/>
      <c r="B163" s="261"/>
      <c r="C163" s="407" t="s">
        <v>29</v>
      </c>
      <c r="D163" s="408"/>
      <c r="E163" s="262"/>
      <c r="F163" s="263"/>
      <c r="G163" s="264"/>
      <c r="H163" s="265"/>
      <c r="I163" s="35"/>
      <c r="J163" s="444" t="s">
        <v>325</v>
      </c>
      <c r="K163" s="444"/>
    </row>
    <row r="164" spans="1:25" ht="16.5" customHeight="1" x14ac:dyDescent="0.25">
      <c r="A164" s="19"/>
      <c r="B164" s="261"/>
      <c r="C164" s="409"/>
      <c r="D164" s="410"/>
      <c r="E164" s="266"/>
      <c r="F164" s="267" t="str">
        <f>IF(OR(G158="", E159 = "", E160=""), "", IF(D149="VOE", IF(YEAR(D151) = YEAR(E151), (E164/H151)*VLOOKUP(H147, PayPeriods, 5,FALSE), IF(G149 = 0, 0, E164/G149)),""))</f>
        <v/>
      </c>
      <c r="G164" s="200" t="str">
        <f>IF(OR(G158="", E159 = "", E160=""), "", IF(D149 = "VOE", IF(YEAR(D151) = YEAR(E151), (E164/H151)*VLOOKUP(H147, PayPeriods, 5, FALSE) * VLOOKUP(H147, PayPeriods, 3,FALSE), IF(G149 = 0, 0, E164/G149)*VLOOKUP(H147, PayPeriods, 3, FALSE)), ""))</f>
        <v/>
      </c>
      <c r="H164" s="256"/>
      <c r="I164" s="35"/>
      <c r="J164" s="444"/>
      <c r="K164" s="444"/>
    </row>
    <row r="165" spans="1:25" ht="16.5" customHeight="1" x14ac:dyDescent="0.25">
      <c r="A165" s="19"/>
      <c r="B165" s="261"/>
      <c r="C165" s="405" t="s">
        <v>39</v>
      </c>
      <c r="D165" s="406"/>
      <c r="E165" s="268"/>
      <c r="F165" s="269"/>
      <c r="G165" s="177" t="str">
        <f>IF(OR(G158="", E159 = "", E160=""), "", IF(D149 = "VOE", SUM(G161:G164),""))</f>
        <v/>
      </c>
      <c r="H165" s="175" t="str">
        <f>IF(OR(G158="",E159="",E160=""),"",IF(D149="VOE",IF(YEAR(D151) = YEAR(F151), (E165/H151) *260, IF(G149=0,0,(E165/G149)*VLOOKUP(H147,PayPeriods,3,FALSE))),""))</f>
        <v/>
      </c>
      <c r="I165" s="24"/>
      <c r="J165" s="444"/>
      <c r="K165" s="444"/>
    </row>
    <row r="166" spans="1:25" ht="15.75" x14ac:dyDescent="0.25">
      <c r="A166" s="19"/>
      <c r="B166" s="261"/>
      <c r="C166" s="405" t="str">
        <f>IF(E160="","Gross Pay Prior Year",CONCATENATE("Gross Pay ",YEAR(E160)-1))</f>
        <v>Gross Pay Prior Year</v>
      </c>
      <c r="D166" s="406"/>
      <c r="E166" s="268"/>
      <c r="F166" s="270"/>
      <c r="G166" s="270"/>
      <c r="H166" s="271"/>
      <c r="I166" s="24"/>
      <c r="J166" s="392"/>
      <c r="K166" s="392"/>
    </row>
    <row r="167" spans="1:25" ht="16.5" customHeight="1" thickBot="1" x14ac:dyDescent="0.3">
      <c r="A167" s="19"/>
      <c r="B167" s="272"/>
      <c r="C167" s="405" t="str">
        <f>IF(E160="","Gross Pay Prior Year",CONCATENATE("Gross Pay ",YEAR(E160)-2))</f>
        <v>Gross Pay Prior Year</v>
      </c>
      <c r="D167" s="406"/>
      <c r="E167" s="273"/>
      <c r="F167" s="270"/>
      <c r="G167" s="270"/>
      <c r="H167" s="271"/>
      <c r="I167" s="24"/>
      <c r="J167" s="392" t="s">
        <v>326</v>
      </c>
      <c r="K167" s="392"/>
    </row>
    <row r="168" spans="1:25" ht="13.5" customHeight="1" x14ac:dyDescent="0.25">
      <c r="A168" s="19"/>
      <c r="B168" s="188"/>
      <c r="C168" s="274"/>
      <c r="D168" s="274"/>
      <c r="E168" s="270"/>
      <c r="F168" s="270"/>
      <c r="G168" s="270"/>
      <c r="H168" s="271"/>
      <c r="I168" s="24"/>
      <c r="J168" s="392"/>
      <c r="K168" s="392"/>
    </row>
    <row r="169" spans="1:25" ht="13.5" customHeight="1" x14ac:dyDescent="0.25">
      <c r="A169" s="19"/>
      <c r="B169" s="451" t="str">
        <f>IF(D149="VOE", IF(E161+E162+E164= E165, "", "Base Pay + Overtime + Commissions/Tips do not add to the Gross Pay (Current Year).  Please correct the numbers or explain the difference."), "")</f>
        <v/>
      </c>
      <c r="C169" s="452"/>
      <c r="D169" s="452"/>
      <c r="E169" s="452"/>
      <c r="F169" s="452"/>
      <c r="G169" s="452"/>
      <c r="H169" s="453"/>
      <c r="I169" s="24"/>
      <c r="J169" s="149"/>
      <c r="K169" s="369"/>
    </row>
    <row r="170" spans="1:25" ht="15.75" customHeight="1" thickBot="1" x14ac:dyDescent="0.3">
      <c r="A170" s="19"/>
      <c r="B170" s="261"/>
      <c r="C170" s="446"/>
      <c r="D170" s="446"/>
      <c r="E170" s="275"/>
      <c r="F170" s="275"/>
      <c r="G170" s="276" t="s">
        <v>7</v>
      </c>
      <c r="H170" s="277">
        <f>IF(OR(C179 = "", D179="", E179=""), IF(OR(C178 = "", D178 = "", E178 = ""), (E177-C177)/2, (E178-C178)/2), (E179-C179)/2)</f>
        <v>0</v>
      </c>
      <c r="I170" s="24"/>
      <c r="J170" s="392"/>
      <c r="K170" s="392"/>
    </row>
    <row r="171" spans="1:25" ht="16.5" customHeight="1" thickBot="1" x14ac:dyDescent="0.3">
      <c r="A171" s="19"/>
      <c r="B171" s="278" t="s">
        <v>17</v>
      </c>
      <c r="C171" s="411" t="s">
        <v>116</v>
      </c>
      <c r="D171" s="411"/>
      <c r="E171" s="279"/>
      <c r="F171" s="412" t="s">
        <v>54</v>
      </c>
      <c r="G171" s="412"/>
      <c r="H171" s="280" t="str">
        <f>IF(OR(H170="", H170 = 0, H170&gt;31), "", IF(H170 &gt;20, "Monthly", IF(H170&gt;14, "Semi-Monthly", IF(H170&gt;9, "Bi-Weekly", "Weekly"))))</f>
        <v/>
      </c>
      <c r="I171" s="24"/>
      <c r="J171" s="445" t="s">
        <v>233</v>
      </c>
      <c r="K171" s="445"/>
    </row>
    <row r="172" spans="1:25" ht="15.75" x14ac:dyDescent="0.25">
      <c r="A172" s="19"/>
      <c r="B172" s="281"/>
      <c r="C172" s="282"/>
      <c r="D172" s="282"/>
      <c r="E172" s="282"/>
      <c r="F172" s="283"/>
      <c r="G172" s="283"/>
      <c r="H172" s="280"/>
      <c r="I172" s="24"/>
      <c r="J172" s="392"/>
      <c r="K172" s="392"/>
    </row>
    <row r="173" spans="1:25" ht="15.75" customHeight="1" x14ac:dyDescent="0.25">
      <c r="A173" s="19"/>
      <c r="B173" s="188"/>
      <c r="C173" s="413" t="str">
        <f>IF(D149="Pay Stubs",IF(H147&lt;&gt;"",IF(OR(H147="Semi-Monthly",H147="Monthly"),"Enter number of Pay Periods to Date", IF(F173&gt;0,"Payroll Frequency changed, delete value in F173", "")),""), "")</f>
        <v/>
      </c>
      <c r="D173" s="413"/>
      <c r="E173" s="413"/>
      <c r="F173" s="284"/>
      <c r="G173" s="285">
        <f>IF(C173 = "Enter number of Pay Periods to Date", 50, 0)</f>
        <v>0</v>
      </c>
      <c r="H173" s="280"/>
      <c r="I173" s="24"/>
      <c r="J173" s="444" t="s">
        <v>327</v>
      </c>
      <c r="K173" s="444"/>
      <c r="P173" s="28"/>
      <c r="Q173" s="29"/>
      <c r="R173" s="29"/>
      <c r="S173" s="29"/>
      <c r="T173" s="29"/>
      <c r="U173" s="29"/>
      <c r="V173" s="29"/>
      <c r="W173" s="29"/>
      <c r="X173" s="29"/>
      <c r="Y173" s="29"/>
    </row>
    <row r="174" spans="1:25" ht="27.75" customHeight="1" x14ac:dyDescent="0.25">
      <c r="A174" s="19"/>
      <c r="B174" s="286"/>
      <c r="C174" s="414" t="str">
        <f xml:space="preserve"> IF(AND(OR(G193="", G193 = 0), OR(H193="", H193=0)), "", IF(H170&gt;31, "Pay stubs do not appear to be consecutive based on dates entered.", IF(OR( E178 &lt; C178, E178 &lt;D178, E179 &lt; C179, E179 &lt;D179), "Pay Stubs may be out of order.  Please check dates.",IF(H171 = "", "", IF(E171 = H171, "", "If Payroll Frequency selected does not equal Recommended please provide an explanation.")))))</f>
        <v/>
      </c>
      <c r="D174" s="414"/>
      <c r="E174" s="414"/>
      <c r="F174" s="414"/>
      <c r="G174" s="414"/>
      <c r="H174" s="415"/>
      <c r="I174" s="24"/>
      <c r="J174" s="444"/>
      <c r="K174" s="444"/>
      <c r="P174" s="30"/>
      <c r="Q174" s="29"/>
      <c r="R174" s="31"/>
      <c r="S174" s="32"/>
      <c r="T174" s="33"/>
      <c r="U174" s="33"/>
      <c r="V174" s="29"/>
    </row>
    <row r="175" spans="1:25" ht="15.75" customHeight="1" x14ac:dyDescent="0.25">
      <c r="A175" s="19"/>
      <c r="B175" s="188"/>
      <c r="C175" s="287"/>
      <c r="D175" s="274"/>
      <c r="E175" s="274"/>
      <c r="F175" s="274"/>
      <c r="G175" s="274"/>
      <c r="H175" s="288"/>
      <c r="I175" s="24"/>
      <c r="J175" s="392"/>
      <c r="K175" s="392"/>
      <c r="P175" s="29"/>
      <c r="Q175" s="29"/>
      <c r="R175" s="31"/>
      <c r="S175" s="32"/>
      <c r="T175" s="33"/>
      <c r="U175" s="33"/>
      <c r="V175" s="29"/>
    </row>
    <row r="176" spans="1:25" ht="24.75" thickBot="1" x14ac:dyDescent="0.3">
      <c r="A176" s="19"/>
      <c r="B176" s="289"/>
      <c r="C176" s="290" t="s">
        <v>66</v>
      </c>
      <c r="D176" s="290" t="s">
        <v>67</v>
      </c>
      <c r="E176" s="290" t="s">
        <v>255</v>
      </c>
      <c r="F176" s="291" t="s">
        <v>53</v>
      </c>
      <c r="G176" s="290" t="s">
        <v>52</v>
      </c>
      <c r="H176" s="290" t="s">
        <v>51</v>
      </c>
      <c r="I176" s="19"/>
      <c r="J176" s="392"/>
      <c r="K176" s="392"/>
      <c r="P176" s="29"/>
      <c r="Q176" s="29"/>
      <c r="R176" s="31"/>
      <c r="S176" s="32"/>
      <c r="T176" s="33"/>
      <c r="U176" s="33"/>
      <c r="V176" s="29"/>
    </row>
    <row r="177" spans="1:22" ht="15.75" customHeight="1" x14ac:dyDescent="0.25">
      <c r="A177" s="19"/>
      <c r="B177" s="292" t="s">
        <v>100</v>
      </c>
      <c r="C177" s="293"/>
      <c r="D177" s="294"/>
      <c r="E177" s="295"/>
      <c r="F177" s="416" t="str">
        <f>IF(D149 = "Pay Stubs", IF(AND(H147 &lt;&gt; "", F151 &lt;&gt; ""), IF(H147 = "Annual", "1 pay period to date", IF(OR(H147="Semi-Monthly", H147 = "Monthly"), "", IF(E171 = "", "",CONCATENATE(G149," pay periods to date")))), ""), "")</f>
        <v/>
      </c>
      <c r="G177" s="419" t="str">
        <f>IF(D149 = "Pay Stubs", IF(G181 = "Hourly Pay Rate", IF((C180+D180+E180)/3&gt;VLOOKUP(H147,PayPeriods,6,FALSE),CONCATENATE("Average hours &gt; ", ROUND(VLOOKUP(H147, PayPeriods, 6, FALSE),2), " (Standard Work Hours in Year / Pay Periods in Year); ", ROUND(VLOOKUP(H147, PayPeriods, 6, FALSE),2), " hours used to calculate base pay."), ""), ""), "")</f>
        <v/>
      </c>
      <c r="H177" s="420"/>
      <c r="I177" s="39"/>
      <c r="J177" s="444" t="s">
        <v>328</v>
      </c>
      <c r="K177" s="444"/>
      <c r="P177" s="29"/>
      <c r="Q177" s="29"/>
      <c r="R177" s="31"/>
      <c r="S177" s="32"/>
      <c r="T177" s="33"/>
      <c r="U177" s="33"/>
      <c r="V177" s="29"/>
    </row>
    <row r="178" spans="1:22" ht="15.75" customHeight="1" x14ac:dyDescent="0.25">
      <c r="A178" s="19"/>
      <c r="B178" s="292" t="s">
        <v>101</v>
      </c>
      <c r="C178" s="296"/>
      <c r="D178" s="297"/>
      <c r="E178" s="298"/>
      <c r="F178" s="417"/>
      <c r="G178" s="421"/>
      <c r="H178" s="422"/>
      <c r="I178" s="40"/>
      <c r="J178" s="444"/>
      <c r="K178" s="444"/>
      <c r="P178" s="29"/>
      <c r="Q178" s="29"/>
      <c r="R178" s="31"/>
      <c r="S178" s="32"/>
      <c r="T178" s="33"/>
      <c r="U178" s="33"/>
      <c r="V178" s="29"/>
    </row>
    <row r="179" spans="1:22" ht="20.25" customHeight="1" x14ac:dyDescent="0.25">
      <c r="A179" s="19"/>
      <c r="B179" s="292" t="s">
        <v>102</v>
      </c>
      <c r="C179" s="296"/>
      <c r="D179" s="297"/>
      <c r="E179" s="299"/>
      <c r="F179" s="417"/>
      <c r="G179" s="421"/>
      <c r="H179" s="422"/>
      <c r="I179" s="39"/>
      <c r="J179" s="444" t="s">
        <v>329</v>
      </c>
      <c r="K179" s="444"/>
      <c r="P179" s="29"/>
      <c r="Q179" s="29"/>
      <c r="R179" s="31"/>
      <c r="S179" s="32"/>
      <c r="T179" s="33"/>
      <c r="U179" s="33"/>
      <c r="V179" s="29"/>
    </row>
    <row r="180" spans="1:22" ht="16.5" thickBot="1" x14ac:dyDescent="0.3">
      <c r="A180" s="19"/>
      <c r="B180" s="300" t="s">
        <v>103</v>
      </c>
      <c r="C180" s="301"/>
      <c r="D180" s="302"/>
      <c r="E180" s="303"/>
      <c r="F180" s="418"/>
      <c r="G180" s="421"/>
      <c r="H180" s="422"/>
      <c r="I180" s="39"/>
      <c r="J180" s="444"/>
      <c r="K180" s="444"/>
      <c r="P180" s="29"/>
      <c r="Q180" s="29"/>
      <c r="R180" s="31"/>
      <c r="S180" s="32"/>
      <c r="T180" s="33"/>
      <c r="U180" s="33"/>
      <c r="V180" s="29"/>
    </row>
    <row r="181" spans="1:22" ht="16.5" thickBot="1" x14ac:dyDescent="0.3">
      <c r="A181" s="19"/>
      <c r="B181" s="304" t="s">
        <v>27</v>
      </c>
      <c r="C181" s="305"/>
      <c r="D181" s="306"/>
      <c r="E181" s="307"/>
      <c r="F181" s="308" t="s">
        <v>90</v>
      </c>
      <c r="G181" s="423"/>
      <c r="H181" s="424"/>
      <c r="I181" s="39"/>
      <c r="J181" s="444"/>
      <c r="K181" s="444"/>
      <c r="P181" s="29"/>
      <c r="Q181" s="29"/>
      <c r="R181" s="31"/>
      <c r="S181" s="32"/>
      <c r="T181" s="33"/>
      <c r="U181" s="33"/>
      <c r="V181" s="29"/>
    </row>
    <row r="182" spans="1:22" ht="15.75" customHeight="1" x14ac:dyDescent="0.25">
      <c r="A182" s="19"/>
      <c r="B182" s="309" t="s">
        <v>247</v>
      </c>
      <c r="C182" s="310">
        <f>SUM(C183:C190)</f>
        <v>0</v>
      </c>
      <c r="D182" s="310">
        <f t="shared" ref="D182:E182" si="3">SUM(D183:D190)</f>
        <v>0</v>
      </c>
      <c r="E182" s="310">
        <f t="shared" si="3"/>
        <v>0</v>
      </c>
      <c r="F182" s="310">
        <f>SUM(F183:F190)</f>
        <v>0</v>
      </c>
      <c r="G182" s="311" t="str">
        <f>IF(OR(E171 = "", G181 = ""), "", IF(AND(E178="", E179 = ""), "", IF(D149 = "Pay Stubs", IF(G181 = "Hourly Pay Rate", H152*E181*(VLOOKUP(H147,PayPeriods,3,FALSE)),E181*VLOOKUP(G181, PayRates, 2, FALSE)), "")))</f>
        <v/>
      </c>
      <c r="H182" s="256"/>
      <c r="I182" s="39"/>
      <c r="J182" s="392" t="s">
        <v>321</v>
      </c>
      <c r="K182" s="392"/>
      <c r="P182" s="29"/>
      <c r="Q182" s="29"/>
      <c r="R182" s="31"/>
      <c r="S182" s="32"/>
      <c r="T182" s="33"/>
      <c r="U182" s="33"/>
      <c r="V182" s="29"/>
    </row>
    <row r="183" spans="1:22" ht="15.75" customHeight="1" x14ac:dyDescent="0.25">
      <c r="A183" s="19"/>
      <c r="B183" s="312" t="s">
        <v>8</v>
      </c>
      <c r="C183" s="313"/>
      <c r="D183" s="306"/>
      <c r="E183" s="307"/>
      <c r="F183" s="266"/>
      <c r="G183" s="311"/>
      <c r="H183" s="256"/>
      <c r="I183" s="39"/>
      <c r="J183" s="392" t="s">
        <v>330</v>
      </c>
      <c r="K183" s="392"/>
      <c r="P183" s="29"/>
      <c r="Q183" s="29"/>
      <c r="R183" s="31"/>
      <c r="S183" s="32"/>
      <c r="T183" s="33"/>
      <c r="U183" s="33"/>
      <c r="V183" s="29"/>
    </row>
    <row r="184" spans="1:22" ht="15.75" customHeight="1" x14ac:dyDescent="0.25">
      <c r="A184" s="19"/>
      <c r="B184" s="312" t="s">
        <v>248</v>
      </c>
      <c r="C184" s="313"/>
      <c r="D184" s="306"/>
      <c r="E184" s="307"/>
      <c r="F184" s="266"/>
      <c r="G184" s="311"/>
      <c r="H184" s="256"/>
      <c r="I184" s="39"/>
      <c r="J184" s="392" t="s">
        <v>339</v>
      </c>
      <c r="K184" s="392"/>
      <c r="P184" s="29"/>
      <c r="Q184" s="29"/>
      <c r="R184" s="31"/>
      <c r="S184" s="32"/>
      <c r="T184" s="33"/>
      <c r="U184" s="33"/>
      <c r="V184" s="29"/>
    </row>
    <row r="185" spans="1:22" ht="30.75" customHeight="1" x14ac:dyDescent="0.25">
      <c r="A185" s="19"/>
      <c r="B185" s="312" t="s">
        <v>249</v>
      </c>
      <c r="C185" s="313"/>
      <c r="D185" s="306"/>
      <c r="E185" s="307"/>
      <c r="F185" s="266"/>
      <c r="G185" s="311"/>
      <c r="H185" s="256"/>
      <c r="I185" s="39"/>
      <c r="J185" s="392" t="s">
        <v>340</v>
      </c>
      <c r="K185" s="392"/>
      <c r="P185" s="29"/>
      <c r="Q185" s="29"/>
      <c r="R185" s="31"/>
      <c r="S185" s="32"/>
      <c r="T185" s="33"/>
      <c r="U185" s="33"/>
      <c r="V185" s="29"/>
    </row>
    <row r="186" spans="1:22" ht="15.75" customHeight="1" x14ac:dyDescent="0.25">
      <c r="A186" s="19"/>
      <c r="B186" s="312" t="s">
        <v>250</v>
      </c>
      <c r="C186" s="313"/>
      <c r="D186" s="306"/>
      <c r="E186" s="307"/>
      <c r="F186" s="266"/>
      <c r="G186" s="311"/>
      <c r="H186" s="256"/>
      <c r="I186" s="39"/>
      <c r="J186" s="444"/>
      <c r="K186" s="444"/>
      <c r="P186" s="29"/>
      <c r="Q186" s="29"/>
      <c r="R186" s="31"/>
      <c r="S186" s="32"/>
      <c r="T186" s="33"/>
      <c r="U186" s="33"/>
      <c r="V186" s="29"/>
    </row>
    <row r="187" spans="1:22" ht="15.75" customHeight="1" x14ac:dyDescent="0.25">
      <c r="A187" s="19"/>
      <c r="B187" s="312" t="s">
        <v>251</v>
      </c>
      <c r="C187" s="313"/>
      <c r="D187" s="306"/>
      <c r="E187" s="307"/>
      <c r="F187" s="266"/>
      <c r="G187" s="311"/>
      <c r="H187" s="256"/>
      <c r="I187" s="39"/>
      <c r="J187" s="444"/>
      <c r="K187" s="444"/>
      <c r="P187" s="29"/>
      <c r="Q187" s="29"/>
      <c r="R187" s="31"/>
      <c r="S187" s="32"/>
      <c r="T187" s="33"/>
      <c r="U187" s="33"/>
      <c r="V187" s="29"/>
    </row>
    <row r="188" spans="1:22" ht="15.75" customHeight="1" x14ac:dyDescent="0.25">
      <c r="A188" s="19"/>
      <c r="B188" s="312" t="s">
        <v>252</v>
      </c>
      <c r="C188" s="313"/>
      <c r="D188" s="306"/>
      <c r="E188" s="307"/>
      <c r="F188" s="266"/>
      <c r="G188" s="311"/>
      <c r="H188" s="256"/>
      <c r="I188" s="39"/>
      <c r="J188" s="151"/>
      <c r="K188" s="370"/>
      <c r="P188" s="29"/>
      <c r="Q188" s="29"/>
      <c r="R188" s="31"/>
      <c r="S188" s="32"/>
      <c r="T188" s="33"/>
      <c r="U188" s="33"/>
      <c r="V188" s="29"/>
    </row>
    <row r="189" spans="1:22" ht="15.75" customHeight="1" x14ac:dyDescent="0.25">
      <c r="A189" s="19"/>
      <c r="B189" s="312" t="s">
        <v>253</v>
      </c>
      <c r="C189" s="313"/>
      <c r="D189" s="306"/>
      <c r="E189" s="307"/>
      <c r="F189" s="266"/>
      <c r="G189" s="311"/>
      <c r="H189" s="256"/>
      <c r="I189" s="39"/>
      <c r="J189" s="151"/>
      <c r="K189" s="370"/>
      <c r="P189" s="29"/>
      <c r="Q189" s="29"/>
      <c r="R189" s="31"/>
      <c r="S189" s="32"/>
      <c r="T189" s="33"/>
      <c r="U189" s="33"/>
      <c r="V189" s="29"/>
    </row>
    <row r="190" spans="1:22" ht="15.75" customHeight="1" x14ac:dyDescent="0.25">
      <c r="A190" s="19"/>
      <c r="B190" s="312" t="s">
        <v>254</v>
      </c>
      <c r="C190" s="313"/>
      <c r="D190" s="306"/>
      <c r="E190" s="307"/>
      <c r="F190" s="266"/>
      <c r="G190" s="311"/>
      <c r="H190" s="256"/>
      <c r="I190" s="39"/>
      <c r="J190" s="145"/>
      <c r="K190" s="150"/>
      <c r="L190" s="37"/>
      <c r="M190" s="38"/>
      <c r="P190" s="29"/>
      <c r="Q190" s="29"/>
      <c r="R190" s="31"/>
      <c r="S190" s="32"/>
      <c r="T190" s="33"/>
      <c r="U190" s="33"/>
      <c r="V190" s="29"/>
    </row>
    <row r="191" spans="1:22" ht="21" customHeight="1" x14ac:dyDescent="0.25">
      <c r="A191" s="19"/>
      <c r="B191" s="304" t="s">
        <v>16</v>
      </c>
      <c r="C191" s="305"/>
      <c r="D191" s="306"/>
      <c r="E191" s="307"/>
      <c r="F191" s="268"/>
      <c r="G191" s="314" t="str">
        <f>IF(E171="","",IF(AND(E178="",E179=""),"",IF(D149&lt;&gt;"Pay Stubs","", IF(YEAR(D151)=YEAR(E151), IF(OR(F191="", F191 = 0), (SUM(C191:E191)/3)*VLOOKUP(H147, PayPeriods, 3, FALSE), (F191/H151)*260), IF(G149=0,0,IF(OR(F191="", F191 = 0), SUM(C191:E191)/3*VLOOKUP(H147, PayPeriods, 3, FALSE), (F191/G149)*VLOOKUP(H147,PayPeriods,3,FALSE)))))))</f>
        <v/>
      </c>
      <c r="H191" s="260"/>
      <c r="I191" s="39"/>
      <c r="J191" s="444" t="s">
        <v>331</v>
      </c>
      <c r="K191" s="444"/>
      <c r="L191" s="37"/>
      <c r="M191" s="38"/>
      <c r="P191" s="29"/>
      <c r="Q191" s="29"/>
      <c r="R191" s="31"/>
      <c r="S191" s="32"/>
      <c r="T191" s="33"/>
      <c r="U191" s="33"/>
      <c r="V191" s="29"/>
    </row>
    <row r="192" spans="1:22" ht="30" customHeight="1" x14ac:dyDescent="0.25">
      <c r="A192" s="19"/>
      <c r="B192" s="304" t="s">
        <v>33</v>
      </c>
      <c r="C192" s="305"/>
      <c r="D192" s="306"/>
      <c r="E192" s="307"/>
      <c r="F192" s="268"/>
      <c r="G192" s="315" t="str">
        <f>IF(E171="","",IF(AND(E178="",E179=""),"",IF(D149&lt;&gt;"Pay Stubs","", IF(YEAR(D151)=YEAR(E151), IF(OR(F192="", F192 = 0), (SUM(C192:E192)/3)*VLOOKUP(H147, PayPeriods, 3, FALSE), (F192/H151)*260), IF(G149=0,0,IF(OR(F192="", F192 = 0), SUM(C192:E192)/3*VLOOKUP(H147, PayPeriods, 3, FALSE), (F192/G149)*VLOOKUP(H147,PayPeriods,3,FALSE)))))))</f>
        <v/>
      </c>
      <c r="H192" s="260"/>
      <c r="I192" s="39"/>
      <c r="J192" s="444" t="s">
        <v>332</v>
      </c>
      <c r="K192" s="444"/>
      <c r="L192" s="37"/>
      <c r="M192" s="38"/>
      <c r="P192" s="29"/>
      <c r="Q192" s="29"/>
      <c r="R192" s="31"/>
      <c r="S192" s="32"/>
      <c r="T192" s="33"/>
      <c r="U192" s="33"/>
      <c r="V192" s="29"/>
    </row>
    <row r="193" spans="1:12" ht="15.75" customHeight="1" x14ac:dyDescent="0.25">
      <c r="A193" s="19"/>
      <c r="B193" s="292" t="s">
        <v>104</v>
      </c>
      <c r="C193" s="305"/>
      <c r="D193" s="306"/>
      <c r="E193" s="307"/>
      <c r="F193" s="268"/>
      <c r="G193" s="314" t="str">
        <f>IF(E171 = "", "", IF(AND(E178 = "", E179=""), "", IF(D149 = "Pay Stubs", (G182+G191+G192), "")))</f>
        <v/>
      </c>
      <c r="H193" s="316" t="str">
        <f>IF(E171= "", "", IF(AND(E178="", E179 = ""), "", IF(D149 = "Pay Stubs", IF(YEAR(D151) = YEAR(F151), (F193/H151) *260, IF(G149 = 0, 0, (F193/G149)*VLOOKUP(H147,PayPeriods,3,FALSE))), "")))</f>
        <v/>
      </c>
      <c r="I193" s="39"/>
      <c r="J193" s="444" t="s">
        <v>333</v>
      </c>
      <c r="K193" s="444"/>
      <c r="L193" s="37"/>
    </row>
    <row r="194" spans="1:12" ht="15.75" x14ac:dyDescent="0.25">
      <c r="A194" s="19"/>
      <c r="B194" s="129"/>
      <c r="C194" s="270"/>
      <c r="D194" s="270"/>
      <c r="E194" s="270"/>
      <c r="F194" s="270"/>
      <c r="G194" s="270"/>
      <c r="H194" s="270"/>
      <c r="I194" s="39"/>
      <c r="J194" s="392"/>
      <c r="K194" s="392"/>
      <c r="L194" s="37"/>
    </row>
    <row r="195" spans="1:12" ht="15.75" x14ac:dyDescent="0.25">
      <c r="A195" s="19"/>
      <c r="B195" s="317" t="str">
        <f>IF(D149 = "VOE", "", IF((F182+F191+F192) = 0, "",IF((F182+F191+F192) = F193, "", "Year to Date Base pay, Overtime and Other income do not add to the Gross Wages, please correct or explain.")))</f>
        <v/>
      </c>
      <c r="C195" s="85"/>
      <c r="D195" s="85"/>
      <c r="E195" s="318"/>
      <c r="F195" s="90"/>
      <c r="G195" s="90"/>
      <c r="H195" s="90"/>
      <c r="I195" s="24"/>
      <c r="J195" s="392"/>
      <c r="K195" s="392"/>
      <c r="L195" s="37"/>
    </row>
    <row r="196" spans="1:12" ht="15.75" x14ac:dyDescent="0.25">
      <c r="A196" s="19"/>
      <c r="B196" s="317" t="str">
        <f>IF(D149 = "VOE", "", IF(F193 &lt; E193, "Year to Date Gross Wages must be greater than or equal to the last pay stub", ""))</f>
        <v/>
      </c>
      <c r="C196" s="85"/>
      <c r="D196" s="85"/>
      <c r="E196" s="90"/>
      <c r="F196" s="90"/>
      <c r="G196" s="90"/>
      <c r="H196" s="90"/>
      <c r="I196" s="24"/>
      <c r="J196" s="392"/>
      <c r="K196" s="392"/>
      <c r="L196" s="37"/>
    </row>
    <row r="197" spans="1:12" ht="15.75" x14ac:dyDescent="0.25">
      <c r="A197" s="19"/>
      <c r="B197" s="85"/>
      <c r="C197" s="317"/>
      <c r="D197" s="85"/>
      <c r="E197" s="90"/>
      <c r="F197" s="90"/>
      <c r="G197" s="90"/>
      <c r="H197" s="90"/>
      <c r="I197" s="24"/>
      <c r="J197" s="392"/>
      <c r="K197" s="392"/>
      <c r="L197" s="37"/>
    </row>
    <row r="198" spans="1:12" ht="15.75" x14ac:dyDescent="0.25">
      <c r="A198" s="19"/>
      <c r="B198" s="319" t="str">
        <f xml:space="preserve"> IF(AND(B199 = "", B200 = ""), "", "If Regular Base Hours and/or Base Pay Rate are not provided on the check stubs, enter the numbers calculated below.")</f>
        <v/>
      </c>
      <c r="C198" s="317"/>
      <c r="D198" s="85"/>
      <c r="E198" s="90"/>
      <c r="F198" s="90"/>
      <c r="G198" s="90"/>
      <c r="H198" s="90"/>
      <c r="I198" s="24"/>
      <c r="J198" s="392"/>
      <c r="K198" s="392"/>
      <c r="L198" s="37"/>
    </row>
    <row r="199" spans="1:12" ht="15.75" x14ac:dyDescent="0.25">
      <c r="A199" s="19"/>
      <c r="B199" s="320" t="str">
        <f>IF(D149 = "Pay Stubs", IF(G181 = "Hourly Pay Rate", IF(AND(C199="", D199 = "", E199 = ""), "","Hours Calculator"), ""), "")</f>
        <v/>
      </c>
      <c r="C199" s="321" t="str">
        <f>IF(D149 = "Pay Stubs", IF(G181 = "Hourly Pay Rate", IF(C181 = "", "",C182/C181), ""), "")</f>
        <v/>
      </c>
      <c r="D199" s="321" t="str">
        <f>IF(D149 = "Pay Stubs", IF(G181 = "Hourly Pay Rate", IF(D181 = "", "", D182/D181), ""), "")</f>
        <v/>
      </c>
      <c r="E199" s="321" t="str">
        <f>IF(D149 = "Pay Stubs", IF(G181 = "Hourly Pay Rate", IF(E181 = "", "", E182/E181), ""), "")</f>
        <v/>
      </c>
      <c r="F199" s="90"/>
      <c r="G199" s="87"/>
      <c r="H199" s="85"/>
      <c r="I199" s="24"/>
      <c r="J199" s="392"/>
      <c r="K199" s="392"/>
      <c r="L199" s="28"/>
    </row>
    <row r="200" spans="1:12" ht="15.75" x14ac:dyDescent="0.25">
      <c r="A200" s="19"/>
      <c r="B200" s="320" t="str">
        <f>IF(D149 = "Pay Stubs", IF(G181 = "Hourly Pay Rate", IF(AND(C200="", D200 = "", E200 = ""), "","Rate Calculator"), ""), "")</f>
        <v/>
      </c>
      <c r="C200" s="322" t="str">
        <f>IF(D149 = "Pay Stubs", IF(G181="Hourly Pay Rate", IF(OR(C180 = "",C180 = 0), "", C182/C180),""), "")</f>
        <v/>
      </c>
      <c r="D200" s="322" t="str">
        <f>IF(D149="Pay Stubs",IF(G181="Hourly Pay Rate",IF(OR(D180="", D180 = 0),"",D182/D180), ""),"")</f>
        <v/>
      </c>
      <c r="E200" s="322" t="str">
        <f>IF(D149 = "Pay Stubs", IF(G181="Hourly Pay Rate", IF(OR(E180 = "",E180 = 0), "", E182/E180), ""), "")</f>
        <v/>
      </c>
      <c r="F200" s="85"/>
      <c r="G200" s="87"/>
      <c r="H200" s="85"/>
      <c r="I200" s="24"/>
      <c r="J200" s="392"/>
      <c r="K200" s="392"/>
      <c r="L200" s="18"/>
    </row>
    <row r="201" spans="1:12" ht="15.75" x14ac:dyDescent="0.25">
      <c r="A201" s="19"/>
      <c r="B201" s="90"/>
      <c r="C201" s="90"/>
      <c r="D201" s="90"/>
      <c r="E201" s="90"/>
      <c r="F201" s="90"/>
      <c r="G201" s="85"/>
      <c r="H201" s="323"/>
      <c r="I201" s="24"/>
      <c r="J201" s="392"/>
      <c r="K201" s="392"/>
      <c r="L201" s="18"/>
    </row>
    <row r="202" spans="1:12" ht="15.75" x14ac:dyDescent="0.25">
      <c r="A202" s="19"/>
      <c r="B202" s="85"/>
      <c r="C202" s="85"/>
      <c r="D202" s="85"/>
      <c r="E202" s="85"/>
      <c r="F202" s="85"/>
      <c r="G202" s="85"/>
      <c r="H202" s="85"/>
      <c r="I202" s="19"/>
      <c r="J202" s="392"/>
      <c r="K202" s="392"/>
      <c r="L202" s="18"/>
    </row>
    <row r="203" spans="1:12" ht="15.75" customHeight="1" thickBot="1" x14ac:dyDescent="0.3">
      <c r="A203" s="19"/>
      <c r="B203" s="204" t="s">
        <v>59</v>
      </c>
      <c r="C203" s="205"/>
      <c r="D203" s="206" t="str">
        <f>E5</f>
        <v>Name not entered on Household Summary</v>
      </c>
      <c r="E203" s="205"/>
      <c r="F203" s="205"/>
      <c r="G203" s="205"/>
      <c r="H203" s="364" t="s">
        <v>239</v>
      </c>
      <c r="I203" s="24"/>
      <c r="J203" s="392"/>
      <c r="K203" s="392"/>
      <c r="L203" s="18"/>
    </row>
    <row r="204" spans="1:12" ht="15.75" customHeight="1" thickTop="1" thickBot="1" x14ac:dyDescent="0.3">
      <c r="A204" s="19"/>
      <c r="B204" s="212"/>
      <c r="C204" s="209"/>
      <c r="D204" s="224"/>
      <c r="E204" s="221"/>
      <c r="F204" s="216"/>
      <c r="G204" s="216"/>
      <c r="H204" s="217"/>
      <c r="I204" s="24"/>
      <c r="J204" s="456" t="s">
        <v>338</v>
      </c>
      <c r="K204" s="456"/>
      <c r="L204" s="18"/>
    </row>
    <row r="205" spans="1:12" ht="16.5" customHeight="1" thickBot="1" x14ac:dyDescent="0.3">
      <c r="A205" s="19"/>
      <c r="B205" s="212" t="s">
        <v>64</v>
      </c>
      <c r="C205" s="209" t="s">
        <v>6</v>
      </c>
      <c r="D205" s="393"/>
      <c r="E205" s="394"/>
      <c r="F205" s="394"/>
      <c r="G205" s="395"/>
      <c r="H205" s="213" t="str">
        <f>IF(D207="VOE", E217, IF(D207 = "Pay Stubs", E229, ""))</f>
        <v/>
      </c>
      <c r="I205" s="24"/>
      <c r="J205" s="392" t="s">
        <v>347</v>
      </c>
      <c r="K205" s="392"/>
      <c r="L205" s="18"/>
    </row>
    <row r="206" spans="1:12" ht="15.75" customHeight="1" thickBot="1" x14ac:dyDescent="0.3">
      <c r="A206" s="19"/>
      <c r="B206" s="212"/>
      <c r="C206" s="209"/>
      <c r="D206" s="214"/>
      <c r="E206" s="215"/>
      <c r="F206" s="215"/>
      <c r="G206" s="216" t="s">
        <v>70</v>
      </c>
      <c r="H206" s="217" t="s">
        <v>61</v>
      </c>
      <c r="I206" s="24"/>
      <c r="J206" s="392" t="s">
        <v>319</v>
      </c>
      <c r="K206" s="392"/>
      <c r="L206" s="18"/>
    </row>
    <row r="207" spans="1:12" ht="15.75" customHeight="1" thickBot="1" x14ac:dyDescent="0.3">
      <c r="A207" s="19"/>
      <c r="B207" s="212"/>
      <c r="C207" s="218" t="s">
        <v>36</v>
      </c>
      <c r="D207" s="219"/>
      <c r="E207" s="220" t="str">
        <f>IF(ISNUMBER(SEARCH("VOE",D207)),"Warning: Fill VOE Sec Only!!","Warning: Fill PayStubs Sec Only!!")</f>
        <v>Warning: Fill PayStubs Sec Only!!</v>
      </c>
      <c r="F207" s="221"/>
      <c r="G207" s="222" t="e">
        <f>IF(OR(H205 = "Monthly", H205="Semi-Monthly"), IF(D207="VOE", H218, IF(D207 = "Pay Stubs", F231, "")), ROUNDUP(H207,0))</f>
        <v>#VALUE!</v>
      </c>
      <c r="H207" s="324" t="e">
        <f>G209/(VLOOKUP(H205, PayPeriods, 2, FALSE))</f>
        <v>#VALUE!</v>
      </c>
      <c r="I207" s="24"/>
      <c r="J207" s="392" t="s">
        <v>348</v>
      </c>
      <c r="K207" s="392"/>
      <c r="L207" s="18"/>
    </row>
    <row r="208" spans="1:12" ht="15.75" customHeight="1" thickBot="1" x14ac:dyDescent="0.3">
      <c r="A208" s="19"/>
      <c r="B208" s="212"/>
      <c r="C208" s="209"/>
      <c r="D208" s="224"/>
      <c r="E208" s="221"/>
      <c r="F208" s="216" t="s">
        <v>22</v>
      </c>
      <c r="G208" s="216" t="s">
        <v>72</v>
      </c>
      <c r="H208" s="217" t="s">
        <v>69</v>
      </c>
      <c r="I208" s="24"/>
      <c r="J208" s="392"/>
      <c r="K208" s="392"/>
      <c r="L208" s="18"/>
    </row>
    <row r="209" spans="1:13" ht="15.75" customHeight="1" thickBot="1" x14ac:dyDescent="0.3">
      <c r="A209" s="19"/>
      <c r="B209" s="208"/>
      <c r="C209" s="218" t="s">
        <v>0</v>
      </c>
      <c r="D209" s="326"/>
      <c r="E209" s="225" t="e">
        <f>CONCATENATE("1/1/",YEAR(F209))</f>
        <v>#VALUE!</v>
      </c>
      <c r="F209" s="226" t="str">
        <f>IF(D207 = "VOE", E218, IF(D207 = "Pay Stubs", IF(OR(C237 = "", D237="",E237 = ""), IF(OR(C236 = "",D236="", E236=""), "", E236), E237),""))</f>
        <v/>
      </c>
      <c r="G209" s="226" t="e">
        <f>IF(YEAR(D209) = YEAR(F209), F209-D209+1,F209-E209+1)</f>
        <v>#VALUE!</v>
      </c>
      <c r="H209" s="227" t="e">
        <f>ROUNDUP(G209*(5/7), 0)</f>
        <v>#VALUE!</v>
      </c>
      <c r="I209" s="19"/>
      <c r="J209" s="392"/>
      <c r="K209" s="392"/>
      <c r="L209" s="18"/>
    </row>
    <row r="210" spans="1:13" ht="15.75" customHeight="1" thickBot="1" x14ac:dyDescent="0.3">
      <c r="A210" s="19"/>
      <c r="B210" s="228"/>
      <c r="C210" s="229"/>
      <c r="D210" s="230"/>
      <c r="E210" s="231"/>
      <c r="F210" s="231"/>
      <c r="G210" s="232" t="s">
        <v>71</v>
      </c>
      <c r="H210" s="233" t="str">
        <f>IF(D207 = "VOE", IF(E215&gt;VLOOKUP(H205, PayPeriods, 6, FALSE), VLOOKUP(H205, PayPeriods, 6, FALSE), E215),IF(D207="Pay Stubs", IF((C238+D238+E238)/3 &gt; VLOOKUP(H205, PayPeriods, 6, FALSE), VLOOKUP(H205, PayPeriods, 6, FALSE), (C238+D238+E238)/3), ""))</f>
        <v/>
      </c>
      <c r="I210" s="24"/>
      <c r="J210" s="392"/>
      <c r="K210" s="392"/>
      <c r="L210" s="18"/>
    </row>
    <row r="211" spans="1:13" ht="15.75" customHeight="1" thickTop="1" x14ac:dyDescent="0.25">
      <c r="A211" s="19"/>
      <c r="B211" s="188"/>
      <c r="C211" s="91"/>
      <c r="D211" s="234"/>
      <c r="E211" s="235"/>
      <c r="F211" s="235"/>
      <c r="G211" s="91"/>
      <c r="H211" s="236"/>
      <c r="I211" s="24"/>
      <c r="J211" s="145"/>
      <c r="K211" s="146"/>
      <c r="L211" s="18"/>
    </row>
    <row r="212" spans="1:13" ht="15.75" customHeight="1" x14ac:dyDescent="0.25">
      <c r="A212" s="19"/>
      <c r="B212" s="237" t="s">
        <v>9</v>
      </c>
      <c r="C212" s="396" t="s">
        <v>38</v>
      </c>
      <c r="D212" s="396"/>
      <c r="E212" s="396"/>
      <c r="F212" s="396"/>
      <c r="G212" s="396"/>
      <c r="H212" s="397"/>
      <c r="I212" s="24"/>
      <c r="J212" s="445" t="s">
        <v>179</v>
      </c>
      <c r="K212" s="445"/>
      <c r="L212" s="18"/>
    </row>
    <row r="213" spans="1:13" ht="15.75" customHeight="1" x14ac:dyDescent="0.25">
      <c r="A213" s="19"/>
      <c r="B213" s="238"/>
      <c r="C213" s="91"/>
      <c r="D213" s="234"/>
      <c r="E213" s="239"/>
      <c r="F213" s="239"/>
      <c r="G213" s="91"/>
      <c r="H213" s="240"/>
      <c r="I213" s="24"/>
      <c r="J213" s="444"/>
      <c r="K213" s="444"/>
      <c r="L213" s="18"/>
    </row>
    <row r="214" spans="1:13" ht="24.75" customHeight="1" thickBot="1" x14ac:dyDescent="0.3">
      <c r="A214" s="19"/>
      <c r="B214" s="238"/>
      <c r="C214" s="241"/>
      <c r="D214" s="241"/>
      <c r="E214" s="242" t="s">
        <v>37</v>
      </c>
      <c r="F214" s="243" t="s">
        <v>50</v>
      </c>
      <c r="G214" s="244" t="s">
        <v>49</v>
      </c>
      <c r="H214" s="243" t="s">
        <v>51</v>
      </c>
      <c r="I214" s="26"/>
      <c r="J214" s="444" t="s">
        <v>320</v>
      </c>
      <c r="K214" s="444"/>
      <c r="L214" s="18"/>
    </row>
    <row r="215" spans="1:13" ht="15.75" customHeight="1" thickBot="1" x14ac:dyDescent="0.3">
      <c r="A215" s="19"/>
      <c r="B215" s="188"/>
      <c r="C215" s="447" t="s">
        <v>34</v>
      </c>
      <c r="D215" s="448"/>
      <c r="E215" s="245"/>
      <c r="F215" s="246"/>
      <c r="G215" s="247"/>
      <c r="H215" s="248"/>
      <c r="I215" s="27"/>
      <c r="J215" s="444"/>
      <c r="K215" s="444"/>
      <c r="L215" s="18"/>
    </row>
    <row r="216" spans="1:13" ht="16.5" thickBot="1" x14ac:dyDescent="0.3">
      <c r="A216" s="19"/>
      <c r="B216" s="398" t="str">
        <f>IF(D207 = "VOE", IF(G216 = "Hourly Pay Rate", IF(E215&gt;VLOOKUP(H205,PayPeriods,6,FALSE),CONCATENATE("    Average hours &gt; ", ROUND(VLOOKUP(H205, PayPeriods, 6, FALSE),2), " (Standard Work Hours in Year / Pay Periods in Year);  ", ROUND(VLOOKUP(H205, PayPeriods, 6, FALSE),2), " hours used."), ""), ""), "")</f>
        <v/>
      </c>
      <c r="C216" s="449" t="s">
        <v>27</v>
      </c>
      <c r="D216" s="450"/>
      <c r="E216" s="249"/>
      <c r="F216" s="250" t="s">
        <v>99</v>
      </c>
      <c r="G216" s="399"/>
      <c r="H216" s="400"/>
      <c r="I216" s="24"/>
      <c r="J216" s="369" t="s">
        <v>321</v>
      </c>
      <c r="K216" s="370" t="s">
        <v>322</v>
      </c>
      <c r="L216" s="18"/>
    </row>
    <row r="217" spans="1:13" ht="15.75" customHeight="1" x14ac:dyDescent="0.25">
      <c r="A217" s="19"/>
      <c r="B217" s="398"/>
      <c r="C217" s="447" t="s">
        <v>35</v>
      </c>
      <c r="D217" s="448"/>
      <c r="E217" s="251"/>
      <c r="F217" s="401" t="str">
        <f>IF(AND(E217 &lt;&gt; "Monthly", E217 &lt;&gt; "Semi-Monthly", H218&gt;0), "Payroll Frequency changed, delete value in H66", "")</f>
        <v/>
      </c>
      <c r="G217" s="402"/>
      <c r="H217" s="403"/>
      <c r="I217" s="68">
        <f>IF(F217 = "Enter # of Pay Periods to Date", 50, 0)</f>
        <v>0</v>
      </c>
      <c r="J217" s="444" t="s">
        <v>323</v>
      </c>
      <c r="K217" s="444"/>
      <c r="L217" s="18"/>
    </row>
    <row r="218" spans="1:13" ht="15.75" customHeight="1" x14ac:dyDescent="0.25">
      <c r="A218" s="19"/>
      <c r="B218" s="398"/>
      <c r="C218" s="454" t="s">
        <v>22</v>
      </c>
      <c r="D218" s="455"/>
      <c r="E218" s="252"/>
      <c r="F218" s="404" t="str">
        <f>IF(D207 = "VOE", IF(H205 &lt;&gt; "", IF(H205 = "Annual", "1 pay period", IF(OR(E217="Semi-Monthly", E217 = "Monthly"), "Enter # of Pay Periods to Date", IF(E218 = "", "",CONCATENATE(G207," pay periods to date")))), ""), "")</f>
        <v/>
      </c>
      <c r="G218" s="404"/>
      <c r="H218" s="253"/>
      <c r="I218" s="34"/>
      <c r="J218" s="392" t="s">
        <v>324</v>
      </c>
      <c r="K218" s="392"/>
      <c r="L218" s="18"/>
    </row>
    <row r="219" spans="1:13" ht="15.75" x14ac:dyDescent="0.25">
      <c r="A219" s="19"/>
      <c r="B219" s="398"/>
      <c r="C219" s="405" t="s">
        <v>8</v>
      </c>
      <c r="D219" s="406"/>
      <c r="E219" s="254"/>
      <c r="F219" s="255" t="str">
        <f>IF(G219 = "", "", IF(G219 = 0, 0, G219/VLOOKUP(H205, PayPeriods, 3, FALSE)))</f>
        <v/>
      </c>
      <c r="G219" s="177" t="str">
        <f>IF(OR(G216="", E217 = "", E218=""), "", IF(D207="VOE",IF(G216="Hourly Pay Rate",H210*E216*VLOOKUP(H205, PayPeriods, 4, FALSE) *(VLOOKUP(H205,PayPeriods,3,FALSE)),E216*VLOOKUP(G216,PayRates,2,FALSE)),""))</f>
        <v/>
      </c>
      <c r="H219" s="256"/>
      <c r="I219" s="25"/>
      <c r="J219" s="392"/>
      <c r="K219" s="392"/>
      <c r="L219" s="18"/>
    </row>
    <row r="220" spans="1:13" ht="14.25" customHeight="1" x14ac:dyDescent="0.25">
      <c r="A220" s="19"/>
      <c r="B220" s="257"/>
      <c r="C220" s="405" t="s">
        <v>16</v>
      </c>
      <c r="D220" s="406"/>
      <c r="E220" s="254"/>
      <c r="F220" s="258" t="str">
        <f>IF(OR(G216="", E217 = "", E218=""), "", IF(D207="VOE",IF(YEAR(D209) = YEAR(E209), (E220/H209)*VLOOKUP(H205, PayPeriods, 5,FALSE), IF(G207 = 0, 0, E220/G207)), ""))</f>
        <v/>
      </c>
      <c r="G220" s="259" t="str">
        <f>IF(OR(G216="", E217 = "", E218=""), "", IF(D207= "VOE", IF(YEAR(D209) = YEAR(E209), (E220/H209)*VLOOKUP(H205, PayPeriods, 5, FALSE) * VLOOKUP(H205, PayPeriods, 3,FALSE), IF(G207 = 0, 0, (E220/G207)*VLOOKUP(H205, PayPeriods, 3, FALSE))), ""))</f>
        <v/>
      </c>
      <c r="H220" s="260"/>
      <c r="I220" s="25"/>
      <c r="J220" s="392"/>
      <c r="K220" s="392"/>
      <c r="L220" s="29"/>
      <c r="M220" s="29"/>
    </row>
    <row r="221" spans="1:13" ht="14.25" customHeight="1" x14ac:dyDescent="0.25">
      <c r="A221" s="19"/>
      <c r="B221" s="261"/>
      <c r="C221" s="407" t="s">
        <v>29</v>
      </c>
      <c r="D221" s="408"/>
      <c r="E221" s="262"/>
      <c r="F221" s="263"/>
      <c r="G221" s="264"/>
      <c r="H221" s="265"/>
      <c r="I221" s="35"/>
      <c r="J221" s="444" t="s">
        <v>325</v>
      </c>
      <c r="K221" s="444"/>
      <c r="L221" s="29"/>
      <c r="M221" s="29"/>
    </row>
    <row r="222" spans="1:13" ht="16.5" customHeight="1" x14ac:dyDescent="0.25">
      <c r="A222" s="19"/>
      <c r="B222" s="261"/>
      <c r="C222" s="409"/>
      <c r="D222" s="410"/>
      <c r="E222" s="266"/>
      <c r="F222" s="267" t="str">
        <f>IF(OR(G216="", E217 = "", E218=""), "", IF(D207="VOE", IF(YEAR(D209) = YEAR(E209), (E222/H209)*VLOOKUP(H205, PayPeriods, 5,FALSE), IF(G207 = 0, 0, E222/G207)),""))</f>
        <v/>
      </c>
      <c r="G222" s="200" t="str">
        <f>IF(OR(G216="", E217 = "", E218=""), "", IF(D207 = "VOE", IF(YEAR(D209) = YEAR(E209), (E222/H209)*VLOOKUP(H205, PayPeriods, 5, FALSE) * VLOOKUP(H205, PayPeriods, 3,FALSE), IF(G207 = 0, 0, E222/G207)*VLOOKUP(H205, PayPeriods, 3, FALSE)), ""))</f>
        <v/>
      </c>
      <c r="H222" s="256"/>
      <c r="I222" s="35"/>
      <c r="J222" s="444"/>
      <c r="K222" s="444"/>
      <c r="L222" s="29"/>
      <c r="M222" s="29"/>
    </row>
    <row r="223" spans="1:13" ht="15.75" customHeight="1" x14ac:dyDescent="0.25">
      <c r="A223" s="19"/>
      <c r="B223" s="261"/>
      <c r="C223" s="405" t="s">
        <v>39</v>
      </c>
      <c r="D223" s="406"/>
      <c r="E223" s="268"/>
      <c r="F223" s="269"/>
      <c r="G223" s="177" t="str">
        <f>IF(OR(G216="", E217 = "", E218=""), "", IF(D207 = "VOE", SUM(G219:G222),""))</f>
        <v/>
      </c>
      <c r="H223" s="175" t="str">
        <f>IF(OR(G216="",E217="",E218=""),"",IF(D207="VOE",IF(YEAR(D209) = YEAR(F209), (E223/H209) *260, IF(G207=0,0,(E223/G207)*VLOOKUP(H205,PayPeriods,3,FALSE))),""))</f>
        <v/>
      </c>
      <c r="I223" s="24"/>
      <c r="J223" s="444"/>
      <c r="K223" s="444"/>
      <c r="L223" s="29"/>
      <c r="M223" s="29"/>
    </row>
    <row r="224" spans="1:13" ht="15.75" customHeight="1" x14ac:dyDescent="0.25">
      <c r="A224" s="19"/>
      <c r="B224" s="261"/>
      <c r="C224" s="405" t="str">
        <f>IF(E218="","Gross Pay Prior Year",CONCATENATE("Gross Pay ",YEAR(E218)-1))</f>
        <v>Gross Pay Prior Year</v>
      </c>
      <c r="D224" s="406"/>
      <c r="E224" s="268"/>
      <c r="F224" s="270"/>
      <c r="G224" s="270"/>
      <c r="H224" s="271"/>
      <c r="I224" s="24"/>
      <c r="J224" s="392" t="s">
        <v>326</v>
      </c>
      <c r="K224" s="392"/>
      <c r="L224" s="28"/>
    </row>
    <row r="225" spans="1:25" ht="16.5" thickBot="1" x14ac:dyDescent="0.3">
      <c r="A225" s="19"/>
      <c r="B225" s="272"/>
      <c r="C225" s="405" t="str">
        <f>IF(E218="","Gross Pay Prior Year",CONCATENATE("Gross Pay ",YEAR(E218)-2))</f>
        <v>Gross Pay Prior Year</v>
      </c>
      <c r="D225" s="406"/>
      <c r="E225" s="273"/>
      <c r="F225" s="270"/>
      <c r="G225" s="270"/>
      <c r="H225" s="271"/>
      <c r="I225" s="24"/>
      <c r="J225" s="392"/>
      <c r="K225" s="392"/>
      <c r="L225" s="28"/>
    </row>
    <row r="226" spans="1:25" ht="15.75" x14ac:dyDescent="0.25">
      <c r="A226" s="19"/>
      <c r="B226" s="188"/>
      <c r="C226" s="274"/>
      <c r="D226" s="274"/>
      <c r="E226" s="270"/>
      <c r="F226" s="270"/>
      <c r="G226" s="270"/>
      <c r="H226" s="271"/>
      <c r="I226" s="24"/>
      <c r="J226" s="149"/>
      <c r="K226" s="369"/>
      <c r="L226" s="28"/>
    </row>
    <row r="227" spans="1:25" ht="15" customHeight="1" x14ac:dyDescent="0.25">
      <c r="A227" s="19"/>
      <c r="B227" s="451" t="str">
        <f>IF(D207="VOE", IF(E219+E220+E222= E223, "", "Base Pay + Overtime + Commissions/Tips do not add to the Gross Pay (Current Year).  Please correct the numbers or explain the difference."), "")</f>
        <v/>
      </c>
      <c r="C227" s="452"/>
      <c r="D227" s="452"/>
      <c r="E227" s="452"/>
      <c r="F227" s="452"/>
      <c r="G227" s="452"/>
      <c r="H227" s="453"/>
      <c r="I227" s="24"/>
      <c r="J227" s="149"/>
      <c r="K227" s="369"/>
      <c r="L227" s="28"/>
    </row>
    <row r="228" spans="1:25" ht="16.5" thickBot="1" x14ac:dyDescent="0.3">
      <c r="A228" s="19"/>
      <c r="B228" s="261"/>
      <c r="C228" s="446"/>
      <c r="D228" s="446"/>
      <c r="E228" s="275"/>
      <c r="F228" s="275"/>
      <c r="G228" s="276" t="s">
        <v>7</v>
      </c>
      <c r="H228" s="277">
        <f>IF(OR(C237 = "", D237="", E237=""), IF(OR(C236 = "", D236 = "", E236 = ""), (E235-C235)/2, (E236-C236)/2), (E237-C237)/2)</f>
        <v>0</v>
      </c>
      <c r="I228" s="24"/>
      <c r="J228" s="392"/>
      <c r="K228" s="392"/>
    </row>
    <row r="229" spans="1:25" ht="16.5" customHeight="1" thickBot="1" x14ac:dyDescent="0.3">
      <c r="A229" s="19"/>
      <c r="B229" s="278" t="s">
        <v>17</v>
      </c>
      <c r="C229" s="411" t="s">
        <v>116</v>
      </c>
      <c r="D229" s="411"/>
      <c r="E229" s="279"/>
      <c r="F229" s="412" t="s">
        <v>54</v>
      </c>
      <c r="G229" s="412"/>
      <c r="H229" s="280" t="str">
        <f>IF(OR(H228="", H228 = 0, H228&gt;31), "", IF(H228 &gt;20, "Monthly", IF(H228&gt;14, "Semi-Monthly", IF(H228&gt;9, "Bi-Weekly", "Weekly"))))</f>
        <v/>
      </c>
      <c r="I229" s="24"/>
      <c r="J229" s="445" t="s">
        <v>233</v>
      </c>
      <c r="K229" s="445"/>
    </row>
    <row r="230" spans="1:25" ht="15.75" x14ac:dyDescent="0.25">
      <c r="A230" s="19"/>
      <c r="B230" s="281"/>
      <c r="C230" s="282"/>
      <c r="D230" s="282"/>
      <c r="E230" s="282"/>
      <c r="F230" s="283"/>
      <c r="G230" s="283"/>
      <c r="H230" s="280"/>
      <c r="I230" s="24"/>
      <c r="J230" s="392"/>
      <c r="K230" s="392"/>
    </row>
    <row r="231" spans="1:25" ht="15.75" customHeight="1" x14ac:dyDescent="0.25">
      <c r="A231" s="19"/>
      <c r="B231" s="188"/>
      <c r="C231" s="413" t="str">
        <f>IF(D207="Pay Stubs",IF(H205&lt;&gt;"",IF(OR(H205="Semi-Monthly",H205="Monthly"),"Enter number of Pay Periods to Date", IF(F231&gt;0,"Payroll Frequency changed, delete value in F231", "")),""), "")</f>
        <v/>
      </c>
      <c r="D231" s="413"/>
      <c r="E231" s="413"/>
      <c r="F231" s="284"/>
      <c r="G231" s="285">
        <f>IF(C231 = "Enter number of Pay Periods to Date", 50, 0)</f>
        <v>0</v>
      </c>
      <c r="H231" s="280"/>
      <c r="I231" s="24"/>
      <c r="J231" s="444" t="s">
        <v>327</v>
      </c>
      <c r="K231" s="444"/>
    </row>
    <row r="232" spans="1:25" ht="35.1" customHeight="1" x14ac:dyDescent="0.25">
      <c r="A232" s="19"/>
      <c r="B232" s="286"/>
      <c r="C232" s="414" t="str">
        <f xml:space="preserve"> IF(AND(OR(G251="", G251 = 0), OR(H251="", H251=0)), "", IF(H228&gt;31, "Pay stubs do not appear to be consecutive based on dates entered.", IF(OR( E236 &lt; C236, E236 &lt;D236, E237 &lt; C237, E237 &lt;D237), "Pay Stubs may be out of order.  Please check dates.",IF(H229 = "", "", IF(E229 = H229, "", "If Payroll Frequency selected does not equal Recommended please provide an explanation.")))))</f>
        <v/>
      </c>
      <c r="D232" s="414"/>
      <c r="E232" s="414"/>
      <c r="F232" s="414"/>
      <c r="G232" s="414"/>
      <c r="H232" s="415"/>
      <c r="I232" s="24"/>
      <c r="J232" s="444"/>
      <c r="K232" s="444"/>
    </row>
    <row r="233" spans="1:25" ht="15.75" x14ac:dyDescent="0.25">
      <c r="A233" s="19"/>
      <c r="B233" s="188"/>
      <c r="C233" s="287"/>
      <c r="D233" s="274"/>
      <c r="E233" s="274"/>
      <c r="F233" s="274"/>
      <c r="G233" s="274"/>
      <c r="H233" s="288"/>
      <c r="I233" s="24"/>
      <c r="J233" s="392"/>
      <c r="K233" s="392"/>
    </row>
    <row r="234" spans="1:25" ht="24.75" customHeight="1" thickBot="1" x14ac:dyDescent="0.3">
      <c r="A234" s="19"/>
      <c r="B234" s="289"/>
      <c r="C234" s="290" t="s">
        <v>66</v>
      </c>
      <c r="D234" s="290" t="s">
        <v>67</v>
      </c>
      <c r="E234" s="290" t="s">
        <v>255</v>
      </c>
      <c r="F234" s="291" t="s">
        <v>53</v>
      </c>
      <c r="G234" s="290" t="s">
        <v>52</v>
      </c>
      <c r="H234" s="290" t="s">
        <v>51</v>
      </c>
      <c r="I234" s="19"/>
      <c r="J234" s="444" t="s">
        <v>328</v>
      </c>
      <c r="K234" s="444"/>
    </row>
    <row r="235" spans="1:25" ht="13.5" customHeight="1" x14ac:dyDescent="0.25">
      <c r="A235" s="19"/>
      <c r="B235" s="292" t="s">
        <v>100</v>
      </c>
      <c r="C235" s="293"/>
      <c r="D235" s="294"/>
      <c r="E235" s="295"/>
      <c r="F235" s="416" t="str">
        <f>IF(D207 = "Pay Stubs", IF(AND(H205 &lt;&gt; "", F209 &lt;&gt; ""), IF(H205 = "Annual", "1 pay period to date", IF(OR(H205="Semi-Monthly", H205 = "Monthly"), "", IF(E229 = "", "",CONCATENATE(G207," pay periods to date")))), ""), "")</f>
        <v/>
      </c>
      <c r="G235" s="419" t="str">
        <f>IF(D207 = "Pay Stubs", IF(G239 = "Hourly Pay Rate", IF((C238+D238+E238)/3&gt;VLOOKUP(H205,PayPeriods,6,FALSE),CONCATENATE("Average hours &gt; ", ROUND(VLOOKUP(H205, PayPeriods, 6, FALSE),2), " (Standard Work Hours in Year / Pay Periods in Year); ", ROUND(VLOOKUP(H205, PayPeriods, 6, FALSE),2), " hours used to calculate base pay."), ""), ""), "")</f>
        <v/>
      </c>
      <c r="H235" s="420"/>
      <c r="I235" s="39"/>
      <c r="J235" s="444"/>
      <c r="K235" s="444"/>
    </row>
    <row r="236" spans="1:25" ht="15.75" customHeight="1" x14ac:dyDescent="0.25">
      <c r="A236" s="19"/>
      <c r="B236" s="292" t="s">
        <v>101</v>
      </c>
      <c r="C236" s="296"/>
      <c r="D236" s="297"/>
      <c r="E236" s="298"/>
      <c r="F236" s="417"/>
      <c r="G236" s="421"/>
      <c r="H236" s="422"/>
      <c r="I236" s="40"/>
      <c r="J236" s="444" t="s">
        <v>329</v>
      </c>
      <c r="K236" s="444"/>
    </row>
    <row r="237" spans="1:25" ht="15.75" x14ac:dyDescent="0.25">
      <c r="A237" s="19"/>
      <c r="B237" s="292" t="s">
        <v>102</v>
      </c>
      <c r="C237" s="296"/>
      <c r="D237" s="297"/>
      <c r="E237" s="299"/>
      <c r="F237" s="417"/>
      <c r="G237" s="421"/>
      <c r="H237" s="422"/>
      <c r="I237" s="39"/>
      <c r="J237" s="444"/>
      <c r="K237" s="444"/>
    </row>
    <row r="238" spans="1:25" ht="16.5" thickBot="1" x14ac:dyDescent="0.3">
      <c r="A238" s="19"/>
      <c r="B238" s="300" t="s">
        <v>103</v>
      </c>
      <c r="C238" s="301"/>
      <c r="D238" s="302"/>
      <c r="E238" s="303"/>
      <c r="F238" s="418"/>
      <c r="G238" s="421"/>
      <c r="H238" s="422"/>
      <c r="I238" s="39"/>
      <c r="J238" s="444"/>
      <c r="K238" s="444"/>
    </row>
    <row r="239" spans="1:25" ht="16.5" thickBot="1" x14ac:dyDescent="0.3">
      <c r="A239" s="19"/>
      <c r="B239" s="304" t="s">
        <v>27</v>
      </c>
      <c r="C239" s="305"/>
      <c r="D239" s="306"/>
      <c r="E239" s="307"/>
      <c r="F239" s="308" t="s">
        <v>90</v>
      </c>
      <c r="G239" s="423"/>
      <c r="H239" s="424"/>
      <c r="I239" s="39"/>
      <c r="J239" s="392" t="s">
        <v>321</v>
      </c>
      <c r="K239" s="392"/>
      <c r="P239" s="28"/>
      <c r="Q239" s="29"/>
      <c r="R239" s="29"/>
      <c r="S239" s="29"/>
      <c r="T239" s="29"/>
      <c r="U239" s="29"/>
      <c r="V239" s="29"/>
      <c r="W239" s="29"/>
      <c r="X239" s="29"/>
      <c r="Y239" s="29"/>
    </row>
    <row r="240" spans="1:25" ht="15.75" customHeight="1" x14ac:dyDescent="0.25">
      <c r="A240" s="19"/>
      <c r="B240" s="309" t="s">
        <v>247</v>
      </c>
      <c r="C240" s="310">
        <f>SUM(C241:C248)</f>
        <v>0</v>
      </c>
      <c r="D240" s="310">
        <f t="shared" ref="D240:E240" si="4">SUM(D241:D248)</f>
        <v>0</v>
      </c>
      <c r="E240" s="310">
        <f t="shared" si="4"/>
        <v>0</v>
      </c>
      <c r="F240" s="310">
        <f>SUM(F241:F248)</f>
        <v>0</v>
      </c>
      <c r="G240" s="311" t="str">
        <f>IF(OR(E229 = "", G239 = ""), "", IF(AND(E236="", E237 = ""), "", IF(D207 = "Pay Stubs", IF(G239 = "Hourly Pay Rate", H210*E239*(VLOOKUP(H205,PayPeriods,3,FALSE)),E239*VLOOKUP(G239, PayRates, 2, FALSE)), "")))</f>
        <v/>
      </c>
      <c r="H240" s="256"/>
      <c r="I240" s="39"/>
      <c r="J240" s="392" t="s">
        <v>330</v>
      </c>
      <c r="K240" s="392"/>
      <c r="P240" s="30"/>
      <c r="Q240" s="29"/>
      <c r="R240" s="31"/>
      <c r="S240" s="32"/>
      <c r="T240" s="33"/>
      <c r="U240" s="33"/>
      <c r="V240" s="29"/>
    </row>
    <row r="241" spans="1:22" ht="15.75" customHeight="1" x14ac:dyDescent="0.25">
      <c r="A241" s="19"/>
      <c r="B241" s="312" t="s">
        <v>8</v>
      </c>
      <c r="C241" s="313"/>
      <c r="D241" s="306"/>
      <c r="E241" s="307"/>
      <c r="F241" s="266"/>
      <c r="G241" s="311"/>
      <c r="H241" s="256"/>
      <c r="I241" s="39"/>
      <c r="J241" s="145"/>
      <c r="K241" s="150"/>
      <c r="P241" s="29"/>
      <c r="Q241" s="29"/>
      <c r="R241" s="31"/>
      <c r="S241" s="32"/>
      <c r="T241" s="33"/>
      <c r="U241" s="33"/>
      <c r="V241" s="29"/>
    </row>
    <row r="242" spans="1:22" ht="15.75" customHeight="1" x14ac:dyDescent="0.25">
      <c r="A242" s="19"/>
      <c r="B242" s="312" t="s">
        <v>248</v>
      </c>
      <c r="C242" s="313"/>
      <c r="D242" s="306"/>
      <c r="E242" s="307"/>
      <c r="F242" s="266"/>
      <c r="G242" s="311"/>
      <c r="H242" s="256"/>
      <c r="I242" s="39"/>
      <c r="J242" s="392" t="s">
        <v>339</v>
      </c>
      <c r="K242" s="392"/>
      <c r="P242" s="29"/>
      <c r="Q242" s="29"/>
      <c r="R242" s="31"/>
      <c r="S242" s="32"/>
      <c r="T242" s="33"/>
      <c r="U242" s="33"/>
      <c r="V242" s="29"/>
    </row>
    <row r="243" spans="1:22" ht="30.75" customHeight="1" x14ac:dyDescent="0.25">
      <c r="A243" s="19"/>
      <c r="B243" s="312" t="s">
        <v>249</v>
      </c>
      <c r="C243" s="313"/>
      <c r="D243" s="306"/>
      <c r="E243" s="307"/>
      <c r="F243" s="266"/>
      <c r="G243" s="311"/>
      <c r="H243" s="256"/>
      <c r="I243" s="39"/>
      <c r="J243" s="392" t="s">
        <v>340</v>
      </c>
      <c r="K243" s="392"/>
      <c r="P243" s="29"/>
      <c r="Q243" s="29"/>
      <c r="R243" s="31"/>
      <c r="S243" s="32"/>
      <c r="T243" s="33"/>
      <c r="U243" s="33"/>
      <c r="V243" s="29"/>
    </row>
    <row r="244" spans="1:22" ht="15.75" customHeight="1" x14ac:dyDescent="0.25">
      <c r="A244" s="19"/>
      <c r="B244" s="312" t="s">
        <v>250</v>
      </c>
      <c r="C244" s="313"/>
      <c r="D244" s="306"/>
      <c r="E244" s="307"/>
      <c r="F244" s="266"/>
      <c r="G244" s="311"/>
      <c r="H244" s="256"/>
      <c r="I244" s="39"/>
      <c r="J244" s="151"/>
      <c r="K244" s="370"/>
      <c r="P244" s="29"/>
      <c r="Q244" s="29"/>
      <c r="R244" s="31"/>
      <c r="S244" s="32"/>
      <c r="T244" s="33"/>
      <c r="U244" s="33"/>
      <c r="V244" s="29"/>
    </row>
    <row r="245" spans="1:22" ht="15.75" customHeight="1" x14ac:dyDescent="0.25">
      <c r="A245" s="19"/>
      <c r="B245" s="312" t="s">
        <v>251</v>
      </c>
      <c r="C245" s="313"/>
      <c r="D245" s="306"/>
      <c r="E245" s="307"/>
      <c r="F245" s="266"/>
      <c r="G245" s="311"/>
      <c r="H245" s="256"/>
      <c r="I245" s="39"/>
      <c r="J245" s="151"/>
      <c r="K245" s="370"/>
      <c r="P245" s="29"/>
      <c r="Q245" s="29"/>
      <c r="R245" s="31"/>
      <c r="S245" s="32"/>
      <c r="T245" s="33"/>
      <c r="U245" s="33"/>
      <c r="V245" s="29"/>
    </row>
    <row r="246" spans="1:22" ht="15.75" customHeight="1" x14ac:dyDescent="0.25">
      <c r="A246" s="19"/>
      <c r="B246" s="312" t="s">
        <v>252</v>
      </c>
      <c r="C246" s="313"/>
      <c r="D246" s="306"/>
      <c r="E246" s="307"/>
      <c r="F246" s="266"/>
      <c r="G246" s="311"/>
      <c r="H246" s="256"/>
      <c r="I246" s="39"/>
      <c r="J246" s="151"/>
      <c r="K246" s="370"/>
      <c r="P246" s="29"/>
      <c r="Q246" s="29"/>
      <c r="R246" s="31"/>
      <c r="S246" s="32"/>
      <c r="T246" s="33"/>
      <c r="U246" s="33"/>
      <c r="V246" s="29"/>
    </row>
    <row r="247" spans="1:22" ht="15.75" customHeight="1" x14ac:dyDescent="0.25">
      <c r="A247" s="19"/>
      <c r="B247" s="312" t="s">
        <v>253</v>
      </c>
      <c r="C247" s="313"/>
      <c r="D247" s="306"/>
      <c r="E247" s="307"/>
      <c r="F247" s="266"/>
      <c r="G247" s="311"/>
      <c r="H247" s="256"/>
      <c r="I247" s="39"/>
      <c r="J247" s="151"/>
      <c r="K247" s="370"/>
      <c r="P247" s="29"/>
      <c r="Q247" s="29"/>
      <c r="R247" s="31"/>
      <c r="S247" s="32"/>
      <c r="T247" s="33"/>
      <c r="U247" s="33"/>
      <c r="V247" s="29"/>
    </row>
    <row r="248" spans="1:22" ht="15.75" customHeight="1" x14ac:dyDescent="0.25">
      <c r="A248" s="19"/>
      <c r="B248" s="312" t="s">
        <v>254</v>
      </c>
      <c r="C248" s="313"/>
      <c r="D248" s="306"/>
      <c r="E248" s="307"/>
      <c r="F248" s="266"/>
      <c r="G248" s="311"/>
      <c r="H248" s="256"/>
      <c r="I248" s="39"/>
      <c r="J248" s="145"/>
      <c r="K248" s="150"/>
      <c r="P248" s="29"/>
      <c r="Q248" s="29"/>
      <c r="R248" s="31"/>
      <c r="S248" s="32"/>
      <c r="T248" s="33"/>
      <c r="U248" s="33"/>
      <c r="V248" s="29"/>
    </row>
    <row r="249" spans="1:22" ht="15.75" customHeight="1" x14ac:dyDescent="0.25">
      <c r="A249" s="19"/>
      <c r="B249" s="304" t="s">
        <v>16</v>
      </c>
      <c r="C249" s="305"/>
      <c r="D249" s="306"/>
      <c r="E249" s="307"/>
      <c r="F249" s="268"/>
      <c r="G249" s="314" t="str">
        <f>IF(E229="","",IF(AND(E236="",E237=""),"",IF(D207&lt;&gt;"Pay Stubs","", IF(YEAR(D209)=YEAR(E209), IF(OR(F249="", F249 = 0), (SUM(C249:E249)/3)*VLOOKUP(H205, PayPeriods, 3, FALSE), (F249/H209)*260), IF(G207=0,0,IF(OR(F249="", F249 = 0), SUM(C249:E249)/3*VLOOKUP(H205, PayPeriods, 3, FALSE), (F249/G207)*VLOOKUP(H205,PayPeriods,3,FALSE)))))))</f>
        <v/>
      </c>
      <c r="H249" s="260"/>
      <c r="I249" s="39"/>
      <c r="J249" s="444" t="s">
        <v>331</v>
      </c>
      <c r="K249" s="444"/>
      <c r="P249" s="29"/>
      <c r="Q249" s="29"/>
      <c r="R249" s="31"/>
      <c r="S249" s="32"/>
      <c r="T249" s="33"/>
      <c r="U249" s="33"/>
      <c r="V249" s="29"/>
    </row>
    <row r="250" spans="1:22" ht="26.25" customHeight="1" x14ac:dyDescent="0.25">
      <c r="A250" s="19"/>
      <c r="B250" s="304" t="s">
        <v>33</v>
      </c>
      <c r="C250" s="305"/>
      <c r="D250" s="306"/>
      <c r="E250" s="307"/>
      <c r="F250" s="268"/>
      <c r="G250" s="315" t="str">
        <f>IF(E229="","",IF(AND(E236="",E237=""),"",IF(D207&lt;&gt;"Pay Stubs","", IF(YEAR(D209)=YEAR(E209), IF(OR(F250="", F250 = 0), (SUM(C250:E250)/3)*VLOOKUP(H205, PayPeriods, 3, FALSE), (F250/H209)*260), IF(G207=0,0,IF(OR(F250="", F250 = 0), SUM(C250:E250)/3*VLOOKUP(H205, PayPeriods, 3, FALSE), (F250/G207)*VLOOKUP(H205,PayPeriods,3,FALSE)))))))</f>
        <v/>
      </c>
      <c r="H250" s="260"/>
      <c r="I250" s="39"/>
      <c r="J250" s="444" t="s">
        <v>332</v>
      </c>
      <c r="K250" s="444"/>
      <c r="P250" s="29"/>
      <c r="Q250" s="29"/>
      <c r="R250" s="31"/>
      <c r="S250" s="32"/>
      <c r="T250" s="33"/>
      <c r="U250" s="33"/>
      <c r="V250" s="29"/>
    </row>
    <row r="251" spans="1:22" ht="15.75" customHeight="1" x14ac:dyDescent="0.25">
      <c r="A251" s="19"/>
      <c r="B251" s="292" t="s">
        <v>104</v>
      </c>
      <c r="C251" s="305"/>
      <c r="D251" s="306"/>
      <c r="E251" s="307"/>
      <c r="F251" s="268"/>
      <c r="G251" s="314" t="str">
        <f>IF(E229 = "", "", IF(AND(E236 = "", E237=""), "", IF(D207 = "Pay Stubs", (G240+G249+G250), "")))</f>
        <v/>
      </c>
      <c r="H251" s="316" t="str">
        <f>IF(E229= "", "", IF(AND(E236="", E237 = ""), "", IF(D207 = "Pay Stubs", IF(YEAR(D209) = YEAR(F209), (F251/H209) *260, IF(G207 = 0, 0, (F251/G207)*VLOOKUP(H205,PayPeriods,3,FALSE))), "")))</f>
        <v/>
      </c>
      <c r="I251" s="39"/>
      <c r="J251" s="444" t="s">
        <v>333</v>
      </c>
      <c r="K251" s="444"/>
      <c r="P251" s="29"/>
      <c r="Q251" s="29"/>
      <c r="R251" s="31"/>
      <c r="S251" s="32"/>
      <c r="T251" s="33"/>
      <c r="U251" s="33"/>
      <c r="V251" s="29"/>
    </row>
    <row r="252" spans="1:22" ht="15.75" customHeight="1" x14ac:dyDescent="0.25">
      <c r="A252" s="19"/>
      <c r="B252" s="129"/>
      <c r="C252" s="270"/>
      <c r="D252" s="270"/>
      <c r="E252" s="270"/>
      <c r="F252" s="270"/>
      <c r="G252" s="270"/>
      <c r="H252" s="270"/>
      <c r="I252" s="39"/>
      <c r="J252" s="145"/>
      <c r="K252" s="146"/>
      <c r="P252" s="29"/>
      <c r="Q252" s="29"/>
      <c r="R252" s="31"/>
      <c r="S252" s="32"/>
      <c r="T252" s="33"/>
      <c r="U252" s="33"/>
      <c r="V252" s="29"/>
    </row>
    <row r="253" spans="1:22" ht="15.75" customHeight="1" x14ac:dyDescent="0.25">
      <c r="A253" s="19"/>
      <c r="B253" s="317" t="str">
        <f>IF(D207 = "VOE", "", IF((F240+F249+F250) = 0, "",IF((F240+F249+F250) = F251, "", "Year to Date Base pay, Overtime and Other income do not add to the Gross Wages, please correct or explain.")))</f>
        <v/>
      </c>
      <c r="C253" s="85"/>
      <c r="D253" s="85"/>
      <c r="E253" s="318"/>
      <c r="F253" s="90"/>
      <c r="G253" s="90"/>
      <c r="H253" s="90"/>
      <c r="I253" s="24"/>
      <c r="J253" s="145"/>
      <c r="K253" s="146"/>
      <c r="P253" s="29"/>
      <c r="Q253" s="29"/>
      <c r="R253" s="31"/>
      <c r="S253" s="32"/>
      <c r="T253" s="33"/>
      <c r="U253" s="33"/>
      <c r="V253" s="29"/>
    </row>
    <row r="254" spans="1:22" ht="15.75" customHeight="1" x14ac:dyDescent="0.25">
      <c r="A254" s="19"/>
      <c r="B254" s="317" t="str">
        <f>IF(D207 = "VOE", "", IF(F251 &lt; E251, "Year to Date Gross Wages must be greater than or equal to the last pay stub", ""))</f>
        <v/>
      </c>
      <c r="C254" s="85"/>
      <c r="D254" s="85"/>
      <c r="E254" s="90"/>
      <c r="F254" s="90"/>
      <c r="G254" s="90"/>
      <c r="H254" s="90"/>
      <c r="I254" s="24"/>
      <c r="J254" s="145"/>
      <c r="K254" s="146"/>
      <c r="P254" s="29"/>
      <c r="Q254" s="29"/>
      <c r="R254" s="31"/>
      <c r="S254" s="32"/>
      <c r="T254" s="33"/>
      <c r="U254" s="33"/>
      <c r="V254" s="29"/>
    </row>
    <row r="255" spans="1:22" ht="15.75" customHeight="1" x14ac:dyDescent="0.25">
      <c r="A255" s="19"/>
      <c r="B255" s="85"/>
      <c r="C255" s="317"/>
      <c r="D255" s="85"/>
      <c r="E255" s="90"/>
      <c r="F255" s="90"/>
      <c r="G255" s="90"/>
      <c r="H255" s="90"/>
      <c r="I255" s="24"/>
      <c r="J255" s="145"/>
      <c r="K255" s="146"/>
      <c r="P255" s="29"/>
      <c r="Q255" s="29"/>
      <c r="R255" s="31"/>
      <c r="S255" s="32"/>
      <c r="T255" s="33"/>
      <c r="U255" s="33"/>
      <c r="V255" s="29"/>
    </row>
    <row r="256" spans="1:22" ht="15.75" customHeight="1" x14ac:dyDescent="0.25">
      <c r="A256" s="19"/>
      <c r="B256" s="319" t="str">
        <f xml:space="preserve"> IF(AND(B257 = "", B258 = ""), "", "If Regular Base Hours and/or Base Pay Rate are not provided on the check stubs, enter the numbers calculated below.")</f>
        <v/>
      </c>
      <c r="C256" s="317"/>
      <c r="D256" s="85"/>
      <c r="E256" s="90"/>
      <c r="F256" s="90"/>
      <c r="G256" s="90"/>
      <c r="H256" s="90"/>
      <c r="I256" s="24"/>
      <c r="J256" s="145"/>
      <c r="K256" s="146"/>
      <c r="L256" s="37"/>
      <c r="M256" s="38"/>
      <c r="P256" s="29"/>
      <c r="Q256" s="29"/>
      <c r="R256" s="31"/>
      <c r="S256" s="32"/>
      <c r="T256" s="33"/>
      <c r="U256" s="33"/>
      <c r="V256" s="29"/>
    </row>
    <row r="257" spans="1:22" ht="15.75" customHeight="1" x14ac:dyDescent="0.25">
      <c r="A257" s="19"/>
      <c r="B257" s="320" t="str">
        <f>IF(D207 = "Pay Stubs", IF(G239 = "Hourly Pay Rate", IF(AND(C257="", D257 = "", E257 = ""), "","Hours Calculator"), ""), "")</f>
        <v/>
      </c>
      <c r="C257" s="321" t="str">
        <f>IF(D207 = "Pay Stubs", IF(G239 = "Hourly Pay Rate", IF(C239 = "", "",C240/C239), ""), "")</f>
        <v/>
      </c>
      <c r="D257" s="321" t="str">
        <f>IF(D207 = "Pay Stubs", IF(G239 = "Hourly Pay Rate", IF(D239 = "", "", D240/D239), ""), "")</f>
        <v/>
      </c>
      <c r="E257" s="321" t="str">
        <f>IF(D207 = "Pay Stubs", IF(G239 = "Hourly Pay Rate", IF(E239 = "", "", E240/E239), ""), "")</f>
        <v/>
      </c>
      <c r="F257" s="90"/>
      <c r="G257" s="87"/>
      <c r="H257" s="85"/>
      <c r="I257" s="24"/>
      <c r="J257" s="145"/>
      <c r="K257" s="146"/>
      <c r="L257" s="37"/>
      <c r="M257" s="38"/>
      <c r="P257" s="29"/>
      <c r="Q257" s="29"/>
      <c r="R257" s="31"/>
      <c r="S257" s="32"/>
      <c r="T257" s="33"/>
      <c r="U257" s="33"/>
      <c r="V257" s="29"/>
    </row>
    <row r="258" spans="1:22" ht="15.75" x14ac:dyDescent="0.25">
      <c r="A258" s="19"/>
      <c r="B258" s="327"/>
      <c r="C258" s="322" t="str">
        <f>IF(D207 = "Pay Stubs", IF(G239="Hourly Pay Rate", IF(OR(C238 = "",C238 = 0), "", C240/C238),""), "")</f>
        <v/>
      </c>
      <c r="D258" s="322" t="str">
        <f>IF(D207="Pay Stubs",IF(G239="Hourly Pay Rate",IF(OR(D238="", D238 = 0),"",D240/D238), ""),"")</f>
        <v/>
      </c>
      <c r="E258" s="322" t="str">
        <f>IF(D207 = "Pay Stubs", IF(G239="Hourly Pay Rate", IF(OR(E238 = "",E238 = 0), "", E240/E238), ""), "")</f>
        <v/>
      </c>
      <c r="F258" s="114"/>
      <c r="G258" s="328"/>
      <c r="H258" s="114"/>
      <c r="I258" s="27"/>
      <c r="J258" s="145"/>
      <c r="K258" s="146"/>
      <c r="L258" s="37"/>
      <c r="M258" s="38"/>
      <c r="P258" s="29"/>
      <c r="Q258" s="29"/>
      <c r="R258" s="31"/>
      <c r="S258" s="32"/>
      <c r="T258" s="33"/>
      <c r="U258" s="33"/>
      <c r="V258" s="29"/>
    </row>
    <row r="259" spans="1:22" ht="15.75" x14ac:dyDescent="0.25">
      <c r="A259" s="19"/>
      <c r="B259" s="114"/>
      <c r="C259" s="274"/>
      <c r="D259" s="274"/>
      <c r="E259" s="274"/>
      <c r="F259" s="274"/>
      <c r="G259" s="114"/>
      <c r="H259" s="329"/>
      <c r="I259" s="27"/>
      <c r="J259" s="145"/>
      <c r="K259" s="146"/>
      <c r="L259" s="37"/>
    </row>
    <row r="260" spans="1:22" ht="15.75" customHeight="1" x14ac:dyDescent="0.25">
      <c r="A260" s="19"/>
      <c r="B260" s="330"/>
      <c r="C260" s="114"/>
      <c r="D260" s="114"/>
      <c r="E260" s="114"/>
      <c r="F260" s="114"/>
      <c r="G260" s="114"/>
      <c r="H260" s="114"/>
      <c r="I260" s="39"/>
      <c r="J260" s="145"/>
      <c r="K260" s="146"/>
      <c r="L260" s="37"/>
    </row>
    <row r="261" spans="1:22" ht="16.5" customHeight="1" thickBot="1" x14ac:dyDescent="0.3">
      <c r="A261" s="19"/>
      <c r="B261" s="425" t="s">
        <v>84</v>
      </c>
      <c r="C261" s="427" t="s">
        <v>295</v>
      </c>
      <c r="D261" s="428"/>
      <c r="E261" s="331"/>
      <c r="F261" s="429" t="s">
        <v>108</v>
      </c>
      <c r="G261" s="430"/>
      <c r="H261" s="332"/>
      <c r="I261" s="19"/>
      <c r="J261" s="443" t="s">
        <v>270</v>
      </c>
      <c r="K261" s="443"/>
      <c r="L261" s="37"/>
    </row>
    <row r="262" spans="1:22" ht="15.75" customHeight="1" x14ac:dyDescent="0.25">
      <c r="A262" s="19"/>
      <c r="B262" s="426"/>
      <c r="C262" s="275"/>
      <c r="D262" s="275"/>
      <c r="E262" s="275"/>
      <c r="F262" s="275"/>
      <c r="G262" s="275"/>
      <c r="H262" s="166"/>
      <c r="I262" s="19"/>
      <c r="J262" s="392" t="s">
        <v>341</v>
      </c>
      <c r="K262" s="392"/>
      <c r="L262" s="37"/>
    </row>
    <row r="263" spans="1:22" ht="45.75" customHeight="1" thickBot="1" x14ac:dyDescent="0.3">
      <c r="A263" s="19"/>
      <c r="B263" s="261"/>
      <c r="C263" s="333">
        <f>52-E261</f>
        <v>52</v>
      </c>
      <c r="D263" s="334">
        <f>IF(E264= "", 52, 52-E264)</f>
        <v>52</v>
      </c>
      <c r="E263" s="291" t="s">
        <v>37</v>
      </c>
      <c r="F263" s="335" t="s">
        <v>50</v>
      </c>
      <c r="G263" s="335" t="s">
        <v>110</v>
      </c>
      <c r="H263" s="336" t="s">
        <v>109</v>
      </c>
      <c r="I263" s="48"/>
      <c r="J263" s="392" t="s">
        <v>342</v>
      </c>
      <c r="K263" s="392"/>
      <c r="L263" s="37"/>
    </row>
    <row r="264" spans="1:22" ht="15.75" customHeight="1" x14ac:dyDescent="0.25">
      <c r="A264" s="19"/>
      <c r="B264" s="398" t="str">
        <f>IF(E261 &gt;0, CONCATENATE(52-E261, " weeks employed in calendar year."), "")</f>
        <v/>
      </c>
      <c r="C264" s="432" t="s">
        <v>107</v>
      </c>
      <c r="D264" s="434"/>
      <c r="E264" s="337"/>
      <c r="F264" s="338"/>
      <c r="G264" s="339"/>
      <c r="H264" s="340"/>
      <c r="I264" s="19"/>
      <c r="J264" s="392"/>
      <c r="K264" s="392"/>
      <c r="L264" s="37"/>
    </row>
    <row r="265" spans="1:22" ht="15.75" customHeight="1" x14ac:dyDescent="0.25">
      <c r="A265" s="19"/>
      <c r="B265" s="398"/>
      <c r="C265" s="435" t="s">
        <v>34</v>
      </c>
      <c r="D265" s="436"/>
      <c r="E265" s="341"/>
      <c r="F265" s="338"/>
      <c r="G265" s="339"/>
      <c r="H265" s="340"/>
      <c r="I265" s="19"/>
      <c r="J265" s="392" t="s">
        <v>309</v>
      </c>
      <c r="K265" s="392"/>
      <c r="L265" s="28"/>
    </row>
    <row r="266" spans="1:22" ht="26.25" customHeight="1" x14ac:dyDescent="0.25">
      <c r="A266" s="39"/>
      <c r="B266" s="398"/>
      <c r="C266" s="432" t="s">
        <v>111</v>
      </c>
      <c r="D266" s="434"/>
      <c r="E266" s="342"/>
      <c r="F266" s="343"/>
      <c r="G266" s="344"/>
      <c r="H266" s="344"/>
      <c r="I266" s="19"/>
      <c r="J266" s="392" t="s">
        <v>310</v>
      </c>
      <c r="K266" s="392"/>
      <c r="L266" s="18"/>
    </row>
    <row r="267" spans="1:22" ht="15.75" customHeight="1" x14ac:dyDescent="0.25">
      <c r="A267" s="39"/>
      <c r="B267" s="431"/>
      <c r="C267" s="432" t="s">
        <v>92</v>
      </c>
      <c r="D267" s="434"/>
      <c r="E267" s="342"/>
      <c r="F267" s="345">
        <f>E266*E265</f>
        <v>0</v>
      </c>
      <c r="G267" s="316">
        <f>(52-E261)*F267</f>
        <v>0</v>
      </c>
      <c r="H267" s="339"/>
      <c r="I267" s="19"/>
      <c r="J267" s="392"/>
      <c r="K267" s="392"/>
      <c r="L267" s="18"/>
    </row>
    <row r="268" spans="1:22" ht="15.75" customHeight="1" x14ac:dyDescent="0.25">
      <c r="A268" s="39"/>
      <c r="B268" s="431"/>
      <c r="C268" s="432" t="s">
        <v>16</v>
      </c>
      <c r="D268" s="434"/>
      <c r="E268" s="342"/>
      <c r="F268" s="345" t="str">
        <f xml:space="preserve"> IF(OR(E264 = "", E264 = 0), "", E268/E264)</f>
        <v/>
      </c>
      <c r="G268" s="316" t="str">
        <f>IF(F268 = "", "", (52-E261)*F268)</f>
        <v/>
      </c>
      <c r="H268" s="339"/>
      <c r="I268" s="19"/>
      <c r="J268" s="392" t="s">
        <v>311</v>
      </c>
      <c r="K268" s="392"/>
      <c r="L268" s="18"/>
    </row>
    <row r="269" spans="1:22" ht="15.75" customHeight="1" x14ac:dyDescent="0.25">
      <c r="A269" s="19"/>
      <c r="B269" s="431"/>
      <c r="C269" s="432" t="s">
        <v>83</v>
      </c>
      <c r="D269" s="434"/>
      <c r="E269" s="342"/>
      <c r="F269" s="345" t="str">
        <f>IF(OR(E264= "", E264 = 0), "", E269/E264)</f>
        <v/>
      </c>
      <c r="G269" s="316" t="str">
        <f>IF(F269="", "", (52-E261)*F269)</f>
        <v/>
      </c>
      <c r="H269" s="339"/>
      <c r="I269" s="19"/>
      <c r="J269" s="392" t="s">
        <v>312</v>
      </c>
      <c r="K269" s="392"/>
      <c r="L269" s="18"/>
    </row>
    <row r="270" spans="1:22" ht="15.75" customHeight="1" x14ac:dyDescent="0.25">
      <c r="A270" s="19"/>
      <c r="B270" s="431"/>
      <c r="C270" s="437" t="s">
        <v>81</v>
      </c>
      <c r="D270" s="438"/>
      <c r="E270" s="268"/>
      <c r="F270" s="346">
        <f>SUM(F267:F269)</f>
        <v>0</v>
      </c>
      <c r="G270" s="177">
        <f>SUM(G267:G269)</f>
        <v>0</v>
      </c>
      <c r="H270" s="177">
        <f>IF(OR(E264 = "", E264 = 0), 0, (52-E261)*(E270/E264))</f>
        <v>0</v>
      </c>
      <c r="I270" s="19"/>
      <c r="J270" s="392" t="s">
        <v>313</v>
      </c>
      <c r="K270" s="392"/>
      <c r="L270" s="18"/>
    </row>
    <row r="271" spans="1:22" ht="15.75" customHeight="1" x14ac:dyDescent="0.25">
      <c r="A271" s="19"/>
      <c r="B271" s="188"/>
      <c r="C271" s="292" t="s">
        <v>114</v>
      </c>
      <c r="D271" s="347"/>
      <c r="E271" s="268"/>
      <c r="F271" s="348"/>
      <c r="G271" s="348"/>
      <c r="H271" s="349"/>
      <c r="I271" s="19"/>
      <c r="J271" s="145"/>
      <c r="K271" s="146"/>
      <c r="L271" s="18"/>
    </row>
    <row r="272" spans="1:22" ht="15.75" customHeight="1" x14ac:dyDescent="0.25">
      <c r="A272" s="19"/>
      <c r="B272" s="197"/>
      <c r="C272" s="439" t="s">
        <v>115</v>
      </c>
      <c r="D272" s="440"/>
      <c r="E272" s="268"/>
      <c r="F272" s="350"/>
      <c r="G272" s="350"/>
      <c r="H272" s="267"/>
      <c r="I272" s="19"/>
      <c r="J272" s="145"/>
      <c r="K272" s="146"/>
      <c r="L272" s="18"/>
    </row>
    <row r="273" spans="1:13" ht="15.75" customHeight="1" x14ac:dyDescent="0.25">
      <c r="A273" s="19"/>
      <c r="B273" s="85"/>
      <c r="C273" s="85"/>
      <c r="D273" s="85"/>
      <c r="E273" s="85"/>
      <c r="F273" s="85"/>
      <c r="G273" s="85"/>
      <c r="H273" s="85"/>
      <c r="I273" s="19"/>
      <c r="J273" s="145"/>
      <c r="K273" s="146"/>
      <c r="L273" s="18"/>
    </row>
    <row r="274" spans="1:13" ht="15.75" customHeight="1" thickBot="1" x14ac:dyDescent="0.3">
      <c r="A274" s="19"/>
      <c r="B274" s="441" t="s">
        <v>74</v>
      </c>
      <c r="C274" s="165"/>
      <c r="D274" s="165"/>
      <c r="E274" s="184" t="s">
        <v>112</v>
      </c>
      <c r="F274" s="184" t="s">
        <v>75</v>
      </c>
      <c r="G274" s="184" t="s">
        <v>76</v>
      </c>
      <c r="H274" s="351" t="s">
        <v>122</v>
      </c>
      <c r="I274" s="19"/>
      <c r="J274" s="443" t="s">
        <v>281</v>
      </c>
      <c r="K274" s="443"/>
      <c r="L274" s="18"/>
    </row>
    <row r="275" spans="1:13" ht="32.25" customHeight="1" x14ac:dyDescent="0.25">
      <c r="A275" s="19"/>
      <c r="B275" s="442"/>
      <c r="C275" s="432" t="s">
        <v>78</v>
      </c>
      <c r="D275" s="433"/>
      <c r="E275" s="352"/>
      <c r="F275" s="353"/>
      <c r="G275" s="354"/>
      <c r="H275" s="355">
        <f>IF(SUM(F275:G275)&gt;=24, SUM(F275:G275),SUM(E275:G275))</f>
        <v>0</v>
      </c>
      <c r="I275" s="19"/>
      <c r="J275" s="392" t="s">
        <v>314</v>
      </c>
      <c r="K275" s="392"/>
      <c r="L275" s="18"/>
    </row>
    <row r="276" spans="1:13" ht="28.5" customHeight="1" x14ac:dyDescent="0.25">
      <c r="A276" s="19"/>
      <c r="B276" s="188"/>
      <c r="C276" s="432" t="s">
        <v>77</v>
      </c>
      <c r="D276" s="433"/>
      <c r="E276" s="356"/>
      <c r="F276" s="357"/>
      <c r="G276" s="307"/>
      <c r="H276" s="358"/>
      <c r="I276" s="19"/>
      <c r="J276" s="392" t="s">
        <v>315</v>
      </c>
      <c r="K276" s="392"/>
      <c r="L276" s="18"/>
    </row>
    <row r="277" spans="1:13" ht="28.5" customHeight="1" x14ac:dyDescent="0.25">
      <c r="A277" s="19"/>
      <c r="B277" s="188"/>
      <c r="C277" s="432" t="s">
        <v>79</v>
      </c>
      <c r="D277" s="433"/>
      <c r="E277" s="356"/>
      <c r="F277" s="357"/>
      <c r="G277" s="307"/>
      <c r="H277" s="358"/>
      <c r="I277" s="19"/>
      <c r="J277" s="392" t="s">
        <v>316</v>
      </c>
      <c r="K277" s="392"/>
      <c r="L277" s="18"/>
    </row>
    <row r="278" spans="1:13" ht="15.75" customHeight="1" thickBot="1" x14ac:dyDescent="0.3">
      <c r="A278" s="19"/>
      <c r="B278" s="188"/>
      <c r="C278" s="432" t="s">
        <v>80</v>
      </c>
      <c r="D278" s="433"/>
      <c r="E278" s="359"/>
      <c r="F278" s="360"/>
      <c r="G278" s="361"/>
      <c r="H278" s="358"/>
      <c r="I278" s="19"/>
      <c r="J278" s="392" t="s">
        <v>317</v>
      </c>
      <c r="K278" s="392"/>
      <c r="L278" s="18"/>
    </row>
    <row r="279" spans="1:13" ht="15.75" customHeight="1" x14ac:dyDescent="0.25">
      <c r="A279" s="19"/>
      <c r="B279" s="188"/>
      <c r="C279" s="389" t="s">
        <v>81</v>
      </c>
      <c r="D279" s="390"/>
      <c r="E279" s="200">
        <f>IF(SUM(E276:E278)&lt;0,0,SUM(E276:E278))</f>
        <v>0</v>
      </c>
      <c r="F279" s="200">
        <f>IF(SUM(F276:F278)&lt;0,0,SUM(F276:F278))</f>
        <v>0</v>
      </c>
      <c r="G279" s="200">
        <f>IF(SUM(G276:G278)&lt;0,0,SUM(G276:G278))</f>
        <v>0</v>
      </c>
      <c r="H279" s="177">
        <f>IF(SUM(E279:G279)&lt;0,0,IF(H275 = 0, 0, IF(SUM(F275:G275)&gt;=24,SUM(F279:G279)/H275,SUM(E279:G279)/H275)))</f>
        <v>0</v>
      </c>
      <c r="I279" s="19"/>
      <c r="J279" s="152"/>
      <c r="K279" s="153"/>
      <c r="L279" s="18"/>
    </row>
    <row r="280" spans="1:13" ht="15.75" customHeight="1" x14ac:dyDescent="0.25">
      <c r="A280" s="19"/>
      <c r="B280" s="197"/>
      <c r="C280" s="362"/>
      <c r="D280" s="362"/>
      <c r="E280" s="363"/>
      <c r="F280" s="391" t="s">
        <v>123</v>
      </c>
      <c r="G280" s="391"/>
      <c r="H280" s="115">
        <f>IF(H275=0,0,(E279+(ROUND(H279,2)*(12-E275))))</f>
        <v>0</v>
      </c>
      <c r="I280" s="19"/>
      <c r="J280" s="152"/>
      <c r="K280" s="153"/>
      <c r="L280" s="18"/>
    </row>
    <row r="281" spans="1:13" ht="31.5" customHeight="1" x14ac:dyDescent="0.25">
      <c r="A281" s="19"/>
      <c r="B281" s="19"/>
      <c r="C281" s="19"/>
      <c r="D281" s="19"/>
      <c r="E281" s="19"/>
      <c r="F281" s="19"/>
      <c r="G281" s="19"/>
      <c r="H281" s="19"/>
      <c r="I281" s="19"/>
      <c r="J281" s="152"/>
      <c r="K281" s="153"/>
      <c r="L281" s="18"/>
    </row>
    <row r="282" spans="1:13" ht="31.5" customHeight="1" x14ac:dyDescent="0.25">
      <c r="A282" s="19"/>
      <c r="B282" s="41" t="str">
        <f>IF(D175 = "Pay Stubs", IF(#REF! = "Hourly Pay Rate", IF(AND(C282="", D282 = "", E282 = ""), "","Rate Calculator"), ""), "")</f>
        <v/>
      </c>
      <c r="C282" s="42" t="str">
        <f>IF(D175 = "Pay Stubs", IF(#REF!="Hourly Pay Rate", IF(OR(#REF! = "",#REF! = 0), "",#REF! /#REF!),""), "")</f>
        <v/>
      </c>
      <c r="D282" s="42" t="str">
        <f>IF(D175="Pay Stubs",IF(#REF!="Hourly Pay Rate",IF(OR(#REF!="",#REF! = 0),"",#REF!/#REF!), ""),"")</f>
        <v/>
      </c>
      <c r="E282" s="42" t="str">
        <f>IF(D175 = "Pay Stubs", IF(#REF!="Hourly Pay Rate", IF(OR(#REF! = "",#REF! = 0), "",#REF! /#REF!), ""), "")</f>
        <v/>
      </c>
      <c r="F282" s="24"/>
      <c r="G282" s="43"/>
      <c r="H282" s="19"/>
      <c r="I282" s="24"/>
      <c r="J282" s="152"/>
      <c r="K282" s="153"/>
      <c r="L282" s="18"/>
    </row>
    <row r="283" spans="1:13" ht="18" customHeight="1" x14ac:dyDescent="0.25">
      <c r="A283" s="15"/>
      <c r="B283" s="50" t="s">
        <v>190</v>
      </c>
      <c r="C283" s="51"/>
      <c r="D283" s="51"/>
      <c r="E283" s="51"/>
      <c r="F283" s="51"/>
      <c r="G283" s="15"/>
      <c r="H283" s="54" t="s">
        <v>239</v>
      </c>
      <c r="I283" s="51"/>
      <c r="L283" s="18"/>
    </row>
    <row r="284" spans="1:13" ht="14.25" customHeight="1" x14ac:dyDescent="0.25">
      <c r="A284" s="19"/>
      <c r="L284" s="29"/>
      <c r="M284" s="29"/>
    </row>
    <row r="285" spans="1:13" ht="14.25" customHeight="1" x14ac:dyDescent="0.25">
      <c r="A285" s="19"/>
      <c r="L285" s="29"/>
      <c r="M285" s="29"/>
    </row>
    <row r="286" spans="1:13" ht="14.25" customHeight="1" x14ac:dyDescent="0.25">
      <c r="A286" s="19"/>
      <c r="L286" s="29"/>
      <c r="M286" s="29"/>
    </row>
    <row r="287" spans="1:13" ht="16.5" customHeight="1" x14ac:dyDescent="0.25">
      <c r="A287" s="19"/>
      <c r="L287" s="29"/>
      <c r="M287" s="29"/>
    </row>
    <row r="288" spans="1:13" ht="15.75" customHeight="1" x14ac:dyDescent="0.25">
      <c r="A288" s="19"/>
      <c r="L288" s="29"/>
      <c r="M288" s="29"/>
    </row>
    <row r="289" spans="1:12" ht="15.75" x14ac:dyDescent="0.25">
      <c r="A289" s="19"/>
      <c r="L289" s="28"/>
    </row>
    <row r="290" spans="1:12" s="36" customFormat="1" ht="15.75" x14ac:dyDescent="0.25">
      <c r="A290" s="19"/>
      <c r="B290" s="18"/>
      <c r="C290" s="18"/>
      <c r="D290" s="18"/>
      <c r="E290" s="18"/>
      <c r="F290" s="18"/>
      <c r="G290" s="18"/>
      <c r="H290" s="18"/>
      <c r="I290" s="18"/>
      <c r="J290" s="368"/>
      <c r="K290" s="154"/>
      <c r="L290" s="52"/>
    </row>
    <row r="291" spans="1:12" s="36" customFormat="1" ht="15.75" x14ac:dyDescent="0.25">
      <c r="A291" s="49"/>
      <c r="B291" s="18"/>
      <c r="C291" s="18"/>
      <c r="D291" s="18"/>
      <c r="E291" s="18"/>
      <c r="F291" s="18"/>
      <c r="G291" s="18"/>
      <c r="H291" s="18"/>
      <c r="I291" s="18"/>
      <c r="J291" s="368"/>
      <c r="K291" s="154"/>
      <c r="L291" s="52"/>
    </row>
    <row r="292" spans="1:12" s="36" customFormat="1" ht="15" customHeight="1" x14ac:dyDescent="0.25">
      <c r="B292" s="18"/>
      <c r="C292" s="18"/>
      <c r="D292" s="18"/>
      <c r="E292" s="18"/>
      <c r="F292" s="18"/>
      <c r="G292" s="18"/>
      <c r="H292" s="18"/>
      <c r="I292" s="18"/>
      <c r="J292" s="368"/>
      <c r="K292" s="154"/>
      <c r="L292" s="52"/>
    </row>
    <row r="293" spans="1:12" ht="15.75" x14ac:dyDescent="0.25"/>
    <row r="294" spans="1:12" ht="30" customHeight="1" x14ac:dyDescent="0.25">
      <c r="D294" s="53"/>
    </row>
    <row r="295" spans="1:12" ht="39" customHeight="1" x14ac:dyDescent="0.25"/>
    <row r="296" spans="1:12" ht="15" customHeight="1" x14ac:dyDescent="0.25"/>
    <row r="297" spans="1:12" ht="15" customHeight="1" x14ac:dyDescent="0.25"/>
    <row r="298" spans="1:12" ht="15" customHeight="1" x14ac:dyDescent="0.25"/>
    <row r="299" spans="1:12" ht="15" customHeight="1" x14ac:dyDescent="0.25"/>
    <row r="300" spans="1:12" ht="15" customHeight="1" x14ac:dyDescent="0.25"/>
    <row r="301" spans="1:12" ht="15" customHeight="1" x14ac:dyDescent="0.25"/>
    <row r="302" spans="1:12" ht="15" customHeight="1" x14ac:dyDescent="0.25"/>
    <row r="303" spans="1:12" ht="15" customHeight="1" x14ac:dyDescent="0.25"/>
    <row r="304" spans="1:12" ht="15" customHeight="1" x14ac:dyDescent="0.25"/>
    <row r="305" ht="15" customHeight="1" x14ac:dyDescent="0.25"/>
    <row r="306" ht="28.5" customHeight="1" x14ac:dyDescent="0.25"/>
    <row r="307" ht="35.25" customHeight="1" x14ac:dyDescent="0.25"/>
    <row r="308" ht="45" customHeight="1" x14ac:dyDescent="0.25"/>
    <row r="309" ht="36.75" customHeight="1" x14ac:dyDescent="0.25"/>
    <row r="310" ht="33.75" customHeight="1" x14ac:dyDescent="0.25"/>
    <row r="311" ht="15" customHeight="1" x14ac:dyDescent="0.25"/>
    <row r="312" ht="15" customHeight="1" x14ac:dyDescent="0.25"/>
    <row r="313" ht="15.75" x14ac:dyDescent="0.25"/>
    <row r="314" ht="15.75" x14ac:dyDescent="0.25"/>
    <row r="315" ht="15.75" x14ac:dyDescent="0.25"/>
    <row r="316" ht="15.75" x14ac:dyDescent="0.25"/>
    <row r="317" ht="2.25" hidden="1" customHeight="1" x14ac:dyDescent="0.25"/>
    <row r="318" ht="15.75" hidden="1" customHeight="1" x14ac:dyDescent="0.25"/>
    <row r="319" ht="15.75" hidden="1" customHeight="1" x14ac:dyDescent="0.25"/>
    <row r="320" ht="15.75" hidden="1" customHeight="1" x14ac:dyDescent="0.25"/>
    <row r="321" ht="15.75" hidden="1" customHeight="1" x14ac:dyDescent="0.25"/>
    <row r="322" ht="15.75" hidden="1" customHeight="1" x14ac:dyDescent="0.25"/>
    <row r="323" ht="15.75" hidden="1" customHeight="1" x14ac:dyDescent="0.25"/>
    <row r="324" ht="15.75" hidden="1" customHeight="1" x14ac:dyDescent="0.25"/>
    <row r="325" ht="15.75" hidden="1" customHeight="1" x14ac:dyDescent="0.25"/>
    <row r="326" ht="15.75" hidden="1" customHeight="1" x14ac:dyDescent="0.25"/>
    <row r="327" ht="3" hidden="1" customHeight="1" x14ac:dyDescent="0.25"/>
    <row r="328" ht="3" hidden="1" customHeight="1" x14ac:dyDescent="0.25"/>
    <row r="329" ht="3" hidden="1" customHeight="1" x14ac:dyDescent="0.25"/>
    <row r="330" ht="3" hidden="1" customHeight="1" x14ac:dyDescent="0.25"/>
    <row r="331" ht="3" hidden="1" customHeight="1" x14ac:dyDescent="0.25"/>
    <row r="332" ht="3"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0" hidden="1" customHeight="1" x14ac:dyDescent="0.25"/>
    <row r="356" ht="0" hidden="1" customHeight="1" x14ac:dyDescent="0.25"/>
    <row r="357" ht="0" hidden="1" customHeight="1" x14ac:dyDescent="0.25"/>
    <row r="358" ht="0" hidden="1" customHeight="1" x14ac:dyDescent="0.25"/>
    <row r="359" ht="0" hidden="1" customHeight="1" x14ac:dyDescent="0.25"/>
    <row r="360" ht="0" hidden="1" customHeight="1" x14ac:dyDescent="0.25"/>
    <row r="361" ht="0" hidden="1" customHeight="1" x14ac:dyDescent="0.25"/>
    <row r="362" ht="0" hidden="1" customHeight="1" x14ac:dyDescent="0.25"/>
    <row r="363" ht="0" hidden="1" customHeight="1" x14ac:dyDescent="0.25"/>
    <row r="364" ht="0" hidden="1" customHeight="1" x14ac:dyDescent="0.25"/>
    <row r="365" ht="0" hidden="1" customHeight="1" x14ac:dyDescent="0.25"/>
    <row r="366" ht="0" hidden="1" customHeight="1" x14ac:dyDescent="0.25"/>
    <row r="367" ht="0" hidden="1" customHeight="1" x14ac:dyDescent="0.25"/>
    <row r="368" ht="0" hidden="1" customHeight="1" x14ac:dyDescent="0.25"/>
    <row r="369" ht="0" hidden="1" customHeight="1" x14ac:dyDescent="0.25"/>
  </sheetData>
  <sheetProtection algorithmName="SHA-512" hashValue="7o8GTY/qULNx+Px3JNyink+WFZE2LWfrXnc8FKWI5xBFGRCQSS4ap5M2aOdmTNvhl2qZfci5Ro9zIKzgYEGTIA==" saltValue="dVuEOL2xTDMCzz4ut8S15A==" spinCount="100000" sheet="1" objects="1" scenarios="1"/>
  <mergeCells count="340">
    <mergeCell ref="B1:H2"/>
    <mergeCell ref="J2:K2"/>
    <mergeCell ref="D3:F3"/>
    <mergeCell ref="J3:K3"/>
    <mergeCell ref="J4:K4"/>
    <mergeCell ref="E5:H5"/>
    <mergeCell ref="J5:K5"/>
    <mergeCell ref="J11:K11"/>
    <mergeCell ref="B12:D12"/>
    <mergeCell ref="J12:K12"/>
    <mergeCell ref="J6:K6"/>
    <mergeCell ref="J7:K7"/>
    <mergeCell ref="B8:D8"/>
    <mergeCell ref="G8:H11"/>
    <mergeCell ref="J8:K8"/>
    <mergeCell ref="B9:D9"/>
    <mergeCell ref="J9:K9"/>
    <mergeCell ref="B10:D10"/>
    <mergeCell ref="J10:K10"/>
    <mergeCell ref="B11:D11"/>
    <mergeCell ref="C20:D20"/>
    <mergeCell ref="K20:K27"/>
    <mergeCell ref="C21:D21"/>
    <mergeCell ref="C22:D22"/>
    <mergeCell ref="C23:D23"/>
    <mergeCell ref="C24:D24"/>
    <mergeCell ref="C25:D25"/>
    <mergeCell ref="C26:D26"/>
    <mergeCell ref="B15:D15"/>
    <mergeCell ref="J15:K15"/>
    <mergeCell ref="J16:K16"/>
    <mergeCell ref="J17:K17"/>
    <mergeCell ref="J18:K18"/>
    <mergeCell ref="C19:D19"/>
    <mergeCell ref="J19:K19"/>
    <mergeCell ref="B13:D13"/>
    <mergeCell ref="J13:K13"/>
    <mergeCell ref="B14:D14"/>
    <mergeCell ref="J14:K14"/>
    <mergeCell ref="J33:K33"/>
    <mergeCell ref="J34:K34"/>
    <mergeCell ref="J35:K35"/>
    <mergeCell ref="J36:K36"/>
    <mergeCell ref="C38:H38"/>
    <mergeCell ref="J38:K38"/>
    <mergeCell ref="J28:K28"/>
    <mergeCell ref="J29:K29"/>
    <mergeCell ref="J30:K30"/>
    <mergeCell ref="D31:G31"/>
    <mergeCell ref="J31:K31"/>
    <mergeCell ref="J32:K32"/>
    <mergeCell ref="J39:K39"/>
    <mergeCell ref="J40:K41"/>
    <mergeCell ref="C41:D41"/>
    <mergeCell ref="B42:B45"/>
    <mergeCell ref="C42:D42"/>
    <mergeCell ref="G42:H42"/>
    <mergeCell ref="C43:D43"/>
    <mergeCell ref="F43:H43"/>
    <mergeCell ref="J43:K43"/>
    <mergeCell ref="C44:D44"/>
    <mergeCell ref="C47:D48"/>
    <mergeCell ref="J47:K49"/>
    <mergeCell ref="C49:D49"/>
    <mergeCell ref="C50:D50"/>
    <mergeCell ref="J50:K50"/>
    <mergeCell ref="C51:D51"/>
    <mergeCell ref="F44:G44"/>
    <mergeCell ref="J44:K44"/>
    <mergeCell ref="C45:D45"/>
    <mergeCell ref="J45:K45"/>
    <mergeCell ref="C46:D46"/>
    <mergeCell ref="J46:K46"/>
    <mergeCell ref="J56:K56"/>
    <mergeCell ref="C57:E57"/>
    <mergeCell ref="J57:K58"/>
    <mergeCell ref="C58:H58"/>
    <mergeCell ref="J59:K59"/>
    <mergeCell ref="J60:K60"/>
    <mergeCell ref="J53:K53"/>
    <mergeCell ref="C54:D54"/>
    <mergeCell ref="J54:K54"/>
    <mergeCell ref="C55:D55"/>
    <mergeCell ref="F55:G55"/>
    <mergeCell ref="J55:K55"/>
    <mergeCell ref="B53:H53"/>
    <mergeCell ref="J67:K67"/>
    <mergeCell ref="J69:K69"/>
    <mergeCell ref="J75:K75"/>
    <mergeCell ref="J76:K76"/>
    <mergeCell ref="J77:K77"/>
    <mergeCell ref="F61:F64"/>
    <mergeCell ref="G61:H64"/>
    <mergeCell ref="J61:K62"/>
    <mergeCell ref="J63:K65"/>
    <mergeCell ref="G65:H65"/>
    <mergeCell ref="J66:K66"/>
    <mergeCell ref="J68:K68"/>
    <mergeCell ref="J70:K70"/>
    <mergeCell ref="J72:K72"/>
    <mergeCell ref="J73:K73"/>
    <mergeCell ref="J84:K84"/>
    <mergeCell ref="J85:K85"/>
    <mergeCell ref="J86:K86"/>
    <mergeCell ref="J87:K87"/>
    <mergeCell ref="J88:K88"/>
    <mergeCell ref="D89:G89"/>
    <mergeCell ref="J89:K89"/>
    <mergeCell ref="J78:K78"/>
    <mergeCell ref="J79:K79"/>
    <mergeCell ref="J80:K80"/>
    <mergeCell ref="J81:K81"/>
    <mergeCell ref="J82:K82"/>
    <mergeCell ref="J83:K83"/>
    <mergeCell ref="B100:B103"/>
    <mergeCell ref="C100:D100"/>
    <mergeCell ref="G100:H100"/>
    <mergeCell ref="C101:D101"/>
    <mergeCell ref="F101:H101"/>
    <mergeCell ref="J101:K101"/>
    <mergeCell ref="C102:D102"/>
    <mergeCell ref="J90:K90"/>
    <mergeCell ref="J91:K91"/>
    <mergeCell ref="J92:K92"/>
    <mergeCell ref="J93:K93"/>
    <mergeCell ref="J94:K94"/>
    <mergeCell ref="C96:H96"/>
    <mergeCell ref="J96:K96"/>
    <mergeCell ref="F102:G102"/>
    <mergeCell ref="J102:K102"/>
    <mergeCell ref="C103:D103"/>
    <mergeCell ref="J103:K103"/>
    <mergeCell ref="J114:K114"/>
    <mergeCell ref="C115:E115"/>
    <mergeCell ref="J115:K116"/>
    <mergeCell ref="C116:H116"/>
    <mergeCell ref="J117:K117"/>
    <mergeCell ref="J118:K118"/>
    <mergeCell ref="C104:D104"/>
    <mergeCell ref="J104:K104"/>
    <mergeCell ref="J97:K97"/>
    <mergeCell ref="J98:K99"/>
    <mergeCell ref="C99:D99"/>
    <mergeCell ref="C112:D112"/>
    <mergeCell ref="J112:K112"/>
    <mergeCell ref="C113:D113"/>
    <mergeCell ref="F113:G113"/>
    <mergeCell ref="J113:K113"/>
    <mergeCell ref="C105:D106"/>
    <mergeCell ref="J105:K107"/>
    <mergeCell ref="C107:D107"/>
    <mergeCell ref="C108:D108"/>
    <mergeCell ref="J108:K108"/>
    <mergeCell ref="C109:D109"/>
    <mergeCell ref="J109:K109"/>
    <mergeCell ref="B111:H111"/>
    <mergeCell ref="J125:K125"/>
    <mergeCell ref="J126:K126"/>
    <mergeCell ref="J133:K133"/>
    <mergeCell ref="J134:K134"/>
    <mergeCell ref="J135:K135"/>
    <mergeCell ref="J127:K127"/>
    <mergeCell ref="J128:K128"/>
    <mergeCell ref="J129:K129"/>
    <mergeCell ref="F119:F122"/>
    <mergeCell ref="G119:H122"/>
    <mergeCell ref="J119:K119"/>
    <mergeCell ref="J120:K121"/>
    <mergeCell ref="J122:K124"/>
    <mergeCell ref="G123:H123"/>
    <mergeCell ref="J142:K142"/>
    <mergeCell ref="J143:K143"/>
    <mergeCell ref="J144:K144"/>
    <mergeCell ref="J145:K145"/>
    <mergeCell ref="J146:K146"/>
    <mergeCell ref="D147:G147"/>
    <mergeCell ref="J147:K147"/>
    <mergeCell ref="J136:K136"/>
    <mergeCell ref="J137:K137"/>
    <mergeCell ref="J138:K138"/>
    <mergeCell ref="J139:K139"/>
    <mergeCell ref="J140:K140"/>
    <mergeCell ref="J141:K141"/>
    <mergeCell ref="J148:K148"/>
    <mergeCell ref="J149:K149"/>
    <mergeCell ref="J150:K150"/>
    <mergeCell ref="J151:K151"/>
    <mergeCell ref="J152:K152"/>
    <mergeCell ref="C154:H154"/>
    <mergeCell ref="J154:K154"/>
    <mergeCell ref="F160:G160"/>
    <mergeCell ref="J160:K160"/>
    <mergeCell ref="C162:D162"/>
    <mergeCell ref="J162:K162"/>
    <mergeCell ref="J155:K155"/>
    <mergeCell ref="J156:K157"/>
    <mergeCell ref="C157:D157"/>
    <mergeCell ref="J168:K168"/>
    <mergeCell ref="C170:D170"/>
    <mergeCell ref="J170:K170"/>
    <mergeCell ref="B169:H169"/>
    <mergeCell ref="B158:B161"/>
    <mergeCell ref="C158:D158"/>
    <mergeCell ref="G158:H158"/>
    <mergeCell ref="C159:D159"/>
    <mergeCell ref="F159:H159"/>
    <mergeCell ref="J159:K159"/>
    <mergeCell ref="C160:D160"/>
    <mergeCell ref="C161:D161"/>
    <mergeCell ref="J161:K161"/>
    <mergeCell ref="C171:D171"/>
    <mergeCell ref="F171:G171"/>
    <mergeCell ref="J171:K171"/>
    <mergeCell ref="C163:D164"/>
    <mergeCell ref="J163:K165"/>
    <mergeCell ref="C165:D165"/>
    <mergeCell ref="C166:D166"/>
    <mergeCell ref="J166:K166"/>
    <mergeCell ref="C167:D167"/>
    <mergeCell ref="J167:K167"/>
    <mergeCell ref="J172:K172"/>
    <mergeCell ref="C173:E173"/>
    <mergeCell ref="J173:K174"/>
    <mergeCell ref="C174:H174"/>
    <mergeCell ref="J175:K175"/>
    <mergeCell ref="J176:K176"/>
    <mergeCell ref="J183:K183"/>
    <mergeCell ref="J186:K187"/>
    <mergeCell ref="J191:K191"/>
    <mergeCell ref="F177:F180"/>
    <mergeCell ref="G177:H180"/>
    <mergeCell ref="J177:K178"/>
    <mergeCell ref="J179:K181"/>
    <mergeCell ref="G181:H181"/>
    <mergeCell ref="J182:K182"/>
    <mergeCell ref="J184:K184"/>
    <mergeCell ref="J185:K185"/>
    <mergeCell ref="J206:K206"/>
    <mergeCell ref="J207:K207"/>
    <mergeCell ref="J208:K208"/>
    <mergeCell ref="J209:K209"/>
    <mergeCell ref="J217:K217"/>
    <mergeCell ref="C218:D218"/>
    <mergeCell ref="J218:K218"/>
    <mergeCell ref="J210:K210"/>
    <mergeCell ref="D205:G205"/>
    <mergeCell ref="J205:K205"/>
    <mergeCell ref="J195:K195"/>
    <mergeCell ref="J196:K196"/>
    <mergeCell ref="J197:K197"/>
    <mergeCell ref="J198:K198"/>
    <mergeCell ref="J199:K199"/>
    <mergeCell ref="J192:K192"/>
    <mergeCell ref="J193:K193"/>
    <mergeCell ref="J194:K194"/>
    <mergeCell ref="J204:K204"/>
    <mergeCell ref="J200:K200"/>
    <mergeCell ref="J201:K201"/>
    <mergeCell ref="J202:K202"/>
    <mergeCell ref="J203:K203"/>
    <mergeCell ref="B216:B219"/>
    <mergeCell ref="J212:K212"/>
    <mergeCell ref="C228:D228"/>
    <mergeCell ref="J228:K228"/>
    <mergeCell ref="C223:D223"/>
    <mergeCell ref="C224:D224"/>
    <mergeCell ref="J224:K224"/>
    <mergeCell ref="C212:H212"/>
    <mergeCell ref="J213:K213"/>
    <mergeCell ref="J214:K215"/>
    <mergeCell ref="G216:H216"/>
    <mergeCell ref="F217:H217"/>
    <mergeCell ref="F218:G218"/>
    <mergeCell ref="C215:D215"/>
    <mergeCell ref="C216:D216"/>
    <mergeCell ref="C217:D217"/>
    <mergeCell ref="B227:H227"/>
    <mergeCell ref="J229:K229"/>
    <mergeCell ref="J230:K230"/>
    <mergeCell ref="C231:E231"/>
    <mergeCell ref="J231:K232"/>
    <mergeCell ref="C232:H232"/>
    <mergeCell ref="J233:K233"/>
    <mergeCell ref="J234:K235"/>
    <mergeCell ref="C219:D219"/>
    <mergeCell ref="J219:K219"/>
    <mergeCell ref="J250:K250"/>
    <mergeCell ref="J261:K261"/>
    <mergeCell ref="J239:K239"/>
    <mergeCell ref="J249:K249"/>
    <mergeCell ref="F235:F238"/>
    <mergeCell ref="G235:H238"/>
    <mergeCell ref="J236:K238"/>
    <mergeCell ref="G239:H239"/>
    <mergeCell ref="J240:K240"/>
    <mergeCell ref="J242:K242"/>
    <mergeCell ref="J243:K243"/>
    <mergeCell ref="J251:K251"/>
    <mergeCell ref="B261:B262"/>
    <mergeCell ref="C261:D261"/>
    <mergeCell ref="F261:G261"/>
    <mergeCell ref="B264:B266"/>
    <mergeCell ref="B267:B270"/>
    <mergeCell ref="J268:K268"/>
    <mergeCell ref="J269:K269"/>
    <mergeCell ref="C270:D270"/>
    <mergeCell ref="J270:K270"/>
    <mergeCell ref="B274:B275"/>
    <mergeCell ref="J278:K278"/>
    <mergeCell ref="C279:D279"/>
    <mergeCell ref="C266:D266"/>
    <mergeCell ref="J266:K266"/>
    <mergeCell ref="C267:D267"/>
    <mergeCell ref="J267:K267"/>
    <mergeCell ref="C268:D268"/>
    <mergeCell ref="C269:D269"/>
    <mergeCell ref="F280:G280"/>
    <mergeCell ref="C220:D220"/>
    <mergeCell ref="J220:K220"/>
    <mergeCell ref="C221:D222"/>
    <mergeCell ref="J221:K223"/>
    <mergeCell ref="C225:D225"/>
    <mergeCell ref="J225:K225"/>
    <mergeCell ref="C229:D229"/>
    <mergeCell ref="F229:G229"/>
    <mergeCell ref="C276:D276"/>
    <mergeCell ref="J276:K276"/>
    <mergeCell ref="C277:D277"/>
    <mergeCell ref="J277:K277"/>
    <mergeCell ref="C278:D278"/>
    <mergeCell ref="J274:K274"/>
    <mergeCell ref="C275:D275"/>
    <mergeCell ref="J275:K275"/>
    <mergeCell ref="C272:D272"/>
    <mergeCell ref="J262:K262"/>
    <mergeCell ref="J263:K263"/>
    <mergeCell ref="C264:D264"/>
    <mergeCell ref="J264:K264"/>
    <mergeCell ref="C265:D265"/>
    <mergeCell ref="J265:K265"/>
  </mergeCells>
  <conditionalFormatting sqref="E19:F19">
    <cfRule type="expression" dxfId="75" priority="129">
      <formula>$H$261= "Yes"</formula>
    </cfRule>
  </conditionalFormatting>
  <conditionalFormatting sqref="E19">
    <cfRule type="expression" dxfId="74" priority="128">
      <formula>$E$19&lt;&gt;""</formula>
    </cfRule>
  </conditionalFormatting>
  <conditionalFormatting sqref="F19">
    <cfRule type="expression" dxfId="73" priority="127">
      <formula>$F$19&lt;&gt; ""</formula>
    </cfRule>
  </conditionalFormatting>
  <conditionalFormatting sqref="H44">
    <cfRule type="cellIs" dxfId="72" priority="66" stopIfTrue="1" operator="greaterThan">
      <formula>$I$44</formula>
    </cfRule>
    <cfRule type="cellIs" dxfId="71" priority="68" stopIfTrue="1" operator="lessThan">
      <formula>$I$44</formula>
    </cfRule>
  </conditionalFormatting>
  <conditionalFormatting sqref="F57">
    <cfRule type="cellIs" dxfId="70" priority="64" stopIfTrue="1" operator="greaterThan">
      <formula>$G$57</formula>
    </cfRule>
    <cfRule type="cellIs" dxfId="69" priority="67" stopIfTrue="1" operator="lessThan">
      <formula>$G$57</formula>
    </cfRule>
  </conditionalFormatting>
  <conditionalFormatting sqref="C57:E57">
    <cfRule type="cellIs" dxfId="68" priority="65" stopIfTrue="1" operator="equal">
      <formula>"Payroll Frequency changed, delete value in F79"</formula>
    </cfRule>
  </conditionalFormatting>
  <conditionalFormatting sqref="B38:H51">
    <cfRule type="expression" dxfId="67" priority="63">
      <formula>$D$33="Pay Stubs"</formula>
    </cfRule>
  </conditionalFormatting>
  <conditionalFormatting sqref="B55:H65 B75:H77 C67:H74 B66 G66:H66">
    <cfRule type="expression" dxfId="66" priority="62">
      <formula>$D$33="VOE"</formula>
    </cfRule>
  </conditionalFormatting>
  <conditionalFormatting sqref="G42 E41:E51">
    <cfRule type="expression" dxfId="65" priority="61">
      <formula>$D$33="Pay Stubs"</formula>
    </cfRule>
  </conditionalFormatting>
  <conditionalFormatting sqref="E55 C61:E65 G65:H65 C67:F77">
    <cfRule type="expression" dxfId="64" priority="60">
      <formula>$D$33="VOE"</formula>
    </cfRule>
  </conditionalFormatting>
  <conditionalFormatting sqref="E33">
    <cfRule type="expression" dxfId="63" priority="59">
      <formula>$D$33 = ""</formula>
    </cfRule>
  </conditionalFormatting>
  <conditionalFormatting sqref="B67:B74">
    <cfRule type="expression" dxfId="62" priority="58">
      <formula>$D$33="VOE"</formula>
    </cfRule>
  </conditionalFormatting>
  <conditionalFormatting sqref="C66">
    <cfRule type="expression" dxfId="61" priority="57">
      <formula>$D$33="VOE"</formula>
    </cfRule>
  </conditionalFormatting>
  <conditionalFormatting sqref="C66">
    <cfRule type="expression" dxfId="60" priority="56">
      <formula>$D$33="VOE"</formula>
    </cfRule>
  </conditionalFormatting>
  <conditionalFormatting sqref="D66:E66">
    <cfRule type="expression" dxfId="59" priority="55">
      <formula>$D$33="VOE"</formula>
    </cfRule>
  </conditionalFormatting>
  <conditionalFormatting sqref="D66:E66">
    <cfRule type="expression" dxfId="58" priority="54">
      <formula>$D$33="VOE"</formula>
    </cfRule>
  </conditionalFormatting>
  <conditionalFormatting sqref="F66">
    <cfRule type="expression" dxfId="57" priority="53">
      <formula>$D$33="VOE"</formula>
    </cfRule>
  </conditionalFormatting>
  <conditionalFormatting sqref="F66">
    <cfRule type="expression" dxfId="56" priority="52">
      <formula>$D$33="VOE"</formula>
    </cfRule>
  </conditionalFormatting>
  <conditionalFormatting sqref="H102">
    <cfRule type="cellIs" dxfId="55" priority="49" stopIfTrue="1" operator="greaterThan">
      <formula>$I$44</formula>
    </cfRule>
    <cfRule type="cellIs" dxfId="54" priority="51" stopIfTrue="1" operator="lessThan">
      <formula>$I$44</formula>
    </cfRule>
  </conditionalFormatting>
  <conditionalFormatting sqref="F115">
    <cfRule type="cellIs" dxfId="53" priority="47" stopIfTrue="1" operator="greaterThan">
      <formula>$G$57</formula>
    </cfRule>
    <cfRule type="cellIs" dxfId="52" priority="50" stopIfTrue="1" operator="lessThan">
      <formula>$G$57</formula>
    </cfRule>
  </conditionalFormatting>
  <conditionalFormatting sqref="C115:E115">
    <cfRule type="cellIs" dxfId="51" priority="48" stopIfTrue="1" operator="equal">
      <formula>"Payroll Frequency changed, delete value in F79"</formula>
    </cfRule>
  </conditionalFormatting>
  <conditionalFormatting sqref="B96:H109">
    <cfRule type="expression" dxfId="50" priority="46">
      <formula>$D$91="Pay Stubs"</formula>
    </cfRule>
  </conditionalFormatting>
  <conditionalFormatting sqref="B113:H123 B133:H135 C125:H132 B124 G124:H124">
    <cfRule type="expression" dxfId="49" priority="45">
      <formula>$D$91="VOE"</formula>
    </cfRule>
  </conditionalFormatting>
  <conditionalFormatting sqref="G100 E99:E109">
    <cfRule type="expression" dxfId="48" priority="44">
      <formula>$D$91="Pay Stubs"</formula>
    </cfRule>
  </conditionalFormatting>
  <conditionalFormatting sqref="E113 C119:E123 G123:H123 C125:F135">
    <cfRule type="expression" dxfId="47" priority="43">
      <formula>$D$91="VOE"</formula>
    </cfRule>
  </conditionalFormatting>
  <conditionalFormatting sqref="E91">
    <cfRule type="expression" dxfId="46" priority="42">
      <formula>$D$91 = ""</formula>
    </cfRule>
  </conditionalFormatting>
  <conditionalFormatting sqref="B125:B132">
    <cfRule type="expression" dxfId="45" priority="41">
      <formula>$D$91="VOE"</formula>
    </cfRule>
  </conditionalFormatting>
  <conditionalFormatting sqref="C124">
    <cfRule type="expression" dxfId="44" priority="40">
      <formula>$D$91="VOE"</formula>
    </cfRule>
  </conditionalFormatting>
  <conditionalFormatting sqref="C124">
    <cfRule type="expression" dxfId="43" priority="39">
      <formula>$D$91="VOE"</formula>
    </cfRule>
  </conditionalFormatting>
  <conditionalFormatting sqref="D124:E124">
    <cfRule type="expression" dxfId="42" priority="38">
      <formula>$D$91="VOE"</formula>
    </cfRule>
  </conditionalFormatting>
  <conditionalFormatting sqref="D124:E124">
    <cfRule type="expression" dxfId="41" priority="37">
      <formula>$D$91="VOE"</formula>
    </cfRule>
  </conditionalFormatting>
  <conditionalFormatting sqref="F124">
    <cfRule type="expression" dxfId="40" priority="36">
      <formula>$D$91="VOE"</formula>
    </cfRule>
  </conditionalFormatting>
  <conditionalFormatting sqref="F124">
    <cfRule type="expression" dxfId="39" priority="35">
      <formula>$D$91="VOE"</formula>
    </cfRule>
  </conditionalFormatting>
  <conditionalFormatting sqref="H160">
    <cfRule type="cellIs" dxfId="38" priority="32" stopIfTrue="1" operator="greaterThan">
      <formula>$I$44</formula>
    </cfRule>
    <cfRule type="cellIs" dxfId="37" priority="34" stopIfTrue="1" operator="lessThan">
      <formula>$I$44</formula>
    </cfRule>
  </conditionalFormatting>
  <conditionalFormatting sqref="F173">
    <cfRule type="cellIs" dxfId="36" priority="30" stopIfTrue="1" operator="greaterThan">
      <formula>$G$57</formula>
    </cfRule>
    <cfRule type="cellIs" dxfId="35" priority="33" stopIfTrue="1" operator="lessThan">
      <formula>$G$57</formula>
    </cfRule>
  </conditionalFormatting>
  <conditionalFormatting sqref="C173:E173">
    <cfRule type="cellIs" dxfId="34" priority="31" stopIfTrue="1" operator="equal">
      <formula>"Payroll Frequency changed, delete value in F79"</formula>
    </cfRule>
  </conditionalFormatting>
  <conditionalFormatting sqref="B154:H167">
    <cfRule type="expression" dxfId="33" priority="29">
      <formula>$D$149="Pay Stubs"</formula>
    </cfRule>
  </conditionalFormatting>
  <conditionalFormatting sqref="B171:H181 B191:H193 C183:H190 B182 G182:H182">
    <cfRule type="expression" dxfId="32" priority="28">
      <formula>$D$149="VOE"</formula>
    </cfRule>
  </conditionalFormatting>
  <conditionalFormatting sqref="G158 E157:E167">
    <cfRule type="expression" dxfId="31" priority="27">
      <formula>$D$149="Pay Stubs"</formula>
    </cfRule>
  </conditionalFormatting>
  <conditionalFormatting sqref="E171 C177:E181 G181:H181 C183:F193">
    <cfRule type="expression" dxfId="30" priority="26">
      <formula>$D$149="VOE"</formula>
    </cfRule>
  </conditionalFormatting>
  <conditionalFormatting sqref="E149">
    <cfRule type="expression" dxfId="29" priority="25">
      <formula>$D$149 = ""</formula>
    </cfRule>
  </conditionalFormatting>
  <conditionalFormatting sqref="B183:B190">
    <cfRule type="expression" dxfId="28" priority="24">
      <formula>$D$149="VOE"</formula>
    </cfRule>
  </conditionalFormatting>
  <conditionalFormatting sqref="C182">
    <cfRule type="expression" dxfId="27" priority="23">
      <formula>$D$149="VOE"</formula>
    </cfRule>
  </conditionalFormatting>
  <conditionalFormatting sqref="C182">
    <cfRule type="expression" dxfId="26" priority="22">
      <formula>$D$149="VOE"</formula>
    </cfRule>
  </conditionalFormatting>
  <conditionalFormatting sqref="D182:E182">
    <cfRule type="expression" dxfId="25" priority="21">
      <formula>$D$149="VOE"</formula>
    </cfRule>
  </conditionalFormatting>
  <conditionalFormatting sqref="D182:E182">
    <cfRule type="expression" dxfId="24" priority="20">
      <formula>$D$149="VOE"</formula>
    </cfRule>
  </conditionalFormatting>
  <conditionalFormatting sqref="F182">
    <cfRule type="expression" dxfId="23" priority="19">
      <formula>$D$149="VOE"</formula>
    </cfRule>
  </conditionalFormatting>
  <conditionalFormatting sqref="F182">
    <cfRule type="expression" dxfId="22" priority="18">
      <formula>$D$149="VOE"</formula>
    </cfRule>
  </conditionalFormatting>
  <conditionalFormatting sqref="F240 C235:E239 G239:H239 C241:F251">
    <cfRule type="expression" dxfId="21" priority="1">
      <formula>$D$207="VOE"</formula>
    </cfRule>
  </conditionalFormatting>
  <conditionalFormatting sqref="H218">
    <cfRule type="cellIs" dxfId="20" priority="15" stopIfTrue="1" operator="greaterThan">
      <formula>$I$44</formula>
    </cfRule>
    <cfRule type="cellIs" dxfId="19" priority="17" stopIfTrue="1" operator="lessThan">
      <formula>$I$44</formula>
    </cfRule>
  </conditionalFormatting>
  <conditionalFormatting sqref="F231">
    <cfRule type="cellIs" dxfId="18" priority="13" stopIfTrue="1" operator="greaterThan">
      <formula>$G$57</formula>
    </cfRule>
    <cfRule type="cellIs" dxfId="17" priority="16" stopIfTrue="1" operator="lessThan">
      <formula>$G$57</formula>
    </cfRule>
  </conditionalFormatting>
  <conditionalFormatting sqref="C231:E231">
    <cfRule type="cellIs" dxfId="16" priority="14" stopIfTrue="1" operator="equal">
      <formula>"Payroll Frequency changed, delete value in F79"</formula>
    </cfRule>
  </conditionalFormatting>
  <conditionalFormatting sqref="B212:H225">
    <cfRule type="expression" dxfId="15" priority="12">
      <formula>$D$207="Pay Stubs"</formula>
    </cfRule>
  </conditionalFormatting>
  <conditionalFormatting sqref="B229:H239 B249:H251 C241:H248 B240 G240:H240">
    <cfRule type="expression" dxfId="14" priority="11">
      <formula>$D$207="VOE"</formula>
    </cfRule>
  </conditionalFormatting>
  <conditionalFormatting sqref="G216 E215:E225">
    <cfRule type="expression" dxfId="13" priority="10">
      <formula>$D$207="Pay Stubs"</formula>
    </cfRule>
  </conditionalFormatting>
  <conditionalFormatting sqref="E229">
    <cfRule type="expression" dxfId="12" priority="9">
      <formula>$D$207="VOE"</formula>
    </cfRule>
  </conditionalFormatting>
  <conditionalFormatting sqref="E207">
    <cfRule type="expression" dxfId="11" priority="8">
      <formula>$D$207 = ""</formula>
    </cfRule>
  </conditionalFormatting>
  <conditionalFormatting sqref="B241:B248">
    <cfRule type="expression" dxfId="10" priority="7">
      <formula>$D$207="VOE"</formula>
    </cfRule>
  </conditionalFormatting>
  <conditionalFormatting sqref="C240">
    <cfRule type="expression" dxfId="9" priority="6">
      <formula>$D$207="VOE"</formula>
    </cfRule>
  </conditionalFormatting>
  <conditionalFormatting sqref="C240">
    <cfRule type="expression" dxfId="8" priority="5">
      <formula>$D$207="VOE"</formula>
    </cfRule>
  </conditionalFormatting>
  <conditionalFormatting sqref="D240:E240">
    <cfRule type="expression" dxfId="7" priority="4">
      <formula>$D$207="VOE"</formula>
    </cfRule>
  </conditionalFormatting>
  <conditionalFormatting sqref="D240:E240">
    <cfRule type="expression" dxfId="6" priority="3">
      <formula>$D$207="VOE"</formula>
    </cfRule>
  </conditionalFormatting>
  <conditionalFormatting sqref="F240">
    <cfRule type="expression" dxfId="5" priority="2">
      <formula>$D$207="VOE"</formula>
    </cfRule>
  </conditionalFormatting>
  <dataValidations count="33">
    <dataValidation type="date" allowBlank="1" showInputMessage="1" showErrorMessage="1" errorTitle="Invalid Date" error="The date you entered is either invalid format or out of range. Please make sure the date is corrent and then proceed." promptTitle="Date Format" prompt="mm/dd/yyyy" sqref="D35 D93 D151 D209">
      <formula1>EDATE(TODAY(),-1200)</formula1>
      <formula2>TODAY()</formula2>
    </dataValidation>
    <dataValidation type="custom" allowBlank="1" showInputMessage="1" showErrorMessage="1" errorTitle="Section" error="Incorrect Section!!" sqref="F77 C61:E65 C67:E77">
      <formula1>INDIRECT("$D$33") = "Pay Stubs"</formula1>
    </dataValidation>
    <dataValidation type="custom" allowBlank="1" showInputMessage="1" showErrorMessage="1" errorTitle="Section" error="Incorrect Section!!" sqref="E41:E42 E44:E51">
      <formula1>INDIRECT("$D$33") = "VOE"</formula1>
    </dataValidation>
    <dataValidation allowBlank="1" showInputMessage="1" showErrorMessage="1" prompt="Gross income will be calculated by taking the net income and adding back the amount of depreciation or amortization taken in that year.  If the resulting income is negative, gross income will be indicated as $0 for the year." sqref="C279:D279"/>
    <dataValidation allowBlank="1" showInputMessage="1" showErrorMessage="1" prompt="Monthly Average * Months Remaining in Current Year + Current Year Gross income." sqref="F280:G280"/>
    <dataValidation allowBlank="1" showInputMessage="1" showErrorMessage="1" prompt="Earnings for the remainder of the year will be based on the monthly average of the adjusted income from the two most recent years.  If less than two prior years self employment history, the current year will be included in the average." sqref="H274"/>
    <dataValidation allowBlank="1" showInputMessage="1" showErrorMessage="1" prompt="Include vacation, holiday and sick time in regular/base hours.  " sqref="B64 B122 B180 B238"/>
    <dataValidation allowBlank="1" showInputMessage="1" showErrorMessage="1" prompt="Include vacation, holiday and sick pay in Base Pay." sqref="B66 B124 B182 B240"/>
    <dataValidation allowBlank="1" showInputMessage="1" showErrorMessage="1" prompt="It is important to determine the pay schedule to accurately calculate pay periods to date." sqref="F44:G44 C57:E57 C115:E115 F102:G102 C173:E173 F160:G160 C231:E231 F218:G218"/>
    <dataValidation allowBlank="1" showInputMessage="1" showErrorMessage="1" prompt="Count full weeks from off season start date to off season end date indicated on VOE." sqref="C261:D261"/>
    <dataValidation type="list" allowBlank="1" showInputMessage="1" showErrorMessage="1" sqref="H261">
      <formula1>"No, Yes"</formula1>
    </dataValidation>
    <dataValidation allowBlank="1" showInputMessage="1" showErrorMessage="1" prompt="Enter the Househol Member Number (1-10) from the Household Summary Tab." sqref="D5"/>
    <dataValidation allowBlank="1" showInputMessage="1" showErrorMessage="1" prompt="If unknown enter Weekly." sqref="C43:D43 C101:D101 C159:D159 C217:D217"/>
    <dataValidation allowBlank="1" showInputMessage="1" showErrorMessage="1" prompt="If blank, worksheet calculation assumes the person was employed at position prior to January 1 of the income documentation year." sqref="C35 C93 C151 C209"/>
    <dataValidation allowBlank="1" showInputMessage="1" showErrorMessage="1" prompt="Enter the type of income documentation used to qualify the household." sqref="C33 C91 C149 C207"/>
    <dataValidation allowBlank="1" showInputMessage="1" showErrorMessage="1" prompt="If Thru Date is not provided, enter the date the VOE was signed." sqref="C44:D44 C102:D102 C160:D160 C218:D218"/>
    <dataValidation type="list" allowBlank="1" showInputMessage="1" showErrorMessage="1" sqref="D33 D91 D149 D207">
      <formula1>"VOE, Pay Stubs"</formula1>
    </dataValidation>
    <dataValidation showDropDown="1" showInputMessage="1" showErrorMessage="1" sqref="G33:G34 G91:G92 G149:G150 G207:G208"/>
    <dataValidation allowBlank="1" showInputMessage="1" showErrorMessage="1" prompt="If a range of hours is indicated on the VOE, enter the high end of the range." sqref="C265:D265 C41:D41 C99:D99 C157:D157 C215:D215"/>
    <dataValidation type="list" allowBlank="1" showInputMessage="1" showErrorMessage="1" error="Please delete the entry and select a schedule from the drop down list." sqref="E55 E43 E101 E113 E159 E171 E217 E229">
      <formula1>"Weekly, Bi-Weekly, Semi-Monthly, Monthly"</formula1>
    </dataValidation>
    <dataValidation type="whole" allowBlank="1" showInputMessage="1" showErrorMessage="1" sqref="F57 H44 H102 F115 H160 F173 H218 F231">
      <formula1>0</formula1>
      <formula2>24</formula2>
    </dataValidation>
    <dataValidation allowBlank="1" showInputMessage="1" showErrorMessage="1" prompt="If YTD amount is not listed on the pay stubs leave blank." sqref="F67:F76 F125:F134 F183:F192 F241:F250"/>
    <dataValidation type="list" allowBlank="1" showInputMessage="1" showErrorMessage="1" sqref="G65:H65 G42:H42 G123:H123 G100:H100 G181:H181 G158:H158 G239:H239 G216:H216">
      <formula1>"Hourly Pay Rate, Weekly Pay Rate, Bi-Weekly Pay Rate, Semi-Monthly Pay Rate, Monthly Pay Rate, Annual Pay Rate"</formula1>
    </dataValidation>
    <dataValidation type="whole" allowBlank="1" showInputMessage="1" showErrorMessage="1" error="Weeks Off Work During Year + Weeks Employed to Date can not exceed 52." sqref="E261">
      <formula1>0</formula1>
      <formula2>D263</formula2>
    </dataValidation>
    <dataValidation type="whole" operator="lessThanOrEqual" allowBlank="1" showInputMessage="1" showErrorMessage="1" error="Weeks Employed to Date can not exceed Weeks Employed in Calendar Year." sqref="E264">
      <formula1>C263</formula1>
    </dataValidation>
    <dataValidation allowBlank="1" showInputMessage="1" showErrorMessage="1" errorTitle="Section" error="Incorrect Section!!" sqref="C124:F124 C66:F66 C182:F182 C240:F240"/>
    <dataValidation type="whole" allowBlank="1" showInputMessage="1" showErrorMessage="1" prompt="Enter number of pay periods per year, between 1 and 52." sqref="F19:F26">
      <formula1>1</formula1>
      <formula2>52</formula2>
    </dataValidation>
    <dataValidation type="custom" allowBlank="1" showInputMessage="1" showErrorMessage="1" errorTitle="Section" error="Incorrect Section!!" sqref="C235:E239 C241:E251 F251">
      <formula1>INDIRECT("$D$207") = "Pay Stubs"</formula1>
    </dataValidation>
    <dataValidation type="custom" allowBlank="1" showInputMessage="1" showErrorMessage="1" errorTitle="Section" error="Incorrect Section!!" sqref="C177:E181 C183:E193 F193">
      <formula1>INDIRECT("$D$149") = "Pay Stubs"</formula1>
    </dataValidation>
    <dataValidation type="custom" allowBlank="1" showInputMessage="1" showErrorMessage="1" errorTitle="Section" error="Incorrect Section!!" sqref="E157:E158 E160:E167">
      <formula1>INDIRECT("$D$149") = "VOE"</formula1>
    </dataValidation>
    <dataValidation type="custom" allowBlank="1" showInputMessage="1" showErrorMessage="1" errorTitle="Section" error="Incorrect Section!!" sqref="C125:E135 F135 C119:E123">
      <formula1>INDIRECT("$D$91") = "Pay Stubs"</formula1>
    </dataValidation>
    <dataValidation type="custom" allowBlank="1" showInputMessage="1" showErrorMessage="1" errorTitle="Section" error="Incorrect Section!!" sqref="E99:E100 E102:E109">
      <formula1>INDIRECT("$D$91") = "VOE"</formula1>
    </dataValidation>
    <dataValidation type="custom" allowBlank="1" showInputMessage="1" showErrorMessage="1" errorTitle="Section" error="Incorrect Section!!" sqref="E215:E216 E218:E225">
      <formula1>INDIRECT("$D$207") = "VOE"</formula1>
    </dataValidation>
  </dataValidations>
  <hyperlinks>
    <hyperlink ref="H283" location="'HH Member 8'!A3" display="Back to Top ^"/>
    <hyperlink ref="B9:D9" location="'HH Member 8'!Position2" display="Position 2"/>
    <hyperlink ref="B10:D10" location="'HH Member 8'!Position3" display="Position 3"/>
    <hyperlink ref="B11:D11" location="'HH Member 8'!Position4" display="Position 4"/>
    <hyperlink ref="B12:D12" location="'HH Member 8'!OtherIncome" display="Other Income"/>
    <hyperlink ref="B13:D13" location="'HH Member 8'!SeasonalIncome" display="Seasonal Income"/>
    <hyperlink ref="B14:D14" location="'HH Member 8'!SelfEmploymentIncome" display="Self Employment Income"/>
    <hyperlink ref="B8:D8" location="'HH Member 8'!Position1" display="'HH Member 8'!Position1"/>
    <hyperlink ref="H29" location="'HH Member 8'!A3" display="Back to Top ^"/>
    <hyperlink ref="H87" location="'HH Member 8'!A3" display="Back to Top ^"/>
    <hyperlink ref="H145" location="'HH Member 8'!A3" display="Back to Top ^"/>
    <hyperlink ref="H203" location="'HH Member 8'!A3" display="Back to Top ^"/>
  </hyperlinks>
  <pageMargins left="0.25" right="0.25" top="0.5" bottom="0.5" header="0.3" footer="0.3"/>
  <pageSetup orientation="portrait" blackAndWhite="1" errors="blank" r:id="rId1"/>
  <headerFooter>
    <oddFooter>&amp;R&amp;8 1/1/2022</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37"/>
  <sheetViews>
    <sheetView showGridLines="0" workbookViewId="0">
      <pane ySplit="1" topLeftCell="A2" activePane="bottomLeft" state="frozen"/>
      <selection pane="bottomLeft" activeCell="B2" sqref="B2"/>
    </sheetView>
  </sheetViews>
  <sheetFormatPr defaultColWidth="0" defaultRowHeight="15.75" zeroHeight="1" x14ac:dyDescent="0.25"/>
  <cols>
    <col min="1" max="1" width="3.625" style="56" customWidth="1"/>
    <col min="2" max="2" width="100.125" style="57" customWidth="1"/>
    <col min="3" max="3" width="3.625" style="56" customWidth="1"/>
    <col min="4" max="16384" width="9" style="18" hidden="1"/>
  </cols>
  <sheetData>
    <row r="1" spans="2:2" ht="16.5" thickBot="1" x14ac:dyDescent="0.3">
      <c r="B1" s="55" t="s">
        <v>180</v>
      </c>
    </row>
    <row r="2" spans="2:2" ht="16.5" thickTop="1" x14ac:dyDescent="0.25">
      <c r="B2" s="365"/>
    </row>
    <row r="3" spans="2:2" x14ac:dyDescent="0.25">
      <c r="B3" s="366"/>
    </row>
    <row r="4" spans="2:2" x14ac:dyDescent="0.25">
      <c r="B4" s="366"/>
    </row>
    <row r="5" spans="2:2" x14ac:dyDescent="0.25">
      <c r="B5" s="366"/>
    </row>
    <row r="6" spans="2:2" x14ac:dyDescent="0.25">
      <c r="B6" s="366"/>
    </row>
    <row r="7" spans="2:2" x14ac:dyDescent="0.25">
      <c r="B7" s="366"/>
    </row>
    <row r="8" spans="2:2" x14ac:dyDescent="0.25">
      <c r="B8" s="366"/>
    </row>
    <row r="9" spans="2:2" x14ac:dyDescent="0.25">
      <c r="B9" s="366"/>
    </row>
    <row r="10" spans="2:2" x14ac:dyDescent="0.25">
      <c r="B10" s="366"/>
    </row>
    <row r="11" spans="2:2" x14ac:dyDescent="0.25">
      <c r="B11" s="366"/>
    </row>
    <row r="12" spans="2:2" x14ac:dyDescent="0.25">
      <c r="B12" s="366"/>
    </row>
    <row r="13" spans="2:2" x14ac:dyDescent="0.25">
      <c r="B13" s="366"/>
    </row>
    <row r="14" spans="2:2" x14ac:dyDescent="0.25">
      <c r="B14" s="366"/>
    </row>
    <row r="15" spans="2:2" x14ac:dyDescent="0.25">
      <c r="B15" s="366"/>
    </row>
    <row r="16" spans="2:2" x14ac:dyDescent="0.25">
      <c r="B16" s="366"/>
    </row>
    <row r="17" spans="2:2" x14ac:dyDescent="0.25">
      <c r="B17" s="366"/>
    </row>
    <row r="18" spans="2:2" x14ac:dyDescent="0.25">
      <c r="B18" s="366"/>
    </row>
    <row r="19" spans="2:2" x14ac:dyDescent="0.25">
      <c r="B19" s="366"/>
    </row>
    <row r="20" spans="2:2" x14ac:dyDescent="0.25">
      <c r="B20" s="366"/>
    </row>
    <row r="21" spans="2:2" x14ac:dyDescent="0.25">
      <c r="B21" s="366"/>
    </row>
    <row r="22" spans="2:2" x14ac:dyDescent="0.25">
      <c r="B22" s="366"/>
    </row>
    <row r="23" spans="2:2" x14ac:dyDescent="0.25">
      <c r="B23" s="366"/>
    </row>
    <row r="24" spans="2:2" x14ac:dyDescent="0.25">
      <c r="B24" s="366"/>
    </row>
    <row r="25" spans="2:2" x14ac:dyDescent="0.25">
      <c r="B25" s="366"/>
    </row>
    <row r="26" spans="2:2" x14ac:dyDescent="0.25">
      <c r="B26" s="366"/>
    </row>
    <row r="27" spans="2:2" x14ac:dyDescent="0.25">
      <c r="B27" s="366"/>
    </row>
    <row r="28" spans="2:2" x14ac:dyDescent="0.25">
      <c r="B28" s="366"/>
    </row>
    <row r="29" spans="2:2" x14ac:dyDescent="0.25">
      <c r="B29" s="366"/>
    </row>
    <row r="30" spans="2:2" x14ac:dyDescent="0.25">
      <c r="B30" s="366"/>
    </row>
    <row r="31" spans="2:2" x14ac:dyDescent="0.25">
      <c r="B31" s="366"/>
    </row>
    <row r="32" spans="2:2" x14ac:dyDescent="0.25">
      <c r="B32" s="366"/>
    </row>
    <row r="33" spans="2:2" x14ac:dyDescent="0.25">
      <c r="B33" s="366"/>
    </row>
    <row r="34" spans="2:2" x14ac:dyDescent="0.25">
      <c r="B34" s="367"/>
    </row>
    <row r="35" spans="2:2" x14ac:dyDescent="0.25"/>
    <row r="36" spans="2:2" x14ac:dyDescent="0.25"/>
    <row r="37" spans="2:2" x14ac:dyDescent="0.25"/>
  </sheetData>
  <sheetProtection algorithmName="SHA-512" hashValue="65Iimvs5qpcT3oBb4SzFpZuSsvG0tpphScpiYCyh8mdc5Ac6oGEmIlv0sCPhxhShLmvNeTD5BOjT7zin1Yr+lQ==" saltValue="PSC0vmcHpjYvjbkHA54/TQ==" spinCount="100000" sheet="1" objects="1" scenarios="1"/>
  <pageMargins left="0.7" right="0.7" top="0.75" bottom="0.75" header="0.3" footer="0.3"/>
  <pageSetup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rgb="FFFF0000"/>
  </sheetPr>
  <dimension ref="A1:F53"/>
  <sheetViews>
    <sheetView topLeftCell="A15" workbookViewId="0">
      <selection activeCell="A16" sqref="A16"/>
    </sheetView>
  </sheetViews>
  <sheetFormatPr defaultRowHeight="15.75" x14ac:dyDescent="0.25"/>
  <cols>
    <col min="1" max="1" width="16.5" customWidth="1"/>
    <col min="2" max="2" width="11.75" customWidth="1"/>
    <col min="3" max="3" width="12.25" customWidth="1"/>
    <col min="4" max="4" width="14.25" customWidth="1"/>
    <col min="5" max="5" width="15.125" customWidth="1"/>
    <col min="6" max="6" width="13.5" customWidth="1"/>
  </cols>
  <sheetData>
    <row r="1" spans="1:6" x14ac:dyDescent="0.25">
      <c r="A1" s="1"/>
      <c r="B1" s="1"/>
      <c r="C1" s="1"/>
      <c r="D1" s="1"/>
      <c r="E1" s="1"/>
      <c r="F1" s="1"/>
    </row>
    <row r="2" spans="1:6" x14ac:dyDescent="0.25">
      <c r="A2" s="1" t="s">
        <v>61</v>
      </c>
      <c r="B2" s="2" t="s">
        <v>45</v>
      </c>
      <c r="C2" s="2" t="s">
        <v>46</v>
      </c>
      <c r="D2" s="2" t="s">
        <v>47</v>
      </c>
      <c r="E2" s="2" t="s">
        <v>63</v>
      </c>
      <c r="F2" s="2" t="s">
        <v>68</v>
      </c>
    </row>
    <row r="3" spans="1:6" x14ac:dyDescent="0.25">
      <c r="A3" s="1" t="s">
        <v>40</v>
      </c>
      <c r="B3" s="1">
        <v>7</v>
      </c>
      <c r="C3" s="1">
        <v>52</v>
      </c>
      <c r="D3" s="1">
        <v>1</v>
      </c>
      <c r="E3" s="1">
        <v>5</v>
      </c>
      <c r="F3" s="1">
        <v>40</v>
      </c>
    </row>
    <row r="4" spans="1:6" x14ac:dyDescent="0.25">
      <c r="A4" s="1" t="s">
        <v>41</v>
      </c>
      <c r="B4" s="1">
        <v>14</v>
      </c>
      <c r="C4" s="1">
        <v>26</v>
      </c>
      <c r="D4" s="1">
        <v>2</v>
      </c>
      <c r="E4" s="1">
        <v>10</v>
      </c>
      <c r="F4" s="1">
        <v>80</v>
      </c>
    </row>
    <row r="5" spans="1:6" x14ac:dyDescent="0.25">
      <c r="A5" s="1" t="s">
        <v>42</v>
      </c>
      <c r="B5" s="1">
        <v>15.21</v>
      </c>
      <c r="C5" s="1">
        <v>24</v>
      </c>
      <c r="D5" s="1">
        <f>((260/24)*8)/40</f>
        <v>2.166666666666667</v>
      </c>
      <c r="E5" s="1">
        <f>260/24</f>
        <v>10.833333333333334</v>
      </c>
      <c r="F5" s="1">
        <f>2080/24</f>
        <v>86.666666666666671</v>
      </c>
    </row>
    <row r="6" spans="1:6" x14ac:dyDescent="0.25">
      <c r="A6" s="1" t="s">
        <v>43</v>
      </c>
      <c r="B6" s="1">
        <v>30.41667</v>
      </c>
      <c r="C6" s="1">
        <v>12</v>
      </c>
      <c r="D6" s="1">
        <f>((260/12)*8)/40</f>
        <v>4.3333333333333339</v>
      </c>
      <c r="E6" s="1">
        <f>260/12</f>
        <v>21.666666666666668</v>
      </c>
      <c r="F6" s="1">
        <f>2080/12</f>
        <v>173.33333333333334</v>
      </c>
    </row>
    <row r="7" spans="1:6" x14ac:dyDescent="0.25">
      <c r="A7" s="1" t="s">
        <v>44</v>
      </c>
      <c r="B7" s="1">
        <v>365</v>
      </c>
      <c r="C7" s="1">
        <v>1</v>
      </c>
      <c r="D7" s="1">
        <f>(260*8)/40</f>
        <v>52</v>
      </c>
      <c r="E7" s="1">
        <v>260</v>
      </c>
      <c r="F7" s="1">
        <v>2080</v>
      </c>
    </row>
    <row r="8" spans="1:6" x14ac:dyDescent="0.25">
      <c r="A8" s="1"/>
      <c r="B8" s="1"/>
      <c r="C8" s="1"/>
      <c r="D8" s="1"/>
      <c r="E8" s="1"/>
      <c r="F8" s="1"/>
    </row>
    <row r="9" spans="1:6" x14ac:dyDescent="0.25">
      <c r="A9" s="1"/>
      <c r="B9" s="1"/>
      <c r="C9" s="1"/>
      <c r="D9" s="1"/>
      <c r="E9" s="1"/>
      <c r="F9" s="1"/>
    </row>
    <row r="10" spans="1:6" x14ac:dyDescent="0.25">
      <c r="A10" s="1" t="s">
        <v>60</v>
      </c>
      <c r="B10" s="1" t="s">
        <v>62</v>
      </c>
      <c r="C10" s="1"/>
      <c r="D10" s="1"/>
      <c r="E10" s="1"/>
      <c r="F10" s="1"/>
    </row>
    <row r="11" spans="1:6" x14ac:dyDescent="0.25">
      <c r="A11" s="1" t="s">
        <v>94</v>
      </c>
      <c r="B11" s="1">
        <v>52</v>
      </c>
      <c r="C11" s="1"/>
      <c r="D11" s="1"/>
      <c r="E11" s="1"/>
      <c r="F11" s="1"/>
    </row>
    <row r="12" spans="1:6" x14ac:dyDescent="0.25">
      <c r="A12" s="1" t="s">
        <v>95</v>
      </c>
      <c r="B12" s="1">
        <v>52</v>
      </c>
      <c r="C12" s="1"/>
      <c r="D12" s="1"/>
      <c r="E12" s="1"/>
      <c r="F12" s="1"/>
    </row>
    <row r="13" spans="1:6" x14ac:dyDescent="0.25">
      <c r="A13" s="1" t="s">
        <v>96</v>
      </c>
      <c r="B13" s="1">
        <v>26</v>
      </c>
      <c r="C13" s="1"/>
      <c r="D13" s="1"/>
      <c r="E13" s="1"/>
      <c r="F13" s="1"/>
    </row>
    <row r="14" spans="1:6" x14ac:dyDescent="0.25">
      <c r="A14" s="1" t="s">
        <v>97</v>
      </c>
      <c r="B14" s="1">
        <v>24</v>
      </c>
      <c r="C14" s="1"/>
      <c r="D14" s="1"/>
      <c r="E14" s="1"/>
      <c r="F14" s="1"/>
    </row>
    <row r="15" spans="1:6" x14ac:dyDescent="0.25">
      <c r="A15" s="1" t="s">
        <v>98</v>
      </c>
      <c r="B15" s="1">
        <v>12</v>
      </c>
      <c r="C15" s="1"/>
      <c r="D15" s="1"/>
      <c r="E15" s="1"/>
      <c r="F15" s="1"/>
    </row>
    <row r="16" spans="1:6" x14ac:dyDescent="0.25">
      <c r="A16" s="1" t="s">
        <v>93</v>
      </c>
      <c r="B16" s="1">
        <v>1</v>
      </c>
      <c r="C16" s="1"/>
      <c r="D16" s="1"/>
      <c r="E16" s="1"/>
      <c r="F16" s="1"/>
    </row>
    <row r="17" spans="1:6" x14ac:dyDescent="0.25">
      <c r="A17" s="1"/>
      <c r="B17" s="1"/>
      <c r="C17" s="1"/>
      <c r="D17" s="1"/>
      <c r="E17" s="1"/>
      <c r="F17" s="1"/>
    </row>
    <row r="18" spans="1:6" x14ac:dyDescent="0.25">
      <c r="A18" s="1"/>
      <c r="B18" s="1"/>
      <c r="C18" s="1"/>
      <c r="D18" s="1"/>
      <c r="E18" s="1"/>
      <c r="F18" s="1"/>
    </row>
    <row r="19" spans="1:6" x14ac:dyDescent="0.25">
      <c r="A19" s="1"/>
      <c r="B19" s="1"/>
      <c r="C19" s="1"/>
      <c r="D19" s="1"/>
      <c r="E19" s="1"/>
      <c r="F19" s="1"/>
    </row>
    <row r="20" spans="1:6" x14ac:dyDescent="0.25">
      <c r="A20" s="1"/>
      <c r="B20" s="1"/>
      <c r="C20" s="1"/>
      <c r="D20" s="1"/>
      <c r="E20" s="1"/>
      <c r="F20" s="1"/>
    </row>
    <row r="21" spans="1:6" x14ac:dyDescent="0.25">
      <c r="A21" s="1"/>
      <c r="B21" s="1"/>
      <c r="C21" s="1"/>
      <c r="D21" s="1"/>
      <c r="E21" s="1"/>
      <c r="F21" s="1"/>
    </row>
    <row r="22" spans="1:6" x14ac:dyDescent="0.25">
      <c r="A22" s="1"/>
      <c r="B22" s="1"/>
      <c r="C22" s="1"/>
      <c r="D22" s="1"/>
      <c r="E22" s="1"/>
      <c r="F22" s="1"/>
    </row>
    <row r="23" spans="1:6" x14ac:dyDescent="0.25">
      <c r="A23" s="1"/>
      <c r="B23" s="1"/>
      <c r="C23" s="1"/>
      <c r="D23" s="1"/>
      <c r="E23" s="1"/>
      <c r="F23" s="1"/>
    </row>
    <row r="24" spans="1:6" x14ac:dyDescent="0.25">
      <c r="A24" s="1"/>
      <c r="B24" s="1"/>
      <c r="C24" s="1"/>
      <c r="D24" s="1"/>
      <c r="E24" s="1"/>
      <c r="F24" s="1"/>
    </row>
    <row r="25" spans="1:6" x14ac:dyDescent="0.25">
      <c r="A25" s="1"/>
      <c r="B25" s="1"/>
      <c r="C25" s="1"/>
      <c r="D25" s="1"/>
      <c r="E25" s="1"/>
      <c r="F25" s="1"/>
    </row>
    <row r="26" spans="1:6" x14ac:dyDescent="0.25">
      <c r="A26" s="1"/>
      <c r="B26" s="1"/>
      <c r="C26" s="1"/>
      <c r="D26" s="1"/>
      <c r="E26" s="1"/>
      <c r="F26" s="1"/>
    </row>
    <row r="27" spans="1:6" x14ac:dyDescent="0.25">
      <c r="A27" s="1"/>
      <c r="B27" s="1"/>
      <c r="C27" s="1"/>
      <c r="D27" s="1"/>
      <c r="E27" s="1"/>
      <c r="F27" s="1"/>
    </row>
    <row r="28" spans="1:6" x14ac:dyDescent="0.25">
      <c r="A28" s="1"/>
      <c r="B28" s="1"/>
      <c r="C28" s="1"/>
      <c r="D28" s="1"/>
      <c r="E28" s="1"/>
      <c r="F28" s="1"/>
    </row>
    <row r="29" spans="1:6" x14ac:dyDescent="0.25">
      <c r="A29" s="1"/>
      <c r="B29" s="1"/>
      <c r="C29" s="1"/>
      <c r="D29" s="1"/>
      <c r="E29" s="1"/>
      <c r="F29" s="1"/>
    </row>
    <row r="30" spans="1:6" x14ac:dyDescent="0.25">
      <c r="A30" s="1"/>
      <c r="B30" s="1"/>
      <c r="C30" s="1"/>
      <c r="D30" s="1"/>
      <c r="E30" s="1"/>
      <c r="F30" s="1"/>
    </row>
    <row r="31" spans="1:6" x14ac:dyDescent="0.25">
      <c r="A31" s="1"/>
      <c r="B31" s="1"/>
      <c r="C31" s="1"/>
      <c r="D31" s="1"/>
      <c r="E31" s="1"/>
      <c r="F31" s="1"/>
    </row>
    <row r="32" spans="1:6"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row r="52" spans="1:6" x14ac:dyDescent="0.25">
      <c r="A52" s="1"/>
      <c r="B52" s="1"/>
      <c r="C52" s="1"/>
      <c r="D52" s="1"/>
      <c r="E52" s="1"/>
      <c r="F52" s="1"/>
    </row>
    <row r="53" spans="1:6" x14ac:dyDescent="0.25">
      <c r="A53" s="1"/>
      <c r="B53" s="1"/>
      <c r="C53" s="1"/>
      <c r="D53" s="1"/>
      <c r="E53" s="1"/>
      <c r="F53" s="1"/>
    </row>
  </sheetData>
  <sheetProtection algorithmName="SHA-512" hashValue="/aotqm0PX/xkDBAUCw6b1WN1eGRVWaslmfztpq2OYSzp3sciHzDdWj0pfqn5EUBXcLt3cqe658eZ/9d/G+Kh/Q==" saltValue="t0DiaeF0bgSZ8sMOWboYrQ==" spinCount="100000" sheet="1" objects="1" scenarios="1"/>
  <phoneticPr fontId="0"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B78"/>
  <sheetViews>
    <sheetView topLeftCell="A70" workbookViewId="0">
      <selection activeCell="A72" sqref="A72"/>
    </sheetView>
  </sheetViews>
  <sheetFormatPr defaultRowHeight="15.75" x14ac:dyDescent="0.25"/>
  <cols>
    <col min="1" max="1" width="28.375" customWidth="1"/>
    <col min="2" max="2" width="18.625" style="5" customWidth="1"/>
  </cols>
  <sheetData>
    <row r="1" spans="1:2" x14ac:dyDescent="0.25">
      <c r="A1" t="s">
        <v>124</v>
      </c>
      <c r="B1">
        <f>'Household Summary'!C17</f>
        <v>0</v>
      </c>
    </row>
    <row r="2" spans="1:2" x14ac:dyDescent="0.25">
      <c r="A2" t="s">
        <v>125</v>
      </c>
      <c r="B2">
        <f>'Household Summary'!E17</f>
        <v>0</v>
      </c>
    </row>
    <row r="3" spans="1:2" x14ac:dyDescent="0.25">
      <c r="A3" t="s">
        <v>126</v>
      </c>
      <c r="B3" s="3">
        <f>'Household Summary'!F17</f>
        <v>0</v>
      </c>
    </row>
    <row r="4" spans="1:2" x14ac:dyDescent="0.25">
      <c r="A4" t="s">
        <v>127</v>
      </c>
      <c r="B4" s="8" t="str">
        <f>'Household Summary'!G17</f>
        <v/>
      </c>
    </row>
    <row r="5" spans="1:2" x14ac:dyDescent="0.25">
      <c r="A5" t="s">
        <v>128</v>
      </c>
      <c r="B5" s="4">
        <f>'Household Summary'!H17</f>
        <v>0</v>
      </c>
    </row>
    <row r="6" spans="1:2" x14ac:dyDescent="0.25">
      <c r="A6" t="s">
        <v>129</v>
      </c>
      <c r="B6">
        <f>'Household Summary'!C18</f>
        <v>0</v>
      </c>
    </row>
    <row r="7" spans="1:2" x14ac:dyDescent="0.25">
      <c r="A7" t="s">
        <v>131</v>
      </c>
      <c r="B7">
        <f>'Household Summary'!E18</f>
        <v>0</v>
      </c>
    </row>
    <row r="8" spans="1:2" x14ac:dyDescent="0.25">
      <c r="A8" t="s">
        <v>132</v>
      </c>
      <c r="B8" s="3">
        <f>'Household Summary'!F18</f>
        <v>0</v>
      </c>
    </row>
    <row r="9" spans="1:2" x14ac:dyDescent="0.25">
      <c r="A9" t="s">
        <v>133</v>
      </c>
      <c r="B9" s="8" t="str">
        <f>'Household Summary'!G18</f>
        <v/>
      </c>
    </row>
    <row r="10" spans="1:2" x14ac:dyDescent="0.25">
      <c r="A10" t="s">
        <v>134</v>
      </c>
      <c r="B10" s="4">
        <f>'Household Summary'!H18</f>
        <v>0</v>
      </c>
    </row>
    <row r="11" spans="1:2" x14ac:dyDescent="0.25">
      <c r="A11" t="s">
        <v>135</v>
      </c>
      <c r="B11">
        <f>'Household Summary'!C19</f>
        <v>0</v>
      </c>
    </row>
    <row r="12" spans="1:2" x14ac:dyDescent="0.25">
      <c r="A12" t="s">
        <v>130</v>
      </c>
      <c r="B12">
        <f>'Household Summary'!E19</f>
        <v>0</v>
      </c>
    </row>
    <row r="13" spans="1:2" x14ac:dyDescent="0.25">
      <c r="A13" t="s">
        <v>136</v>
      </c>
      <c r="B13" s="3">
        <f>'Household Summary'!F19</f>
        <v>0</v>
      </c>
    </row>
    <row r="14" spans="1:2" x14ac:dyDescent="0.25">
      <c r="A14" t="s">
        <v>137</v>
      </c>
      <c r="B14" s="8" t="str">
        <f>'Household Summary'!G19</f>
        <v/>
      </c>
    </row>
    <row r="15" spans="1:2" x14ac:dyDescent="0.25">
      <c r="A15" t="s">
        <v>138</v>
      </c>
      <c r="B15" s="4">
        <f>'Household Summary'!H19</f>
        <v>0</v>
      </c>
    </row>
    <row r="16" spans="1:2" x14ac:dyDescent="0.25">
      <c r="A16" t="s">
        <v>139</v>
      </c>
      <c r="B16">
        <f>'Household Summary'!C20</f>
        <v>0</v>
      </c>
    </row>
    <row r="17" spans="1:2" x14ac:dyDescent="0.25">
      <c r="A17" t="s">
        <v>140</v>
      </c>
      <c r="B17">
        <f>'Household Summary'!E20</f>
        <v>0</v>
      </c>
    </row>
    <row r="18" spans="1:2" x14ac:dyDescent="0.25">
      <c r="A18" t="s">
        <v>141</v>
      </c>
      <c r="B18" s="3">
        <f>'Household Summary'!F20</f>
        <v>0</v>
      </c>
    </row>
    <row r="19" spans="1:2" x14ac:dyDescent="0.25">
      <c r="A19" t="s">
        <v>142</v>
      </c>
      <c r="B19" s="8" t="str">
        <f>'Household Summary'!G20</f>
        <v/>
      </c>
    </row>
    <row r="20" spans="1:2" x14ac:dyDescent="0.25">
      <c r="A20" t="s">
        <v>143</v>
      </c>
      <c r="B20" s="4">
        <f>'Household Summary'!H20</f>
        <v>0</v>
      </c>
    </row>
    <row r="21" spans="1:2" x14ac:dyDescent="0.25">
      <c r="A21" t="s">
        <v>147</v>
      </c>
      <c r="B21">
        <f>'Household Summary'!C21</f>
        <v>0</v>
      </c>
    </row>
    <row r="22" spans="1:2" x14ac:dyDescent="0.25">
      <c r="A22" t="s">
        <v>148</v>
      </c>
      <c r="B22">
        <f>'Household Summary'!E21</f>
        <v>0</v>
      </c>
    </row>
    <row r="23" spans="1:2" x14ac:dyDescent="0.25">
      <c r="A23" t="s">
        <v>149</v>
      </c>
      <c r="B23" s="6">
        <f>'Household Summary'!F21</f>
        <v>0</v>
      </c>
    </row>
    <row r="24" spans="1:2" x14ac:dyDescent="0.25">
      <c r="A24" t="s">
        <v>150</v>
      </c>
      <c r="B24" s="10" t="str">
        <f>'Household Summary'!G21</f>
        <v/>
      </c>
    </row>
    <row r="25" spans="1:2" x14ac:dyDescent="0.25">
      <c r="A25" t="s">
        <v>151</v>
      </c>
      <c r="B25" s="9">
        <f>'Household Summary'!H21</f>
        <v>0</v>
      </c>
    </row>
    <row r="26" spans="1:2" x14ac:dyDescent="0.25">
      <c r="A26" t="s">
        <v>152</v>
      </c>
      <c r="B26">
        <f>'Household Summary'!C22</f>
        <v>0</v>
      </c>
    </row>
    <row r="27" spans="1:2" x14ac:dyDescent="0.25">
      <c r="A27" t="s">
        <v>153</v>
      </c>
      <c r="B27">
        <f>'Household Summary'!E22</f>
        <v>0</v>
      </c>
    </row>
    <row r="28" spans="1:2" x14ac:dyDescent="0.25">
      <c r="A28" t="s">
        <v>154</v>
      </c>
      <c r="B28" s="6">
        <f>'Household Summary'!F22</f>
        <v>0</v>
      </c>
    </row>
    <row r="29" spans="1:2" x14ac:dyDescent="0.25">
      <c r="A29" t="s">
        <v>157</v>
      </c>
      <c r="B29" s="8" t="str">
        <f>'Household Summary'!G22</f>
        <v/>
      </c>
    </row>
    <row r="30" spans="1:2" x14ac:dyDescent="0.25">
      <c r="A30" t="s">
        <v>163</v>
      </c>
      <c r="B30" s="9">
        <f>'Household Summary'!H22</f>
        <v>0</v>
      </c>
    </row>
    <row r="31" spans="1:2" x14ac:dyDescent="0.25">
      <c r="A31" t="s">
        <v>169</v>
      </c>
      <c r="B31">
        <f>'Household Summary'!C23</f>
        <v>0</v>
      </c>
    </row>
    <row r="32" spans="1:2" x14ac:dyDescent="0.25">
      <c r="A32" t="s">
        <v>170</v>
      </c>
      <c r="B32">
        <f>'Household Summary'!E23</f>
        <v>0</v>
      </c>
    </row>
    <row r="33" spans="1:2" x14ac:dyDescent="0.25">
      <c r="A33" t="s">
        <v>171</v>
      </c>
      <c r="B33" s="6">
        <f>'Household Summary'!F23</f>
        <v>0</v>
      </c>
    </row>
    <row r="34" spans="1:2" x14ac:dyDescent="0.25">
      <c r="A34" t="s">
        <v>155</v>
      </c>
      <c r="B34" s="8" t="str">
        <f>'Household Summary'!G23</f>
        <v/>
      </c>
    </row>
    <row r="35" spans="1:2" x14ac:dyDescent="0.25">
      <c r="A35" t="s">
        <v>158</v>
      </c>
      <c r="B35" s="9">
        <f>'Household Summary'!H23</f>
        <v>0</v>
      </c>
    </row>
    <row r="36" spans="1:2" x14ac:dyDescent="0.25">
      <c r="A36" t="s">
        <v>159</v>
      </c>
      <c r="B36">
        <f>'Household Summary'!C24</f>
        <v>0</v>
      </c>
    </row>
    <row r="37" spans="1:2" x14ac:dyDescent="0.25">
      <c r="A37" t="s">
        <v>160</v>
      </c>
      <c r="B37">
        <f>'Household Summary'!E24</f>
        <v>0</v>
      </c>
    </row>
    <row r="38" spans="1:2" x14ac:dyDescent="0.25">
      <c r="A38" t="s">
        <v>161</v>
      </c>
      <c r="B38" s="6">
        <f>'Household Summary'!F24</f>
        <v>0</v>
      </c>
    </row>
    <row r="39" spans="1:2" x14ac:dyDescent="0.25">
      <c r="A39" t="s">
        <v>162</v>
      </c>
      <c r="B39" s="8" t="str">
        <f>'Household Summary'!G24</f>
        <v/>
      </c>
    </row>
    <row r="40" spans="1:2" x14ac:dyDescent="0.25">
      <c r="A40" t="s">
        <v>156</v>
      </c>
      <c r="B40" s="9">
        <f>'Household Summary'!H24</f>
        <v>0</v>
      </c>
    </row>
    <row r="41" spans="1:2" x14ac:dyDescent="0.25">
      <c r="A41" t="s">
        <v>164</v>
      </c>
      <c r="B41">
        <f>'Household Summary'!C25</f>
        <v>0</v>
      </c>
    </row>
    <row r="42" spans="1:2" x14ac:dyDescent="0.25">
      <c r="A42" t="s">
        <v>165</v>
      </c>
      <c r="B42">
        <f>'Household Summary'!E25</f>
        <v>0</v>
      </c>
    </row>
    <row r="43" spans="1:2" x14ac:dyDescent="0.25">
      <c r="A43" t="s">
        <v>166</v>
      </c>
      <c r="B43" s="6">
        <f>'Household Summary'!F25</f>
        <v>0</v>
      </c>
    </row>
    <row r="44" spans="1:2" x14ac:dyDescent="0.25">
      <c r="A44" t="s">
        <v>167</v>
      </c>
      <c r="B44" s="8" t="str">
        <f>'Household Summary'!G25</f>
        <v/>
      </c>
    </row>
    <row r="45" spans="1:2" x14ac:dyDescent="0.25">
      <c r="A45" t="s">
        <v>168</v>
      </c>
      <c r="B45" s="9">
        <f>'Household Summary'!H25</f>
        <v>0</v>
      </c>
    </row>
    <row r="46" spans="1:2" x14ac:dyDescent="0.25">
      <c r="A46" t="s">
        <v>172</v>
      </c>
      <c r="B46">
        <f>'Household Summary'!C26</f>
        <v>0</v>
      </c>
    </row>
    <row r="47" spans="1:2" x14ac:dyDescent="0.25">
      <c r="A47" t="s">
        <v>173</v>
      </c>
      <c r="B47">
        <f>'Household Summary'!E26</f>
        <v>0</v>
      </c>
    </row>
    <row r="48" spans="1:2" x14ac:dyDescent="0.25">
      <c r="A48" t="s">
        <v>174</v>
      </c>
      <c r="B48" s="6">
        <f>'Household Summary'!F26</f>
        <v>0</v>
      </c>
    </row>
    <row r="49" spans="1:2" x14ac:dyDescent="0.25">
      <c r="A49" t="s">
        <v>175</v>
      </c>
      <c r="B49" s="8" t="str">
        <f>'Household Summary'!G26</f>
        <v/>
      </c>
    </row>
    <row r="50" spans="1:2" x14ac:dyDescent="0.25">
      <c r="A50" t="s">
        <v>176</v>
      </c>
      <c r="B50" s="9">
        <f>'Household Summary'!H26</f>
        <v>0</v>
      </c>
    </row>
    <row r="51" spans="1:2" x14ac:dyDescent="0.25">
      <c r="A51" t="s">
        <v>198</v>
      </c>
      <c r="B51">
        <f>'Household Summary'!C27</f>
        <v>0</v>
      </c>
    </row>
    <row r="52" spans="1:2" x14ac:dyDescent="0.25">
      <c r="A52" t="s">
        <v>199</v>
      </c>
      <c r="B52">
        <f>'Household Summary'!E27</f>
        <v>0</v>
      </c>
    </row>
    <row r="53" spans="1:2" x14ac:dyDescent="0.25">
      <c r="A53" t="s">
        <v>200</v>
      </c>
      <c r="B53" s="6">
        <f>'Household Summary'!F27</f>
        <v>0</v>
      </c>
    </row>
    <row r="54" spans="1:2" x14ac:dyDescent="0.25">
      <c r="A54" t="s">
        <v>201</v>
      </c>
      <c r="B54" s="8" t="str">
        <f>'Household Summary'!G27</f>
        <v/>
      </c>
    </row>
    <row r="55" spans="1:2" x14ac:dyDescent="0.25">
      <c r="A55" t="s">
        <v>202</v>
      </c>
      <c r="B55" s="9">
        <f>'Household Summary'!H27</f>
        <v>0</v>
      </c>
    </row>
    <row r="56" spans="1:2" x14ac:dyDescent="0.25">
      <c r="A56" t="s">
        <v>203</v>
      </c>
      <c r="B56">
        <f>'Household Summary'!C28</f>
        <v>0</v>
      </c>
    </row>
    <row r="57" spans="1:2" x14ac:dyDescent="0.25">
      <c r="A57" t="s">
        <v>204</v>
      </c>
      <c r="B57">
        <f>'Household Summary'!E28</f>
        <v>0</v>
      </c>
    </row>
    <row r="58" spans="1:2" x14ac:dyDescent="0.25">
      <c r="A58" t="s">
        <v>205</v>
      </c>
      <c r="B58" s="6">
        <f>'Household Summary'!F28</f>
        <v>0</v>
      </c>
    </row>
    <row r="59" spans="1:2" x14ac:dyDescent="0.25">
      <c r="A59" t="s">
        <v>206</v>
      </c>
      <c r="B59" s="8" t="str">
        <f>'Household Summary'!G28</f>
        <v/>
      </c>
    </row>
    <row r="60" spans="1:2" x14ac:dyDescent="0.25">
      <c r="A60" t="s">
        <v>207</v>
      </c>
      <c r="B60" s="9">
        <f>'Household Summary'!H28</f>
        <v>0</v>
      </c>
    </row>
    <row r="61" spans="1:2" x14ac:dyDescent="0.25">
      <c r="A61" t="s">
        <v>208</v>
      </c>
      <c r="B61">
        <f>'Household Summary'!C29</f>
        <v>0</v>
      </c>
    </row>
    <row r="62" spans="1:2" x14ac:dyDescent="0.25">
      <c r="A62" t="s">
        <v>209</v>
      </c>
      <c r="B62">
        <f>'Household Summary'!E29</f>
        <v>0</v>
      </c>
    </row>
    <row r="63" spans="1:2" x14ac:dyDescent="0.25">
      <c r="A63" t="s">
        <v>210</v>
      </c>
      <c r="B63" s="6">
        <f>'Household Summary'!F29</f>
        <v>0</v>
      </c>
    </row>
    <row r="64" spans="1:2" x14ac:dyDescent="0.25">
      <c r="A64" t="s">
        <v>211</v>
      </c>
      <c r="B64" s="8" t="str">
        <f>'Household Summary'!G29</f>
        <v/>
      </c>
    </row>
    <row r="65" spans="1:2" x14ac:dyDescent="0.25">
      <c r="A65" t="s">
        <v>212</v>
      </c>
      <c r="B65" s="9">
        <f>'Household Summary'!H29</f>
        <v>0</v>
      </c>
    </row>
    <row r="66" spans="1:2" x14ac:dyDescent="0.25">
      <c r="A66" t="s">
        <v>213</v>
      </c>
      <c r="B66">
        <f>'Household Summary'!C30</f>
        <v>0</v>
      </c>
    </row>
    <row r="67" spans="1:2" x14ac:dyDescent="0.25">
      <c r="A67" t="s">
        <v>214</v>
      </c>
      <c r="B67">
        <f>'Household Summary'!E30</f>
        <v>0</v>
      </c>
    </row>
    <row r="68" spans="1:2" x14ac:dyDescent="0.25">
      <c r="A68" t="s">
        <v>215</v>
      </c>
      <c r="B68" s="6">
        <f>'Household Summary'!F30</f>
        <v>0</v>
      </c>
    </row>
    <row r="69" spans="1:2" x14ac:dyDescent="0.25">
      <c r="A69" t="s">
        <v>216</v>
      </c>
      <c r="B69" s="8" t="str">
        <f>'Household Summary'!G30</f>
        <v/>
      </c>
    </row>
    <row r="70" spans="1:2" x14ac:dyDescent="0.25">
      <c r="A70" t="s">
        <v>217</v>
      </c>
      <c r="B70" s="9">
        <f>'Household Summary'!H30</f>
        <v>0</v>
      </c>
    </row>
    <row r="71" spans="1:2" x14ac:dyDescent="0.25">
      <c r="A71" t="s">
        <v>218</v>
      </c>
      <c r="B71">
        <f>'Household Summary'!C31</f>
        <v>0</v>
      </c>
    </row>
    <row r="72" spans="1:2" x14ac:dyDescent="0.25">
      <c r="A72" t="s">
        <v>219</v>
      </c>
      <c r="B72">
        <f>'Household Summary'!E31</f>
        <v>0</v>
      </c>
    </row>
    <row r="73" spans="1:2" x14ac:dyDescent="0.25">
      <c r="A73" t="s">
        <v>220</v>
      </c>
      <c r="B73" s="6">
        <f>'Household Summary'!F31</f>
        <v>0</v>
      </c>
    </row>
    <row r="74" spans="1:2" x14ac:dyDescent="0.25">
      <c r="A74" t="s">
        <v>221</v>
      </c>
      <c r="B74" s="8" t="str">
        <f>'Household Summary'!G31</f>
        <v/>
      </c>
    </row>
    <row r="75" spans="1:2" x14ac:dyDescent="0.25">
      <c r="A75" t="s">
        <v>222</v>
      </c>
      <c r="B75" s="9">
        <f>'Household Summary'!H31</f>
        <v>0</v>
      </c>
    </row>
    <row r="76" spans="1:2" x14ac:dyDescent="0.25">
      <c r="A76" t="s">
        <v>144</v>
      </c>
      <c r="B76" s="7">
        <f>'Household Summary'!H32</f>
        <v>0</v>
      </c>
    </row>
    <row r="77" spans="1:2" x14ac:dyDescent="0.25">
      <c r="A77" t="s">
        <v>145</v>
      </c>
      <c r="B77" s="6">
        <f>'Household Summary'!H6</f>
        <v>0</v>
      </c>
    </row>
    <row r="78" spans="1:2" x14ac:dyDescent="0.25">
      <c r="A78" t="s">
        <v>146</v>
      </c>
      <c r="B78">
        <f>'Household Summary'!H8</f>
        <v>0</v>
      </c>
    </row>
  </sheetData>
  <sheetProtection algorithmName="SHA-512" hashValue="CQvCKhBYthAHgISUa7o4p0td5FYgzCvYrbunxQPDYW5O9AqvWUOc9X/EXaZ+HOUGXf5hovIWT3zTe2VUSi6bQA==" saltValue="nHssBdnWT4FAoovAL9DUMg==" spinCount="100000" sheet="1" objects="1" scenarios="1"/>
  <pageMargins left="0.7" right="0.7" top="0.75" bottom="0.75" header="0.3" footer="0.3"/>
  <pageSetup orientation="portrait" horizontalDpi="200" verticalDpi="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31"/>
  <sheetViews>
    <sheetView workbookViewId="0">
      <selection activeCell="C7" sqref="C7"/>
    </sheetView>
  </sheetViews>
  <sheetFormatPr defaultRowHeight="15.75" x14ac:dyDescent="0.25"/>
  <cols>
    <col min="1" max="1" width="13.25" bestFit="1" customWidth="1"/>
    <col min="2" max="2" width="17.625" bestFit="1" customWidth="1"/>
    <col min="3" max="3" width="33.875" bestFit="1" customWidth="1"/>
    <col min="4" max="4" width="16.375" customWidth="1"/>
    <col min="7" max="7" width="15.5" bestFit="1" customWidth="1"/>
    <col min="8" max="8" width="16.5" bestFit="1" customWidth="1"/>
    <col min="11" max="11" width="16" bestFit="1" customWidth="1"/>
  </cols>
  <sheetData>
    <row r="1" spans="1:14" x14ac:dyDescent="0.25">
      <c r="A1" t="s">
        <v>181</v>
      </c>
      <c r="B1" t="s">
        <v>191</v>
      </c>
      <c r="C1" t="s">
        <v>182</v>
      </c>
      <c r="D1" t="s">
        <v>119</v>
      </c>
      <c r="G1" s="11" t="s">
        <v>12</v>
      </c>
      <c r="H1" s="11" t="s">
        <v>246</v>
      </c>
      <c r="K1" s="12" t="s">
        <v>223</v>
      </c>
      <c r="N1" t="s">
        <v>244</v>
      </c>
    </row>
    <row r="2" spans="1:14" x14ac:dyDescent="0.25">
      <c r="A2" t="s">
        <v>183</v>
      </c>
      <c r="B2">
        <f>'HH Member 1'!D5</f>
        <v>1</v>
      </c>
      <c r="C2" t="str">
        <f>'HH Member 1'!E5</f>
        <v>Name not entered on Household Summary</v>
      </c>
      <c r="D2">
        <f>'HH Member 1'!$F$15</f>
        <v>0</v>
      </c>
      <c r="G2" s="11" t="s">
        <v>256</v>
      </c>
      <c r="H2" s="11">
        <v>52</v>
      </c>
      <c r="K2" s="11" t="s">
        <v>192</v>
      </c>
      <c r="N2" t="s">
        <v>245</v>
      </c>
    </row>
    <row r="3" spans="1:14" x14ac:dyDescent="0.25">
      <c r="A3" t="s">
        <v>184</v>
      </c>
      <c r="B3">
        <f>'HH Member 2'!$D$5</f>
        <v>2</v>
      </c>
      <c r="C3" t="str">
        <f>'HH Member 2'!$E$5</f>
        <v>Name not entered on Household Summary</v>
      </c>
      <c r="D3">
        <f>'HH Member 2'!$F$15</f>
        <v>0</v>
      </c>
      <c r="G3" s="11" t="s">
        <v>257</v>
      </c>
      <c r="H3" s="11">
        <v>26</v>
      </c>
      <c r="K3" s="11" t="s">
        <v>194</v>
      </c>
    </row>
    <row r="4" spans="1:14" x14ac:dyDescent="0.25">
      <c r="A4" t="s">
        <v>185</v>
      </c>
      <c r="B4">
        <f>'HH Member 3'!$D$5</f>
        <v>3</v>
      </c>
      <c r="C4" t="str">
        <f>'HH Member 3'!$E$5</f>
        <v>Name not entered on Household Summary</v>
      </c>
      <c r="D4">
        <f>'HH Member 3'!$F$15</f>
        <v>0</v>
      </c>
      <c r="G4" s="11" t="s">
        <v>258</v>
      </c>
      <c r="H4" s="11">
        <v>24</v>
      </c>
      <c r="K4" s="11" t="s">
        <v>193</v>
      </c>
    </row>
    <row r="5" spans="1:14" x14ac:dyDescent="0.25">
      <c r="A5" t="s">
        <v>186</v>
      </c>
      <c r="B5">
        <f>'HH Member 4'!$D$5</f>
        <v>4</v>
      </c>
      <c r="C5" t="str">
        <f>'HH Member 4'!$E$5</f>
        <v>Name not entered on Household Summary</v>
      </c>
      <c r="D5">
        <f>'HH Member 4'!$F$15</f>
        <v>0</v>
      </c>
      <c r="G5" s="11" t="s">
        <v>259</v>
      </c>
      <c r="H5" s="11">
        <v>12</v>
      </c>
      <c r="K5" s="11" t="s">
        <v>195</v>
      </c>
    </row>
    <row r="6" spans="1:14" x14ac:dyDescent="0.25">
      <c r="A6" t="s">
        <v>187</v>
      </c>
      <c r="B6">
        <f>'HH Member 5'!$D$5</f>
        <v>5</v>
      </c>
      <c r="C6" t="str">
        <f>'HH Member 5'!$E$5</f>
        <v>Name not entered on Household Summary</v>
      </c>
      <c r="D6">
        <f>'HH Member 5'!$F$15</f>
        <v>0</v>
      </c>
      <c r="G6" s="11" t="s">
        <v>260</v>
      </c>
      <c r="H6" s="11">
        <v>4</v>
      </c>
      <c r="K6" s="11" t="s">
        <v>196</v>
      </c>
    </row>
    <row r="7" spans="1:14" x14ac:dyDescent="0.25">
      <c r="A7" t="s">
        <v>188</v>
      </c>
      <c r="B7">
        <f>'HH Member 6'!$D$5</f>
        <v>6</v>
      </c>
      <c r="C7" t="str">
        <f>'HH Member 6'!$E$5</f>
        <v>Name not entered on Household Summary</v>
      </c>
      <c r="D7">
        <f>'HH Member 6'!$F$15</f>
        <v>0</v>
      </c>
      <c r="G7" s="12" t="s">
        <v>262</v>
      </c>
      <c r="H7" s="12">
        <v>2</v>
      </c>
      <c r="K7" s="11" t="s">
        <v>197</v>
      </c>
    </row>
    <row r="8" spans="1:14" x14ac:dyDescent="0.25">
      <c r="A8" t="s">
        <v>189</v>
      </c>
      <c r="B8">
        <f>'HH Member 7'!$D$5</f>
        <v>7</v>
      </c>
      <c r="C8" t="str">
        <f>'HH Member 7'!$E$5</f>
        <v>Name not entered on Household Summary</v>
      </c>
      <c r="D8">
        <f>'HH Member 7'!$F$15</f>
        <v>0</v>
      </c>
      <c r="G8" s="14" t="s">
        <v>261</v>
      </c>
      <c r="H8" s="14">
        <v>1</v>
      </c>
    </row>
    <row r="9" spans="1:14" x14ac:dyDescent="0.25">
      <c r="A9" t="s">
        <v>190</v>
      </c>
      <c r="B9">
        <f>'HH Member 8'!$D$5</f>
        <v>8</v>
      </c>
      <c r="C9" t="str">
        <f>'HH Member 8'!$E$5</f>
        <v>Name not entered on Household Summary</v>
      </c>
      <c r="D9">
        <f>'HH Member 8'!$F$15</f>
        <v>0</v>
      </c>
      <c r="G9" s="13" t="s">
        <v>263</v>
      </c>
    </row>
    <row r="31" spans="9:9" x14ac:dyDescent="0.25">
      <c r="I31">
        <f>69/18</f>
        <v>3.8333333333333335</v>
      </c>
    </row>
  </sheetData>
  <sheetProtection algorithmName="SHA-512" hashValue="6gi+8vcf1Rdh12DppfpTC6fx/yPNlucLNnCfgAn2jT+I0AbO6hh8Xz8henJZ2h46L/XWS6UUPpAgv3Id8D2OxQ==" saltValue="NsCbsdyv1YW/8ipTjsXtyA==" spinCount="100000" sheet="1" objects="1" scenarios="1"/>
  <sortState ref="G2:H9">
    <sortCondition descending="1" ref="H2:H9"/>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46"/>
  <sheetViews>
    <sheetView showGridLines="0" tabSelected="1" showRuler="0" zoomScaleNormal="100" workbookViewId="0">
      <pane ySplit="2" topLeftCell="A3" activePane="bottomLeft" state="frozen"/>
      <selection pane="bottomLeft" activeCell="C6" sqref="C6:E6"/>
    </sheetView>
  </sheetViews>
  <sheetFormatPr defaultColWidth="0" defaultRowHeight="15" zeroHeight="1" x14ac:dyDescent="0.2"/>
  <cols>
    <col min="1" max="1" width="1.5" style="82" customWidth="1"/>
    <col min="2" max="2" width="10.125" style="82" customWidth="1"/>
    <col min="3" max="3" width="13.5" style="82" customWidth="1"/>
    <col min="4" max="4" width="9.5" style="82" customWidth="1"/>
    <col min="5" max="5" width="14.5" style="82" bestFit="1" customWidth="1"/>
    <col min="6" max="6" width="11" style="82" customWidth="1"/>
    <col min="7" max="7" width="13.875" style="82" customWidth="1"/>
    <col min="8" max="8" width="12.75" style="82" customWidth="1"/>
    <col min="9" max="9" width="1.5" style="82" customWidth="1"/>
    <col min="10" max="16384" width="9" style="82" hidden="1"/>
  </cols>
  <sheetData>
    <row r="1" spans="1:22" ht="20.25" x14ac:dyDescent="0.3">
      <c r="A1" s="80"/>
      <c r="B1" s="80"/>
      <c r="C1" s="80"/>
      <c r="D1" s="377" t="s">
        <v>177</v>
      </c>
      <c r="E1" s="377"/>
      <c r="F1" s="377"/>
      <c r="G1" s="377"/>
      <c r="H1" s="377"/>
      <c r="I1" s="81"/>
      <c r="V1" s="83"/>
    </row>
    <row r="2" spans="1:22" ht="15.75" x14ac:dyDescent="0.25">
      <c r="A2" s="80"/>
      <c r="B2" s="80"/>
      <c r="C2" s="80"/>
      <c r="D2" s="378" t="s">
        <v>120</v>
      </c>
      <c r="E2" s="378"/>
      <c r="F2" s="378"/>
      <c r="G2" s="378"/>
      <c r="H2" s="378"/>
      <c r="I2" s="84"/>
      <c r="V2" s="83"/>
    </row>
    <row r="3" spans="1:22" x14ac:dyDescent="0.2">
      <c r="A3" s="85"/>
      <c r="B3" s="85"/>
      <c r="C3" s="85"/>
      <c r="D3" s="85"/>
      <c r="E3" s="85"/>
      <c r="F3" s="85"/>
      <c r="G3" s="85"/>
      <c r="H3" s="85"/>
      <c r="I3" s="85"/>
    </row>
    <row r="4" spans="1:22" ht="45.75" customHeight="1" x14ac:dyDescent="0.2">
      <c r="A4" s="85"/>
      <c r="B4" s="382" t="s">
        <v>113</v>
      </c>
      <c r="C4" s="382"/>
      <c r="D4" s="382"/>
      <c r="E4" s="382"/>
      <c r="F4" s="382"/>
      <c r="G4" s="382"/>
      <c r="H4" s="382"/>
      <c r="I4" s="85"/>
    </row>
    <row r="5" spans="1:22" ht="15.75" thickBot="1" x14ac:dyDescent="0.25">
      <c r="B5" s="85"/>
      <c r="C5" s="85"/>
      <c r="D5" s="85"/>
      <c r="E5" s="85"/>
      <c r="F5" s="85"/>
      <c r="G5" s="85"/>
      <c r="H5" s="85"/>
      <c r="I5" s="85"/>
    </row>
    <row r="6" spans="1:22" s="89" customFormat="1" thickBot="1" x14ac:dyDescent="0.25">
      <c r="A6" s="86"/>
      <c r="B6" s="90" t="s">
        <v>19</v>
      </c>
      <c r="C6" s="379"/>
      <c r="D6" s="380"/>
      <c r="E6" s="381"/>
      <c r="F6" s="136" t="s">
        <v>178</v>
      </c>
      <c r="G6" s="90" t="s">
        <v>5</v>
      </c>
      <c r="H6" s="137"/>
      <c r="I6" s="88"/>
    </row>
    <row r="7" spans="1:22" s="89" customFormat="1" ht="13.5" customHeight="1" thickBot="1" x14ac:dyDescent="0.25">
      <c r="A7" s="86"/>
      <c r="B7" s="90"/>
      <c r="C7" s="90"/>
      <c r="D7" s="90"/>
      <c r="E7" s="90"/>
      <c r="F7" s="90"/>
      <c r="G7" s="90"/>
      <c r="H7" s="90"/>
      <c r="I7" s="87"/>
    </row>
    <row r="8" spans="1:22" s="89" customFormat="1" thickBot="1" x14ac:dyDescent="0.25">
      <c r="A8" s="86"/>
      <c r="B8" s="90" t="s">
        <v>20</v>
      </c>
      <c r="C8" s="379"/>
      <c r="D8" s="380"/>
      <c r="E8" s="381"/>
      <c r="F8" s="90"/>
      <c r="G8" s="90" t="s">
        <v>21</v>
      </c>
      <c r="H8" s="138">
        <f>SUM(A17:A31)</f>
        <v>0</v>
      </c>
      <c r="I8" s="87"/>
    </row>
    <row r="9" spans="1:22" s="89" customFormat="1" thickBot="1" x14ac:dyDescent="0.25">
      <c r="A9" s="86"/>
      <c r="B9" s="90"/>
      <c r="C9" s="91"/>
      <c r="D9" s="91"/>
      <c r="E9" s="91"/>
      <c r="F9" s="90"/>
      <c r="G9" s="90"/>
      <c r="H9" s="139"/>
      <c r="I9" s="87"/>
    </row>
    <row r="10" spans="1:22" s="89" customFormat="1" thickBot="1" x14ac:dyDescent="0.25">
      <c r="A10" s="86"/>
      <c r="B10" s="90" t="s">
        <v>85</v>
      </c>
      <c r="C10" s="379"/>
      <c r="D10" s="380"/>
      <c r="E10" s="381"/>
      <c r="F10" s="90"/>
      <c r="G10" s="90"/>
      <c r="H10" s="139"/>
      <c r="I10" s="87"/>
    </row>
    <row r="11" spans="1:22" s="89" customFormat="1" thickBot="1" x14ac:dyDescent="0.25">
      <c r="A11" s="86"/>
      <c r="B11" s="90"/>
      <c r="C11" s="91"/>
      <c r="D11" s="91"/>
      <c r="E11" s="91"/>
      <c r="F11" s="90"/>
      <c r="G11" s="90"/>
      <c r="H11" s="139"/>
      <c r="I11" s="87"/>
      <c r="L11" s="86"/>
    </row>
    <row r="12" spans="1:22" s="89" customFormat="1" thickBot="1" x14ac:dyDescent="0.25">
      <c r="A12" s="86"/>
      <c r="B12" s="90" t="s">
        <v>86</v>
      </c>
      <c r="C12" s="385"/>
      <c r="D12" s="386"/>
      <c r="E12" s="92" t="s">
        <v>88</v>
      </c>
      <c r="F12" s="140"/>
      <c r="G12" s="136" t="s">
        <v>87</v>
      </c>
      <c r="H12" s="141"/>
      <c r="I12" s="87"/>
    </row>
    <row r="13" spans="1:22" ht="15.75" thickBot="1" x14ac:dyDescent="0.25">
      <c r="A13" s="85"/>
      <c r="B13" s="90"/>
      <c r="C13" s="91"/>
      <c r="D13" s="91"/>
      <c r="E13" s="92"/>
      <c r="F13" s="91"/>
      <c r="G13" s="93"/>
      <c r="H13" s="94"/>
      <c r="I13" s="90"/>
    </row>
    <row r="14" spans="1:22" ht="16.5" thickBot="1" x14ac:dyDescent="0.25">
      <c r="A14" s="85"/>
      <c r="B14" s="90" t="s">
        <v>89</v>
      </c>
      <c r="C14" s="379"/>
      <c r="D14" s="381"/>
      <c r="E14" s="92"/>
      <c r="F14" s="91"/>
      <c r="G14" s="93"/>
      <c r="H14" s="94"/>
      <c r="I14" s="90"/>
      <c r="J14" s="95"/>
    </row>
    <row r="15" spans="1:22" ht="15.75" customHeight="1" x14ac:dyDescent="0.25">
      <c r="A15" s="85"/>
      <c r="B15" s="90"/>
      <c r="C15" s="90"/>
      <c r="D15" s="90"/>
      <c r="E15" s="90"/>
      <c r="F15" s="90"/>
      <c r="G15" s="90"/>
      <c r="H15" s="90"/>
      <c r="I15" s="90"/>
      <c r="J15" s="96"/>
    </row>
    <row r="16" spans="1:22" ht="65.25" customHeight="1" thickBot="1" x14ac:dyDescent="0.25">
      <c r="A16" s="85"/>
      <c r="B16" s="116" t="s">
        <v>1</v>
      </c>
      <c r="C16" s="387" t="s">
        <v>2</v>
      </c>
      <c r="D16" s="388"/>
      <c r="E16" s="117" t="s">
        <v>3</v>
      </c>
      <c r="F16" s="117" t="s">
        <v>57</v>
      </c>
      <c r="G16" s="116" t="s">
        <v>4</v>
      </c>
      <c r="H16" s="116" t="s">
        <v>105</v>
      </c>
      <c r="I16" s="97"/>
    </row>
    <row r="17" spans="1:11" ht="17.100000000000001" customHeight="1" x14ac:dyDescent="0.2">
      <c r="A17" s="98">
        <f>IF(C17 = "", 0, 1)</f>
        <v>0</v>
      </c>
      <c r="B17" s="118">
        <v>1</v>
      </c>
      <c r="C17" s="383"/>
      <c r="D17" s="384"/>
      <c r="E17" s="119"/>
      <c r="F17" s="120"/>
      <c r="G17" s="121" t="str">
        <f t="shared" ref="G17:G31" si="0">IF($H$6 = "", "", IF(F17="","", (DATEDIF(F17,$H$6,"Y"))))</f>
        <v/>
      </c>
      <c r="H17" s="122">
        <f>IF((ISERROR((VLOOKUP(B17,Reference!$B$2:$D$9,3, FALSE))))=TRUE, 0, (VLOOKUP(B17,Reference!$B$2:$D$9,3, FALSE)))</f>
        <v>0</v>
      </c>
    </row>
    <row r="18" spans="1:11" ht="17.100000000000001" customHeight="1" x14ac:dyDescent="0.2">
      <c r="A18" s="98">
        <f t="shared" ref="A18:A31" si="1">IF(C18 = "", 0, 1)</f>
        <v>0</v>
      </c>
      <c r="B18" s="118">
        <v>2</v>
      </c>
      <c r="C18" s="373"/>
      <c r="D18" s="374"/>
      <c r="E18" s="123"/>
      <c r="F18" s="124"/>
      <c r="G18" s="121" t="str">
        <f t="shared" si="0"/>
        <v/>
      </c>
      <c r="H18" s="122">
        <f>IF((ISERROR((VLOOKUP(B18,Reference!$B$2:$D$9,3, FALSE))))=TRUE, 0, (VLOOKUP(B18,Reference!$B$2:$D$9,3, FALSE)))</f>
        <v>0</v>
      </c>
    </row>
    <row r="19" spans="1:11" ht="17.100000000000001" customHeight="1" x14ac:dyDescent="0.2">
      <c r="A19" s="98">
        <f t="shared" si="1"/>
        <v>0</v>
      </c>
      <c r="B19" s="118">
        <v>3</v>
      </c>
      <c r="C19" s="373"/>
      <c r="D19" s="374"/>
      <c r="E19" s="123"/>
      <c r="F19" s="125"/>
      <c r="G19" s="121" t="str">
        <f t="shared" si="0"/>
        <v/>
      </c>
      <c r="H19" s="122">
        <f>IF((ISERROR((VLOOKUP(B19,Reference!$B$2:$D$9,3, FALSE))))=TRUE, 0, (VLOOKUP(B19,Reference!$B$2:$D$9,3, FALSE)))</f>
        <v>0</v>
      </c>
    </row>
    <row r="20" spans="1:11" ht="17.100000000000001" customHeight="1" x14ac:dyDescent="0.2">
      <c r="A20" s="98">
        <f t="shared" si="1"/>
        <v>0</v>
      </c>
      <c r="B20" s="126">
        <v>4</v>
      </c>
      <c r="C20" s="375"/>
      <c r="D20" s="374"/>
      <c r="E20" s="123"/>
      <c r="F20" s="125"/>
      <c r="G20" s="121" t="str">
        <f t="shared" si="0"/>
        <v/>
      </c>
      <c r="H20" s="122">
        <f>IF((ISERROR((VLOOKUP(B20,Reference!$B$2:$D$9,3, FALSE))))=TRUE, 0, (VLOOKUP(B20,Reference!$B$2:$D$9,3, FALSE)))</f>
        <v>0</v>
      </c>
    </row>
    <row r="21" spans="1:11" ht="17.100000000000001" customHeight="1" x14ac:dyDescent="0.2">
      <c r="A21" s="98">
        <f t="shared" si="1"/>
        <v>0</v>
      </c>
      <c r="B21" s="126">
        <v>5</v>
      </c>
      <c r="C21" s="375"/>
      <c r="D21" s="374"/>
      <c r="E21" s="123"/>
      <c r="F21" s="125"/>
      <c r="G21" s="121" t="str">
        <f t="shared" si="0"/>
        <v/>
      </c>
      <c r="H21" s="122">
        <f>IF((ISERROR((VLOOKUP(B21,Reference!$B$2:$D$9,3, FALSE))))=TRUE, 0, (VLOOKUP(B21,Reference!$B$2:$D$9,3, FALSE)))</f>
        <v>0</v>
      </c>
    </row>
    <row r="22" spans="1:11" ht="17.100000000000001" customHeight="1" x14ac:dyDescent="0.2">
      <c r="A22" s="98">
        <f t="shared" si="1"/>
        <v>0</v>
      </c>
      <c r="B22" s="126">
        <v>6</v>
      </c>
      <c r="C22" s="375"/>
      <c r="D22" s="374"/>
      <c r="E22" s="123"/>
      <c r="F22" s="125"/>
      <c r="G22" s="121" t="str">
        <f t="shared" si="0"/>
        <v/>
      </c>
      <c r="H22" s="122">
        <f>IF((ISERROR((VLOOKUP(B22,Reference!$B$2:$D$9,3, FALSE))))=TRUE, 0, (VLOOKUP(B22,Reference!$B$2:$D$9,3, FALSE)))</f>
        <v>0</v>
      </c>
      <c r="K22" s="99" t="s">
        <v>223</v>
      </c>
    </row>
    <row r="23" spans="1:11" ht="17.100000000000001" customHeight="1" x14ac:dyDescent="0.2">
      <c r="A23" s="98">
        <f t="shared" si="1"/>
        <v>0</v>
      </c>
      <c r="B23" s="118">
        <v>7</v>
      </c>
      <c r="C23" s="373"/>
      <c r="D23" s="374"/>
      <c r="E23" s="123"/>
      <c r="F23" s="125"/>
      <c r="G23" s="121" t="str">
        <f t="shared" si="0"/>
        <v/>
      </c>
      <c r="H23" s="122">
        <f>IF((ISERROR((VLOOKUP(B23,Reference!$B$2:$D$9,3, FALSE))))=TRUE, 0, (VLOOKUP(B23,Reference!$B$2:$D$9,3, FALSE)))</f>
        <v>0</v>
      </c>
      <c r="K23" s="99" t="s">
        <v>192</v>
      </c>
    </row>
    <row r="24" spans="1:11" ht="17.100000000000001" customHeight="1" x14ac:dyDescent="0.2">
      <c r="A24" s="98">
        <f t="shared" si="1"/>
        <v>0</v>
      </c>
      <c r="B24" s="118">
        <v>8</v>
      </c>
      <c r="C24" s="373"/>
      <c r="D24" s="374"/>
      <c r="E24" s="123"/>
      <c r="F24" s="125"/>
      <c r="G24" s="121" t="str">
        <f t="shared" si="0"/>
        <v/>
      </c>
      <c r="H24" s="122">
        <f>IF((ISERROR((VLOOKUP(B24,Reference!$B$2:$D$9,3, FALSE))))=TRUE, 0, (VLOOKUP(B24,Reference!$B$2:$D$9,3, FALSE)))</f>
        <v>0</v>
      </c>
      <c r="K24" s="99" t="s">
        <v>194</v>
      </c>
    </row>
    <row r="25" spans="1:11" ht="17.100000000000001" customHeight="1" x14ac:dyDescent="0.2">
      <c r="A25" s="98">
        <f t="shared" si="1"/>
        <v>0</v>
      </c>
      <c r="B25" s="126">
        <v>9</v>
      </c>
      <c r="C25" s="375"/>
      <c r="D25" s="374"/>
      <c r="E25" s="123"/>
      <c r="F25" s="125"/>
      <c r="G25" s="121" t="str">
        <f t="shared" si="0"/>
        <v/>
      </c>
      <c r="H25" s="122">
        <f>IF((ISERROR((VLOOKUP(B25,Reference!$B$2:$D$9,3, FALSE))))=TRUE, 0, (VLOOKUP(B25,Reference!$B$2:$D$9,3, FALSE)))</f>
        <v>0</v>
      </c>
      <c r="K25" s="99" t="s">
        <v>193</v>
      </c>
    </row>
    <row r="26" spans="1:11" ht="17.100000000000001" customHeight="1" x14ac:dyDescent="0.2">
      <c r="A26" s="98">
        <f t="shared" si="1"/>
        <v>0</v>
      </c>
      <c r="B26" s="126">
        <v>10</v>
      </c>
      <c r="C26" s="375"/>
      <c r="D26" s="374"/>
      <c r="E26" s="123"/>
      <c r="F26" s="125"/>
      <c r="G26" s="121" t="str">
        <f t="shared" si="0"/>
        <v/>
      </c>
      <c r="H26" s="122">
        <f>IF((ISERROR((VLOOKUP(B26,Reference!$B$2:$D$9,3, FALSE))))=TRUE, 0, (VLOOKUP(B26,Reference!$B$2:$D$9,3, FALSE)))</f>
        <v>0</v>
      </c>
      <c r="K26" s="99" t="s">
        <v>195</v>
      </c>
    </row>
    <row r="27" spans="1:11" x14ac:dyDescent="0.2">
      <c r="A27" s="98">
        <f t="shared" si="1"/>
        <v>0</v>
      </c>
      <c r="B27" s="126">
        <v>11</v>
      </c>
      <c r="C27" s="375"/>
      <c r="D27" s="374"/>
      <c r="E27" s="123"/>
      <c r="F27" s="125"/>
      <c r="G27" s="121" t="str">
        <f t="shared" si="0"/>
        <v/>
      </c>
      <c r="H27" s="122">
        <f>IF((ISERROR((VLOOKUP(B27,Reference!$B$2:$D$9,3, FALSE))))=TRUE, 0, (VLOOKUP(B27,Reference!$B$2:$D$9,3, FALSE)))</f>
        <v>0</v>
      </c>
      <c r="K27" s="99" t="s">
        <v>196</v>
      </c>
    </row>
    <row r="28" spans="1:11" x14ac:dyDescent="0.2">
      <c r="A28" s="98">
        <f t="shared" si="1"/>
        <v>0</v>
      </c>
      <c r="B28" s="126">
        <v>12</v>
      </c>
      <c r="C28" s="375"/>
      <c r="D28" s="374"/>
      <c r="E28" s="123"/>
      <c r="F28" s="125"/>
      <c r="G28" s="121" t="str">
        <f t="shared" si="0"/>
        <v/>
      </c>
      <c r="H28" s="122">
        <f>IF((ISERROR((VLOOKUP(B28,Reference!$B$2:$D$9,3, FALSE))))=TRUE, 0, (VLOOKUP(B28,Reference!$B$2:$D$9,3, FALSE)))</f>
        <v>0</v>
      </c>
      <c r="K28" s="99" t="s">
        <v>197</v>
      </c>
    </row>
    <row r="29" spans="1:11" ht="15.75" customHeight="1" x14ac:dyDescent="0.2">
      <c r="A29" s="98">
        <f t="shared" si="1"/>
        <v>0</v>
      </c>
      <c r="B29" s="126">
        <v>13</v>
      </c>
      <c r="C29" s="375"/>
      <c r="D29" s="374"/>
      <c r="E29" s="123"/>
      <c r="F29" s="125"/>
      <c r="G29" s="121" t="str">
        <f t="shared" si="0"/>
        <v/>
      </c>
      <c r="H29" s="122">
        <f>IF((ISERROR((VLOOKUP(B29,Reference!$B$2:$D$9,3, FALSE))))=TRUE, 0, (VLOOKUP(B29,Reference!$B$2:$D$9,3, FALSE)))</f>
        <v>0</v>
      </c>
    </row>
    <row r="30" spans="1:11" ht="15.75" customHeight="1" x14ac:dyDescent="0.2">
      <c r="A30" s="98">
        <f t="shared" si="1"/>
        <v>0</v>
      </c>
      <c r="B30" s="126">
        <v>14</v>
      </c>
      <c r="C30" s="375"/>
      <c r="D30" s="374"/>
      <c r="E30" s="123"/>
      <c r="F30" s="125"/>
      <c r="G30" s="121" t="str">
        <f t="shared" si="0"/>
        <v/>
      </c>
      <c r="H30" s="122">
        <f>IF((ISERROR((VLOOKUP(B30,Reference!$B$2:$D$9,3, FALSE))))=TRUE, 0, (VLOOKUP(B30,Reference!$B$2:$D$9,3, FALSE)))</f>
        <v>0</v>
      </c>
    </row>
    <row r="31" spans="1:11" ht="15.75" customHeight="1" thickBot="1" x14ac:dyDescent="0.25">
      <c r="A31" s="98">
        <f t="shared" si="1"/>
        <v>0</v>
      </c>
      <c r="B31" s="126">
        <v>15</v>
      </c>
      <c r="C31" s="371"/>
      <c r="D31" s="372"/>
      <c r="E31" s="127"/>
      <c r="F31" s="128"/>
      <c r="G31" s="121" t="str">
        <f t="shared" si="0"/>
        <v/>
      </c>
      <c r="H31" s="122">
        <f>IF((ISERROR((VLOOKUP(B31,Reference!$B$2:$D$9,3, FALSE))))=TRUE, 0, (VLOOKUP(B31,Reference!$B$2:$D$9,3, FALSE)))</f>
        <v>0</v>
      </c>
    </row>
    <row r="32" spans="1:11" ht="15.75" customHeight="1" x14ac:dyDescent="0.2">
      <c r="A32" s="85"/>
      <c r="B32" s="129"/>
      <c r="C32" s="129"/>
      <c r="D32" s="129"/>
      <c r="E32" s="129"/>
      <c r="F32" s="129"/>
      <c r="G32" s="130" t="s">
        <v>18</v>
      </c>
      <c r="H32" s="131">
        <f>SUM(H17:H26)</f>
        <v>0</v>
      </c>
      <c r="I32" s="100"/>
    </row>
    <row r="33" spans="1:9" ht="15.75" customHeight="1" x14ac:dyDescent="0.2">
      <c r="A33" s="85"/>
      <c r="B33" s="129"/>
      <c r="C33" s="129"/>
      <c r="D33" s="129"/>
      <c r="E33" s="129"/>
      <c r="F33" s="129"/>
      <c r="G33" s="130"/>
      <c r="H33" s="132" t="s">
        <v>336</v>
      </c>
    </row>
    <row r="34" spans="1:9" ht="15.75" customHeight="1" x14ac:dyDescent="0.2">
      <c r="A34" s="85"/>
      <c r="B34" s="129"/>
      <c r="C34" s="129"/>
      <c r="D34" s="129"/>
      <c r="E34" s="129"/>
      <c r="F34" s="129"/>
      <c r="G34" s="130"/>
      <c r="H34" s="133"/>
    </row>
    <row r="35" spans="1:9" x14ac:dyDescent="0.2">
      <c r="A35" s="85"/>
      <c r="B35" s="101"/>
      <c r="C35" s="134"/>
      <c r="D35" s="135"/>
      <c r="E35" s="135"/>
      <c r="F35" s="135"/>
      <c r="G35" s="102"/>
      <c r="H35" s="134"/>
    </row>
    <row r="36" spans="1:9" ht="21" customHeight="1" x14ac:dyDescent="0.2">
      <c r="A36" s="103"/>
      <c r="B36" s="376" t="s">
        <v>238</v>
      </c>
      <c r="C36" s="376"/>
      <c r="D36" s="376"/>
      <c r="E36" s="376"/>
      <c r="F36" s="376"/>
      <c r="G36" s="376"/>
      <c r="H36" s="376"/>
    </row>
    <row r="37" spans="1:9" ht="21" customHeight="1" x14ac:dyDescent="0.2">
      <c r="A37" s="103"/>
      <c r="B37" s="376"/>
      <c r="C37" s="376"/>
      <c r="D37" s="376"/>
      <c r="E37" s="376"/>
      <c r="F37" s="376"/>
      <c r="G37" s="376"/>
      <c r="H37" s="376"/>
    </row>
    <row r="38" spans="1:9" s="89" customFormat="1" ht="21" customHeight="1" x14ac:dyDescent="0.2">
      <c r="A38" s="86"/>
      <c r="B38" s="104"/>
      <c r="C38" s="104"/>
      <c r="D38" s="104"/>
      <c r="E38" s="104"/>
      <c r="F38" s="104"/>
      <c r="G38" s="104"/>
      <c r="H38" s="104"/>
    </row>
    <row r="39" spans="1:9" x14ac:dyDescent="0.2">
      <c r="A39" s="85"/>
      <c r="B39" s="105"/>
      <c r="C39" s="105"/>
      <c r="D39" s="105"/>
      <c r="E39" s="105"/>
      <c r="F39" s="105"/>
      <c r="G39" s="105"/>
      <c r="H39" s="105"/>
    </row>
    <row r="40" spans="1:9" ht="30" x14ac:dyDescent="0.2">
      <c r="A40" s="106"/>
      <c r="B40" s="107" t="s">
        <v>344</v>
      </c>
      <c r="C40" s="108"/>
      <c r="D40" s="108"/>
      <c r="E40" s="108"/>
      <c r="F40" s="108"/>
      <c r="G40" s="108"/>
      <c r="H40" s="109" t="s">
        <v>239</v>
      </c>
      <c r="I40" s="110"/>
    </row>
    <row r="41" spans="1:9" ht="2.25" customHeight="1" x14ac:dyDescent="0.2">
      <c r="A41" s="85"/>
      <c r="B41" s="111"/>
      <c r="H41" s="112"/>
    </row>
    <row r="42" spans="1:9" hidden="1" x14ac:dyDescent="0.2">
      <c r="A42" s="103"/>
      <c r="B42" s="85"/>
      <c r="C42" s="85"/>
      <c r="D42" s="85"/>
      <c r="E42" s="85"/>
      <c r="F42" s="85"/>
      <c r="G42" s="85"/>
      <c r="H42" s="85"/>
    </row>
    <row r="43" spans="1:9" ht="12" hidden="1" customHeight="1" x14ac:dyDescent="0.2">
      <c r="A43" s="111"/>
    </row>
    <row r="44" spans="1:9" hidden="1" x14ac:dyDescent="0.2">
      <c r="A44" s="111"/>
    </row>
    <row r="45" spans="1:9" hidden="1" x14ac:dyDescent="0.2"/>
    <row r="46" spans="1:9" hidden="1" x14ac:dyDescent="0.2">
      <c r="B46" s="113"/>
      <c r="C46" s="114"/>
      <c r="D46" s="114"/>
      <c r="E46" s="85"/>
      <c r="F46" s="113"/>
      <c r="G46" s="85"/>
    </row>
  </sheetData>
  <sheetProtection algorithmName="SHA-512" hashValue="cav6eEDt3/QMLdXYPTTZqXaslUwg58OFuI4tnT/ARkmYjlcKBfAtD57mhP3i+lCoO+bb4MgSs6YCw3kME4Uoew==" saltValue="YNL3hXZx5ntG0SA7dKOdUg==" spinCount="100000" sheet="1" objects="1" scenarios="1"/>
  <mergeCells count="25">
    <mergeCell ref="B36:H37"/>
    <mergeCell ref="C27:D27"/>
    <mergeCell ref="C28:D28"/>
    <mergeCell ref="C29:D29"/>
    <mergeCell ref="D1:H1"/>
    <mergeCell ref="D2:H2"/>
    <mergeCell ref="C10:E10"/>
    <mergeCell ref="C6:E6"/>
    <mergeCell ref="C8:E8"/>
    <mergeCell ref="B4:H4"/>
    <mergeCell ref="C18:D18"/>
    <mergeCell ref="C17:D17"/>
    <mergeCell ref="C14:D14"/>
    <mergeCell ref="C12:D12"/>
    <mergeCell ref="C16:D16"/>
    <mergeCell ref="C19:D19"/>
    <mergeCell ref="C31:D31"/>
    <mergeCell ref="C24:D24"/>
    <mergeCell ref="C25:D25"/>
    <mergeCell ref="C26:D26"/>
    <mergeCell ref="C20:D20"/>
    <mergeCell ref="C21:D21"/>
    <mergeCell ref="C22:D22"/>
    <mergeCell ref="C23:D23"/>
    <mergeCell ref="C30:D30"/>
  </mergeCells>
  <phoneticPr fontId="0" type="noConversion"/>
  <conditionalFormatting sqref="H33">
    <cfRule type="expression" dxfId="573" priority="1">
      <formula>$H$32&gt;0</formula>
    </cfRule>
  </conditionalFormatting>
  <dataValidations count="8">
    <dataValidation type="list" allowBlank="1" showInputMessage="1" showErrorMessage="1" sqref="E17:E31">
      <formula1>Relationships</formula1>
    </dataValidation>
    <dataValidation type="date" errorStyle="warning" allowBlank="1" showInputMessage="1" showErrorMessage="1" errorTitle="Invalid Date" error="The date you entered is either invalid format or out of range. Please make sure the date is corrent and then proceed." promptTitle="Date Format" prompt="mm/dd/yyyy" sqref="H6">
      <formula1>EDATE(TODAY(),-12)</formula1>
      <formula2>TODAY()</formula2>
    </dataValidation>
    <dataValidation allowBlank="1" showInputMessage="1" showErrorMessage="1" errorTitle="Invalid Format" promptTitle="mm/dd/yyyy" sqref="L15"/>
    <dataValidation type="date" errorStyle="warning" allowBlank="1" showInputMessage="1" showErrorMessage="1" errorTitle="Invalid Date" error="The date you entered is either invalid format or out of range. Please make sure the date is corrent and then proceed." promptTitle="Date Format" prompt="mm/dd/yyyy" sqref="F17:F31">
      <formula1>EDATE(TODAY(),-1200)</formula1>
      <formula2>TODAY()</formula2>
    </dataValidation>
    <dataValidation errorStyle="warning" operator="notEqual" allowBlank="1" showInputMessage="1" showErrorMessage="1" sqref="H34"/>
    <dataValidation type="custom" allowBlank="1" showInputMessage="1" showErrorMessage="1" errorTitle="Invalid Name" error="The Name you entered is either invalid format or blank. Please make sure the Name is in corrent format and then proceed." sqref="C17:D31">
      <formula1>AND((C17=TRIM(C17)),(ISNUMBER(SUMPRODUCT(SEARCH(MID(C17,ROW(INDIRECT("1:"&amp;LEN(C17))),1),"0123456789'abcdefghijklmnopqrstuvwxyz ABCDEFGHIJKLMNOPQRSTUVWXYZ")))))</formula1>
    </dataValidation>
    <dataValidation type="decimal" errorStyle="warning" operator="notEqual" allowBlank="1" showInputMessage="1" showErrorMessage="1" errorTitle="Invalid Total" error="The Total Income you entered is either invalid format or out of range. Please make sure Total Income is corrent and then proceed." promptTitle="Total Income" prompt="Income greater than zero." sqref="H32">
      <formula1>0</formula1>
    </dataValidation>
    <dataValidation errorStyle="warning" operator="notEqual" allowBlank="1" showInputMessage="1" showErrorMessage="1" sqref="H33"/>
  </dataValidations>
  <hyperlinks>
    <hyperlink ref="H40" location="'Household Summary'!A3" display="Back to Top ^"/>
  </hyperlinks>
  <pageMargins left="0.7" right="0.7" top="0.75" bottom="0.75" header="0.3" footer="0.3"/>
  <pageSetup scale="95" orientation="portrait" r:id="rId1"/>
  <headerFooter>
    <oddFooter>&amp;R&amp;8 1/1/2022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9"/>
  <sheetViews>
    <sheetView showGridLines="0" zoomScaleNormal="100" workbookViewId="0">
      <pane ySplit="2" topLeftCell="A3" activePane="bottomLeft" state="frozen"/>
      <selection pane="bottomLeft" activeCell="B3" sqref="B3"/>
    </sheetView>
  </sheetViews>
  <sheetFormatPr defaultColWidth="9" defaultRowHeight="0" customHeight="1" zeroHeight="1" x14ac:dyDescent="0.25"/>
  <cols>
    <col min="1" max="1" width="1.5" style="18" customWidth="1"/>
    <col min="2" max="2" width="20.75" style="18" customWidth="1"/>
    <col min="3" max="3" width="11.625" style="18" customWidth="1"/>
    <col min="4" max="4" width="14.75" style="18" customWidth="1"/>
    <col min="5" max="5" width="13.75" style="18" customWidth="1"/>
    <col min="6" max="6" width="13.625" style="18" bestFit="1" customWidth="1"/>
    <col min="7" max="7" width="12.25" style="18" customWidth="1"/>
    <col min="8" max="8" width="12.75" style="18" bestFit="1" customWidth="1"/>
    <col min="9" max="9" width="5.875" style="18" customWidth="1"/>
    <col min="10" max="10" width="43.875" style="99" customWidth="1"/>
    <col min="11" max="11" width="61" style="154" customWidth="1"/>
    <col min="12" max="12" width="7.75" style="23" customWidth="1"/>
    <col min="13" max="13" width="9.375" style="18" customWidth="1"/>
    <col min="14" max="15" width="9" style="18" customWidth="1"/>
    <col min="16" max="16" width="12.875" style="18" customWidth="1"/>
    <col min="17" max="17" width="9" style="18" customWidth="1"/>
    <col min="18" max="18" width="11.625" style="18" customWidth="1"/>
    <col min="19" max="19" width="13.125" style="18" customWidth="1"/>
    <col min="20" max="20" width="12.25" style="18" customWidth="1"/>
    <col min="21" max="21" width="10.5" style="18" customWidth="1"/>
    <col min="22" max="22" width="12" style="18" customWidth="1"/>
    <col min="23" max="23" width="10.125" style="18" customWidth="1"/>
    <col min="24" max="25" width="9" style="18" customWidth="1"/>
    <col min="26" max="16384" width="9" style="18"/>
  </cols>
  <sheetData>
    <row r="1" spans="1:22" ht="15.75" customHeight="1" x14ac:dyDescent="0.25">
      <c r="A1" s="15"/>
      <c r="B1" s="470" t="s">
        <v>337</v>
      </c>
      <c r="C1" s="470"/>
      <c r="D1" s="470"/>
      <c r="E1" s="470"/>
      <c r="F1" s="470"/>
      <c r="G1" s="470"/>
      <c r="H1" s="470"/>
      <c r="I1" s="16"/>
      <c r="K1" s="142"/>
      <c r="L1" s="17"/>
      <c r="M1" s="66"/>
      <c r="N1" s="66"/>
      <c r="O1" s="66"/>
      <c r="P1" s="66"/>
      <c r="Q1" s="66"/>
      <c r="R1" s="66"/>
      <c r="S1" s="66"/>
      <c r="T1" s="66"/>
      <c r="U1" s="66"/>
      <c r="V1" s="66"/>
    </row>
    <row r="2" spans="1:22" ht="22.5" customHeight="1" x14ac:dyDescent="0.3">
      <c r="A2" s="15"/>
      <c r="B2" s="470"/>
      <c r="C2" s="470"/>
      <c r="D2" s="470"/>
      <c r="E2" s="470"/>
      <c r="F2" s="470"/>
      <c r="G2" s="470"/>
      <c r="H2" s="470"/>
      <c r="I2" s="16"/>
      <c r="J2" s="471" t="s">
        <v>266</v>
      </c>
      <c r="K2" s="472"/>
      <c r="L2" s="17"/>
      <c r="M2" s="66"/>
      <c r="N2" s="66"/>
      <c r="O2" s="66"/>
      <c r="P2" s="66"/>
      <c r="Q2" s="66"/>
      <c r="R2" s="66"/>
      <c r="S2" s="66"/>
      <c r="T2" s="66"/>
      <c r="U2" s="66"/>
      <c r="V2" s="66"/>
    </row>
    <row r="3" spans="1:22" ht="38.25" customHeight="1" x14ac:dyDescent="0.25">
      <c r="A3" s="19"/>
      <c r="B3" s="20"/>
      <c r="C3" s="20"/>
      <c r="D3" s="473" t="s">
        <v>283</v>
      </c>
      <c r="E3" s="473"/>
      <c r="F3" s="473"/>
      <c r="G3" s="21"/>
      <c r="H3" s="21"/>
      <c r="I3" s="19"/>
      <c r="J3" s="474"/>
      <c r="K3" s="474"/>
      <c r="L3" s="17"/>
      <c r="M3" s="66"/>
      <c r="N3" s="66"/>
      <c r="O3" s="66"/>
      <c r="P3" s="66"/>
      <c r="Q3" s="66"/>
      <c r="R3" s="66"/>
      <c r="S3" s="66"/>
      <c r="T3" s="66"/>
      <c r="U3" s="66"/>
      <c r="V3" s="66"/>
    </row>
    <row r="4" spans="1:22" ht="16.5" thickBot="1" x14ac:dyDescent="0.3">
      <c r="A4" s="19"/>
      <c r="B4" s="155" t="s">
        <v>56</v>
      </c>
      <c r="C4" s="156"/>
      <c r="D4" s="157"/>
      <c r="E4" s="158"/>
      <c r="F4" s="159"/>
      <c r="G4" s="159"/>
      <c r="H4" s="160"/>
      <c r="I4" s="19"/>
      <c r="J4" s="475" t="s">
        <v>226</v>
      </c>
      <c r="K4" s="475"/>
      <c r="L4" s="17"/>
      <c r="M4" s="66"/>
      <c r="N4" s="66"/>
      <c r="O4" s="66"/>
      <c r="P4" s="66"/>
      <c r="Q4" s="66"/>
      <c r="R4" s="66"/>
      <c r="S4" s="66"/>
      <c r="T4" s="66"/>
      <c r="U4" s="66"/>
      <c r="V4" s="66"/>
    </row>
    <row r="5" spans="1:22" ht="30.75" customHeight="1" thickBot="1" x14ac:dyDescent="0.3">
      <c r="A5" s="22"/>
      <c r="B5" s="161" t="s">
        <v>55</v>
      </c>
      <c r="C5" s="162"/>
      <c r="D5" s="163">
        <v>1</v>
      </c>
      <c r="E5" s="476" t="str">
        <f>IF(D5 = "", "", IF(OR(D5=0, D5&gt;15), "Invalid Household Member Number", IF(VLOOKUP(D5, Name, 2, FALSE) = "", "Name not entered on Household Summary", VLOOKUP(D5, Name, 2, FALSE))))</f>
        <v>Name not entered on Household Summary</v>
      </c>
      <c r="F5" s="477"/>
      <c r="G5" s="477"/>
      <c r="H5" s="478"/>
      <c r="I5" s="19"/>
      <c r="J5" s="392" t="s">
        <v>236</v>
      </c>
      <c r="K5" s="392"/>
      <c r="L5" s="17"/>
      <c r="M5" s="66"/>
      <c r="N5" s="66"/>
      <c r="O5" s="66"/>
      <c r="P5" s="66"/>
      <c r="Q5" s="66"/>
      <c r="R5" s="66"/>
      <c r="S5" s="66"/>
      <c r="T5" s="66"/>
      <c r="U5" s="66"/>
      <c r="V5" s="66"/>
    </row>
    <row r="6" spans="1:22" ht="15" customHeight="1" x14ac:dyDescent="0.25">
      <c r="A6" s="19"/>
      <c r="B6" s="164"/>
      <c r="C6" s="165"/>
      <c r="D6" s="166"/>
      <c r="E6" s="167"/>
      <c r="F6" s="168" t="s">
        <v>118</v>
      </c>
      <c r="G6" s="169"/>
      <c r="H6" s="170"/>
      <c r="I6" s="19"/>
      <c r="J6" s="392" t="s">
        <v>264</v>
      </c>
      <c r="K6" s="392"/>
      <c r="L6" s="17"/>
      <c r="M6" s="66"/>
      <c r="N6" s="66"/>
      <c r="O6" s="66"/>
      <c r="P6" s="66"/>
      <c r="Q6" s="66"/>
      <c r="R6" s="66"/>
      <c r="S6" s="66"/>
      <c r="T6" s="66"/>
      <c r="U6" s="66"/>
      <c r="V6" s="66"/>
    </row>
    <row r="7" spans="1:22" ht="15.75" x14ac:dyDescent="0.25">
      <c r="A7" s="19"/>
      <c r="B7" s="171" t="s">
        <v>58</v>
      </c>
      <c r="C7" s="172"/>
      <c r="D7" s="173"/>
      <c r="E7" s="174" t="s">
        <v>48</v>
      </c>
      <c r="F7" s="174" t="s">
        <v>119</v>
      </c>
      <c r="G7" s="169"/>
      <c r="H7" s="170"/>
      <c r="I7" s="19"/>
      <c r="J7" s="392" t="s">
        <v>265</v>
      </c>
      <c r="K7" s="392"/>
      <c r="L7" s="17"/>
      <c r="M7" s="66"/>
      <c r="N7" s="66"/>
      <c r="O7" s="66"/>
      <c r="P7" s="66"/>
      <c r="Q7" s="66"/>
      <c r="R7" s="66"/>
      <c r="S7" s="66"/>
      <c r="T7" s="66"/>
      <c r="U7" s="66"/>
      <c r="V7" s="66"/>
    </row>
    <row r="8" spans="1:22" ht="15.75" customHeight="1" x14ac:dyDescent="0.25">
      <c r="A8" s="19"/>
      <c r="B8" s="466" t="str">
        <f>IF(D31 = "", "Position 1", D31)</f>
        <v>Position 1</v>
      </c>
      <c r="C8" s="466"/>
      <c r="D8" s="466"/>
      <c r="E8" s="138" t="s">
        <v>282</v>
      </c>
      <c r="F8" s="175">
        <f>IF(D33="VOE",IF(H49&gt;G49,H49,G49),IF(D33="Pay Stubs",IF(H77&gt;G77,H77,G77),0))</f>
        <v>0</v>
      </c>
      <c r="G8" s="468" t="s">
        <v>106</v>
      </c>
      <c r="H8" s="469"/>
      <c r="I8" s="19"/>
      <c r="J8" s="444" t="s">
        <v>267</v>
      </c>
      <c r="K8" s="444"/>
      <c r="L8" s="17"/>
      <c r="M8" s="66"/>
      <c r="N8" s="66"/>
      <c r="O8" s="66"/>
      <c r="P8" s="66"/>
      <c r="Q8" s="66"/>
      <c r="R8" s="66"/>
      <c r="S8" s="66"/>
      <c r="T8" s="66"/>
      <c r="U8" s="66"/>
      <c r="V8" s="66"/>
    </row>
    <row r="9" spans="1:22" ht="15.75" x14ac:dyDescent="0.25">
      <c r="A9" s="19"/>
      <c r="B9" s="466" t="s">
        <v>31</v>
      </c>
      <c r="C9" s="466"/>
      <c r="D9" s="466"/>
      <c r="E9" s="138" t="s">
        <v>289</v>
      </c>
      <c r="F9" s="175">
        <f>IF(D91="VOE",IF(H107&gt;G107,H107,G107),IF(D91="Pay Stubs",IF(H135&gt;G135,H135,G135),0))</f>
        <v>0</v>
      </c>
      <c r="G9" s="468"/>
      <c r="H9" s="469"/>
      <c r="I9" s="19"/>
      <c r="J9" s="392" t="s">
        <v>234</v>
      </c>
      <c r="K9" s="392"/>
      <c r="L9" s="17"/>
      <c r="M9" s="66"/>
      <c r="N9" s="66"/>
      <c r="O9" s="66"/>
      <c r="P9" s="66"/>
      <c r="Q9" s="66"/>
      <c r="R9" s="66"/>
      <c r="S9" s="66"/>
      <c r="T9" s="66"/>
      <c r="U9" s="66"/>
      <c r="V9" s="66"/>
    </row>
    <row r="10" spans="1:22" ht="15.75" customHeight="1" x14ac:dyDescent="0.25">
      <c r="A10" s="19"/>
      <c r="B10" s="466" t="s">
        <v>32</v>
      </c>
      <c r="C10" s="466"/>
      <c r="D10" s="466"/>
      <c r="E10" s="138" t="s">
        <v>290</v>
      </c>
      <c r="F10" s="175">
        <f>IF(D149="VOE",IF(H165&gt;G165,H165,G165),IF(D149="Pay Stubs",IF(H193&gt;G193,H193,G193),0))</f>
        <v>0</v>
      </c>
      <c r="G10" s="468"/>
      <c r="H10" s="469"/>
      <c r="I10" s="19"/>
      <c r="J10" s="392" t="s">
        <v>235</v>
      </c>
      <c r="K10" s="392"/>
      <c r="L10" s="17"/>
      <c r="M10" s="66"/>
      <c r="N10" s="66"/>
      <c r="O10" s="66"/>
      <c r="P10" s="66"/>
      <c r="Q10" s="66"/>
      <c r="R10" s="66"/>
      <c r="S10" s="66"/>
      <c r="T10" s="66"/>
      <c r="U10" s="66"/>
      <c r="V10" s="66"/>
    </row>
    <row r="11" spans="1:22" ht="15.75" x14ac:dyDescent="0.25">
      <c r="A11" s="19"/>
      <c r="B11" s="466" t="s">
        <v>64</v>
      </c>
      <c r="C11" s="466"/>
      <c r="D11" s="466"/>
      <c r="E11" s="138" t="s">
        <v>291</v>
      </c>
      <c r="F11" s="175">
        <f>IF(D207="VOE",IF(H223&gt;G223,H223,G223),IF(D207="Pay Stubs",IF(H251&gt;G251,H251,G251),0))</f>
        <v>0</v>
      </c>
      <c r="G11" s="468"/>
      <c r="H11" s="469"/>
      <c r="I11" s="19"/>
      <c r="J11" s="392" t="s">
        <v>268</v>
      </c>
      <c r="K11" s="392"/>
      <c r="L11" s="17"/>
      <c r="M11" s="66"/>
      <c r="N11" s="66"/>
      <c r="O11" s="66"/>
      <c r="P11" s="66"/>
      <c r="Q11" s="66"/>
      <c r="R11" s="66"/>
      <c r="S11" s="66"/>
      <c r="T11" s="66"/>
      <c r="U11" s="66"/>
      <c r="V11" s="66"/>
    </row>
    <row r="12" spans="1:22" ht="15.75" x14ac:dyDescent="0.25">
      <c r="A12" s="19"/>
      <c r="B12" s="466" t="s">
        <v>33</v>
      </c>
      <c r="C12" s="466"/>
      <c r="D12" s="466"/>
      <c r="E12" s="176" t="s">
        <v>117</v>
      </c>
      <c r="F12" s="177">
        <f>G27</f>
        <v>0</v>
      </c>
      <c r="G12" s="169"/>
      <c r="H12" s="170"/>
      <c r="I12" s="19"/>
      <c r="J12" s="392" t="s">
        <v>269</v>
      </c>
      <c r="K12" s="392"/>
      <c r="N12" s="66"/>
      <c r="O12" s="66"/>
      <c r="P12" s="66"/>
      <c r="Q12" s="66"/>
      <c r="R12" s="66"/>
      <c r="S12" s="66"/>
      <c r="T12" s="66"/>
      <c r="U12" s="66"/>
      <c r="V12" s="66"/>
    </row>
    <row r="13" spans="1:22" ht="15.75" x14ac:dyDescent="0.25">
      <c r="A13" s="19"/>
      <c r="B13" s="466" t="s">
        <v>91</v>
      </c>
      <c r="C13" s="466"/>
      <c r="D13" s="466"/>
      <c r="E13" s="176" t="s">
        <v>292</v>
      </c>
      <c r="F13" s="177">
        <f>IF(AND(OR(H270 = "", H270 = 0), OR(G270 = "", G270 = 0)), 0, IF(H270&gt; G270, H270, G270))</f>
        <v>0</v>
      </c>
      <c r="G13" s="169"/>
      <c r="H13" s="170"/>
      <c r="I13" s="19"/>
      <c r="J13" s="467"/>
      <c r="K13" s="467"/>
      <c r="N13" s="66"/>
      <c r="O13" s="66"/>
      <c r="P13" s="66"/>
      <c r="Q13" s="66"/>
      <c r="R13" s="66"/>
      <c r="S13" s="66"/>
      <c r="T13" s="66"/>
      <c r="U13" s="66"/>
      <c r="V13" s="66"/>
    </row>
    <row r="14" spans="1:22" ht="15.75" x14ac:dyDescent="0.25">
      <c r="A14" s="19"/>
      <c r="B14" s="466" t="s">
        <v>28</v>
      </c>
      <c r="C14" s="466"/>
      <c r="D14" s="466"/>
      <c r="E14" s="176" t="s">
        <v>293</v>
      </c>
      <c r="F14" s="177">
        <f>H280</f>
        <v>0</v>
      </c>
      <c r="G14" s="169"/>
      <c r="H14" s="170"/>
      <c r="I14" s="19"/>
      <c r="J14" s="443" t="s">
        <v>227</v>
      </c>
      <c r="K14" s="443"/>
      <c r="L14" s="17"/>
      <c r="M14" s="66"/>
      <c r="N14" s="66"/>
      <c r="O14" s="66"/>
      <c r="P14" s="66"/>
      <c r="Q14" s="66"/>
      <c r="R14" s="66"/>
      <c r="S14" s="66"/>
      <c r="T14" s="66"/>
      <c r="U14" s="66"/>
      <c r="V14" s="66"/>
    </row>
    <row r="15" spans="1:22" ht="31.5" customHeight="1" x14ac:dyDescent="0.25">
      <c r="A15" s="19"/>
      <c r="B15" s="464" t="s">
        <v>13</v>
      </c>
      <c r="C15" s="464"/>
      <c r="D15" s="464"/>
      <c r="E15" s="176"/>
      <c r="F15" s="177">
        <f>SUM(F8:F14)</f>
        <v>0</v>
      </c>
      <c r="G15" s="178"/>
      <c r="H15" s="179"/>
      <c r="I15" s="19"/>
      <c r="J15" s="444" t="s">
        <v>228</v>
      </c>
      <c r="K15" s="444"/>
      <c r="L15" s="17"/>
      <c r="M15" s="66"/>
      <c r="N15" s="66"/>
      <c r="O15" s="66"/>
      <c r="P15" s="66"/>
      <c r="Q15" s="66"/>
      <c r="R15" s="66"/>
      <c r="S15" s="66"/>
      <c r="T15" s="66"/>
      <c r="U15" s="66"/>
      <c r="V15" s="66"/>
    </row>
    <row r="16" spans="1:22" ht="16.5" thickBot="1" x14ac:dyDescent="0.3">
      <c r="A16" s="19"/>
      <c r="B16" s="180"/>
      <c r="C16" s="180"/>
      <c r="D16" s="180"/>
      <c r="E16" s="180"/>
      <c r="F16" s="180"/>
      <c r="G16" s="180"/>
      <c r="H16" s="180"/>
      <c r="I16" s="19"/>
      <c r="J16" s="444"/>
      <c r="K16" s="444"/>
      <c r="L16" s="17"/>
      <c r="M16" s="66"/>
      <c r="N16" s="66"/>
      <c r="O16" s="66"/>
      <c r="P16" s="66"/>
      <c r="Q16" s="66"/>
      <c r="R16" s="66"/>
      <c r="S16" s="66"/>
      <c r="T16" s="66"/>
      <c r="U16" s="66"/>
      <c r="V16" s="66"/>
    </row>
    <row r="17" spans="1:22" ht="16.5" thickTop="1" x14ac:dyDescent="0.25">
      <c r="A17" s="19"/>
      <c r="B17" s="85"/>
      <c r="C17" s="85"/>
      <c r="D17" s="85"/>
      <c r="E17" s="85"/>
      <c r="F17" s="85"/>
      <c r="G17" s="85"/>
      <c r="H17" s="85"/>
      <c r="I17" s="19"/>
      <c r="J17" s="444"/>
      <c r="K17" s="444"/>
      <c r="L17" s="17"/>
      <c r="M17" s="66"/>
      <c r="N17" s="66"/>
      <c r="O17" s="66"/>
      <c r="P17" s="66"/>
      <c r="Q17" s="66"/>
      <c r="R17" s="66"/>
      <c r="S17" s="66"/>
      <c r="T17" s="66"/>
      <c r="U17" s="66"/>
      <c r="V17" s="66"/>
    </row>
    <row r="18" spans="1:22" ht="37.5" thickBot="1" x14ac:dyDescent="0.3">
      <c r="A18" s="19"/>
      <c r="B18" s="181" t="s">
        <v>10</v>
      </c>
      <c r="C18" s="182" t="s">
        <v>73</v>
      </c>
      <c r="D18" s="183"/>
      <c r="E18" s="184" t="s">
        <v>11</v>
      </c>
      <c r="F18" s="185" t="s">
        <v>271</v>
      </c>
      <c r="G18" s="186" t="s">
        <v>13</v>
      </c>
      <c r="H18" s="187"/>
      <c r="I18" s="19"/>
      <c r="J18" s="443" t="s">
        <v>229</v>
      </c>
      <c r="K18" s="443"/>
      <c r="L18" s="17"/>
      <c r="M18" s="66"/>
      <c r="N18" s="66"/>
      <c r="O18" s="66"/>
      <c r="P18" s="66"/>
      <c r="Q18" s="66"/>
      <c r="R18" s="66"/>
      <c r="S18" s="66"/>
      <c r="T18" s="66"/>
      <c r="U18" s="66"/>
      <c r="V18" s="66"/>
    </row>
    <row r="19" spans="1:22" ht="32.25" customHeight="1" x14ac:dyDescent="0.25">
      <c r="A19" s="19"/>
      <c r="B19" s="188"/>
      <c r="C19" s="439" t="s">
        <v>23</v>
      </c>
      <c r="D19" s="465"/>
      <c r="E19" s="189"/>
      <c r="F19" s="190"/>
      <c r="G19" s="191">
        <f>IF(F19 = "", 0, E19*F19)</f>
        <v>0</v>
      </c>
      <c r="H19" s="170"/>
      <c r="J19" s="444" t="s">
        <v>279</v>
      </c>
      <c r="K19" s="444"/>
      <c r="L19" s="17"/>
      <c r="M19" s="66"/>
      <c r="N19" s="66"/>
      <c r="O19" s="66"/>
      <c r="P19" s="66"/>
      <c r="Q19" s="66"/>
      <c r="R19" s="66"/>
      <c r="S19" s="66"/>
      <c r="T19" s="66"/>
      <c r="U19" s="66"/>
      <c r="V19" s="66"/>
    </row>
    <row r="20" spans="1:22" ht="28.5" x14ac:dyDescent="0.25">
      <c r="A20" s="19"/>
      <c r="B20" s="188"/>
      <c r="C20" s="457" t="s">
        <v>24</v>
      </c>
      <c r="D20" s="458"/>
      <c r="E20" s="192"/>
      <c r="F20" s="193"/>
      <c r="G20" s="191">
        <f t="shared" ref="G20:G24" si="0">IF(F20 = "", 0, E20*F20)</f>
        <v>0</v>
      </c>
      <c r="H20" s="170"/>
      <c r="J20" s="143" t="s">
        <v>280</v>
      </c>
      <c r="K20" s="459" t="s">
        <v>230</v>
      </c>
      <c r="L20" s="18"/>
    </row>
    <row r="21" spans="1:22" ht="15" customHeight="1" x14ac:dyDescent="0.25">
      <c r="A21" s="19"/>
      <c r="B21" s="188"/>
      <c r="C21" s="457" t="s">
        <v>25</v>
      </c>
      <c r="D21" s="458"/>
      <c r="E21" s="192"/>
      <c r="F21" s="193"/>
      <c r="G21" s="191">
        <f t="shared" si="0"/>
        <v>0</v>
      </c>
      <c r="H21" s="170"/>
      <c r="J21" s="144" t="s">
        <v>272</v>
      </c>
      <c r="K21" s="459"/>
    </row>
    <row r="22" spans="1:22" ht="15" customHeight="1" x14ac:dyDescent="0.25">
      <c r="A22" s="19"/>
      <c r="B22" s="188"/>
      <c r="C22" s="457" t="s">
        <v>26</v>
      </c>
      <c r="D22" s="458"/>
      <c r="E22" s="192"/>
      <c r="F22" s="193"/>
      <c r="G22" s="191">
        <f t="shared" si="0"/>
        <v>0</v>
      </c>
      <c r="H22" s="170"/>
      <c r="J22" s="144" t="s">
        <v>273</v>
      </c>
      <c r="K22" s="459"/>
    </row>
    <row r="23" spans="1:22" ht="15" customHeight="1" x14ac:dyDescent="0.25">
      <c r="A23" s="19"/>
      <c r="B23" s="188"/>
      <c r="C23" s="457" t="s">
        <v>14</v>
      </c>
      <c r="D23" s="458"/>
      <c r="E23" s="192"/>
      <c r="F23" s="193"/>
      <c r="G23" s="191">
        <f t="shared" si="0"/>
        <v>0</v>
      </c>
      <c r="H23" s="170"/>
      <c r="J23" s="144" t="s">
        <v>274</v>
      </c>
      <c r="K23" s="459"/>
    </row>
    <row r="24" spans="1:22" ht="15" customHeight="1" x14ac:dyDescent="0.25">
      <c r="A24" s="19"/>
      <c r="B24" s="188"/>
      <c r="C24" s="457" t="s">
        <v>15</v>
      </c>
      <c r="D24" s="458"/>
      <c r="E24" s="192"/>
      <c r="F24" s="193"/>
      <c r="G24" s="191">
        <f t="shared" si="0"/>
        <v>0</v>
      </c>
      <c r="H24" s="170"/>
      <c r="J24" s="144" t="s">
        <v>275</v>
      </c>
      <c r="K24" s="459"/>
    </row>
    <row r="25" spans="1:22" ht="15" customHeight="1" thickBot="1" x14ac:dyDescent="0.3">
      <c r="A25" s="19"/>
      <c r="B25" s="188"/>
      <c r="C25" s="460" t="s">
        <v>65</v>
      </c>
      <c r="D25" s="461"/>
      <c r="E25" s="192"/>
      <c r="F25" s="193"/>
      <c r="G25" s="191">
        <f>E25*F25*0.75</f>
        <v>0</v>
      </c>
      <c r="H25" s="194" t="s">
        <v>82</v>
      </c>
      <c r="J25" s="144" t="s">
        <v>276</v>
      </c>
      <c r="K25" s="459"/>
    </row>
    <row r="26" spans="1:22" ht="15" customHeight="1" thickBot="1" x14ac:dyDescent="0.3">
      <c r="A26" s="19"/>
      <c r="B26" s="188"/>
      <c r="C26" s="462" t="s">
        <v>121</v>
      </c>
      <c r="D26" s="463"/>
      <c r="E26" s="195"/>
      <c r="F26" s="196"/>
      <c r="G26" s="191">
        <f>IF(F26 = "", 0, E26*F26)</f>
        <v>0</v>
      </c>
      <c r="H26" s="194"/>
      <c r="J26" s="144" t="s">
        <v>277</v>
      </c>
      <c r="K26" s="459"/>
    </row>
    <row r="27" spans="1:22" ht="15" customHeight="1" x14ac:dyDescent="0.25">
      <c r="A27" s="19"/>
      <c r="B27" s="197"/>
      <c r="C27" s="172"/>
      <c r="D27" s="172"/>
      <c r="E27" s="198"/>
      <c r="F27" s="199" t="s">
        <v>13</v>
      </c>
      <c r="G27" s="200">
        <f>SUM(G19:G26)</f>
        <v>0</v>
      </c>
      <c r="H27" s="179"/>
      <c r="I27" s="19"/>
      <c r="J27" s="144" t="s">
        <v>278</v>
      </c>
      <c r="K27" s="459"/>
    </row>
    <row r="28" spans="1:22" ht="15" customHeight="1" x14ac:dyDescent="0.25">
      <c r="A28" s="19"/>
      <c r="B28" s="85"/>
      <c r="C28" s="90"/>
      <c r="D28" s="90"/>
      <c r="E28" s="201"/>
      <c r="F28" s="202"/>
      <c r="G28" s="203"/>
      <c r="H28" s="85"/>
      <c r="I28" s="19"/>
      <c r="J28" s="392"/>
      <c r="K28" s="392"/>
    </row>
    <row r="29" spans="1:22" ht="16.5" thickBot="1" x14ac:dyDescent="0.3">
      <c r="A29" s="19"/>
      <c r="B29" s="204" t="s">
        <v>59</v>
      </c>
      <c r="C29" s="205"/>
      <c r="D29" s="206" t="str">
        <f>E5</f>
        <v>Name not entered on Household Summary</v>
      </c>
      <c r="E29" s="205"/>
      <c r="F29" s="205"/>
      <c r="G29" s="205"/>
      <c r="H29" s="207" t="s">
        <v>239</v>
      </c>
      <c r="I29" s="24"/>
      <c r="J29" s="392"/>
      <c r="K29" s="392"/>
    </row>
    <row r="30" spans="1:22" ht="17.25" customHeight="1" thickTop="1" thickBot="1" x14ac:dyDescent="0.3">
      <c r="A30" s="19"/>
      <c r="B30" s="208"/>
      <c r="C30" s="209"/>
      <c r="D30" s="210"/>
      <c r="E30" s="210"/>
      <c r="F30" s="210"/>
      <c r="G30" s="210"/>
      <c r="H30" s="211"/>
      <c r="I30" s="19"/>
      <c r="J30" s="456" t="s">
        <v>338</v>
      </c>
      <c r="K30" s="456"/>
    </row>
    <row r="31" spans="1:22" ht="16.5" customHeight="1" thickBot="1" x14ac:dyDescent="0.3">
      <c r="A31" s="19"/>
      <c r="B31" s="212" t="s">
        <v>30</v>
      </c>
      <c r="C31" s="209" t="s">
        <v>6</v>
      </c>
      <c r="D31" s="393"/>
      <c r="E31" s="394"/>
      <c r="F31" s="394"/>
      <c r="G31" s="395"/>
      <c r="H31" s="213" t="str">
        <f>IF(D33="VOE", E43, IF(D33 = "Pay Stubs", E55, ""))</f>
        <v/>
      </c>
      <c r="I31" s="24"/>
      <c r="J31" s="392" t="s">
        <v>347</v>
      </c>
      <c r="K31" s="392"/>
    </row>
    <row r="32" spans="1:22" ht="16.5" customHeight="1" thickBot="1" x14ac:dyDescent="0.3">
      <c r="A32" s="19"/>
      <c r="B32" s="212"/>
      <c r="C32" s="209"/>
      <c r="D32" s="214"/>
      <c r="E32" s="215"/>
      <c r="F32" s="215"/>
      <c r="G32" s="216" t="s">
        <v>70</v>
      </c>
      <c r="H32" s="217" t="s">
        <v>61</v>
      </c>
      <c r="I32" s="24"/>
      <c r="J32" s="392" t="s">
        <v>319</v>
      </c>
      <c r="K32" s="392"/>
    </row>
    <row r="33" spans="1:25" ht="16.5" customHeight="1" thickBot="1" x14ac:dyDescent="0.3">
      <c r="A33" s="19"/>
      <c r="B33" s="212"/>
      <c r="C33" s="218" t="s">
        <v>36</v>
      </c>
      <c r="D33" s="219"/>
      <c r="E33" s="220" t="str">
        <f>IF(ISNUMBER(SEARCH("VOE",D33)),"Warning: Fill VOE Sec Only!!","Warning: Fill PayStubs Sec Only!!")</f>
        <v>Warning: Fill PayStubs Sec Only!!</v>
      </c>
      <c r="F33" s="221"/>
      <c r="G33" s="222" t="e">
        <f>IF(OR(H31 = "Monthly", H31="Semi-Monthly"), IF(D33="VOE", H44, IF(D33 = "Pay Stubs", F57, "")), ROUNDUP(H33,0))</f>
        <v>#VALUE!</v>
      </c>
      <c r="H33" s="223" t="e">
        <f>G35/(VLOOKUP(H31, PayPeriods, 2, FALSE))</f>
        <v>#VALUE!</v>
      </c>
      <c r="I33" s="24"/>
      <c r="J33" s="392" t="s">
        <v>348</v>
      </c>
      <c r="K33" s="392"/>
    </row>
    <row r="34" spans="1:25" ht="7.5" customHeight="1" thickBot="1" x14ac:dyDescent="0.3">
      <c r="A34" s="19"/>
      <c r="B34" s="212"/>
      <c r="C34" s="209"/>
      <c r="D34" s="224"/>
      <c r="E34" s="221"/>
      <c r="F34" s="216" t="s">
        <v>22</v>
      </c>
      <c r="G34" s="216" t="s">
        <v>72</v>
      </c>
      <c r="H34" s="217" t="s">
        <v>69</v>
      </c>
      <c r="I34" s="24"/>
      <c r="J34" s="392"/>
      <c r="K34" s="392"/>
    </row>
    <row r="35" spans="1:25" ht="16.5" thickBot="1" x14ac:dyDescent="0.3">
      <c r="A35" s="19"/>
      <c r="B35" s="208"/>
      <c r="C35" s="218" t="s">
        <v>0</v>
      </c>
      <c r="D35" s="219"/>
      <c r="E35" s="225" t="e">
        <f>CONCATENATE("1/1/",YEAR(F35))</f>
        <v>#VALUE!</v>
      </c>
      <c r="F35" s="226" t="str">
        <f>IF(D33 = "VOE", E44, IF(D33 = "Pay Stubs", IF(OR(C63 = "", D63="",E63 = ""), IF(OR(C62 = "",D62="", E62=""), "", E62), E63),""))</f>
        <v/>
      </c>
      <c r="G35" s="226" t="e">
        <f>IF(YEAR(D35) = YEAR(F35), F35-D35+1,F35-E35+1)</f>
        <v>#VALUE!</v>
      </c>
      <c r="H35" s="227" t="e">
        <f>ROUNDUP(G35*(5/7), 0)</f>
        <v>#VALUE!</v>
      </c>
      <c r="I35" s="19"/>
      <c r="J35" s="392"/>
      <c r="K35" s="392"/>
    </row>
    <row r="36" spans="1:25" ht="13.5" customHeight="1" thickBot="1" x14ac:dyDescent="0.3">
      <c r="A36" s="19"/>
      <c r="B36" s="228"/>
      <c r="C36" s="229"/>
      <c r="D36" s="230"/>
      <c r="E36" s="231"/>
      <c r="F36" s="231"/>
      <c r="G36" s="232" t="s">
        <v>71</v>
      </c>
      <c r="H36" s="233" t="str">
        <f>IF(D33 = "VOE", IF(E41&gt;VLOOKUP(H31, PayPeriods, 6, FALSE), VLOOKUP(H31, PayPeriods, 6, FALSE), E41),IF(D33="Pay Stubs", IF((C64+D64+E64)/3 &gt; VLOOKUP(H31, PayPeriods, 6, FALSE), VLOOKUP(H31, PayPeriods, 6, FALSE), (C64+D64+E64)/3), ""))</f>
        <v/>
      </c>
      <c r="I36" s="24"/>
      <c r="J36" s="392"/>
      <c r="K36" s="392"/>
    </row>
    <row r="37" spans="1:25" ht="13.5" customHeight="1" thickTop="1" x14ac:dyDescent="0.25">
      <c r="A37" s="19"/>
      <c r="B37" s="188"/>
      <c r="C37" s="91"/>
      <c r="D37" s="234"/>
      <c r="E37" s="235"/>
      <c r="F37" s="235"/>
      <c r="G37" s="91"/>
      <c r="H37" s="236"/>
      <c r="I37" s="24"/>
      <c r="J37" s="145"/>
      <c r="K37" s="146"/>
    </row>
    <row r="38" spans="1:25" ht="15.75" customHeight="1" x14ac:dyDescent="0.25">
      <c r="A38" s="19"/>
      <c r="B38" s="237" t="s">
        <v>9</v>
      </c>
      <c r="C38" s="396" t="s">
        <v>38</v>
      </c>
      <c r="D38" s="396"/>
      <c r="E38" s="396"/>
      <c r="F38" s="396"/>
      <c r="G38" s="396"/>
      <c r="H38" s="397"/>
      <c r="I38" s="24"/>
      <c r="J38" s="445" t="s">
        <v>179</v>
      </c>
      <c r="K38" s="445"/>
    </row>
    <row r="39" spans="1:25" ht="15.75" x14ac:dyDescent="0.25">
      <c r="A39" s="19"/>
      <c r="B39" s="238"/>
      <c r="C39" s="91"/>
      <c r="D39" s="234"/>
      <c r="E39" s="239"/>
      <c r="F39" s="239"/>
      <c r="G39" s="91"/>
      <c r="H39" s="240"/>
      <c r="I39" s="24"/>
      <c r="J39" s="444"/>
      <c r="K39" s="444"/>
    </row>
    <row r="40" spans="1:25" ht="24" customHeight="1" thickBot="1" x14ac:dyDescent="0.3">
      <c r="A40" s="19"/>
      <c r="B40" s="238"/>
      <c r="C40" s="241"/>
      <c r="D40" s="241"/>
      <c r="E40" s="242" t="s">
        <v>37</v>
      </c>
      <c r="F40" s="243" t="s">
        <v>50</v>
      </c>
      <c r="G40" s="244" t="s">
        <v>49</v>
      </c>
      <c r="H40" s="243" t="s">
        <v>51</v>
      </c>
      <c r="I40" s="26"/>
      <c r="J40" s="444" t="s">
        <v>320</v>
      </c>
      <c r="K40" s="444"/>
    </row>
    <row r="41" spans="1:25" ht="22.5" customHeight="1" thickBot="1" x14ac:dyDescent="0.3">
      <c r="A41" s="19"/>
      <c r="B41" s="188"/>
      <c r="C41" s="447" t="s">
        <v>34</v>
      </c>
      <c r="D41" s="448"/>
      <c r="E41" s="245"/>
      <c r="F41" s="246"/>
      <c r="G41" s="247"/>
      <c r="H41" s="248"/>
      <c r="I41" s="27"/>
      <c r="J41" s="444"/>
      <c r="K41" s="444"/>
      <c r="P41" s="28"/>
      <c r="Q41" s="29"/>
      <c r="R41" s="29"/>
      <c r="S41" s="29"/>
      <c r="T41" s="29"/>
      <c r="U41" s="29"/>
      <c r="V41" s="29"/>
      <c r="W41" s="29"/>
      <c r="X41" s="29"/>
      <c r="Y41" s="29"/>
    </row>
    <row r="42" spans="1:25" ht="16.5" thickBot="1" x14ac:dyDescent="0.3">
      <c r="A42" s="19"/>
      <c r="B42" s="398" t="str">
        <f>IF(D33 = "VOE", IF(G42 = "Hourly Pay Rate", IF(E41&gt;VLOOKUP(H31,PayPeriods,6,FALSE),CONCATENATE("    Average hours &gt; ", ROUND(VLOOKUP(H31, PayPeriods, 6, FALSE),2), " (Standard Work Hours in Year / Pay Periods in Year);  ", ROUND(VLOOKUP(H31, PayPeriods, 6, FALSE),2), " hours used."), ""), ""), "")</f>
        <v/>
      </c>
      <c r="C42" s="449" t="s">
        <v>27</v>
      </c>
      <c r="D42" s="450"/>
      <c r="E42" s="249"/>
      <c r="F42" s="250" t="s">
        <v>99</v>
      </c>
      <c r="G42" s="399"/>
      <c r="H42" s="400"/>
      <c r="I42" s="24"/>
      <c r="J42" s="147" t="s">
        <v>321</v>
      </c>
      <c r="K42" s="148" t="s">
        <v>322</v>
      </c>
      <c r="P42" s="30"/>
      <c r="Q42" s="29"/>
      <c r="R42" s="31"/>
      <c r="S42" s="32"/>
      <c r="T42" s="33"/>
      <c r="U42" s="33"/>
      <c r="V42" s="29"/>
    </row>
    <row r="43" spans="1:25" ht="15.75" customHeight="1" x14ac:dyDescent="0.25">
      <c r="A43" s="19"/>
      <c r="B43" s="398"/>
      <c r="C43" s="447" t="s">
        <v>35</v>
      </c>
      <c r="D43" s="448"/>
      <c r="E43" s="251"/>
      <c r="F43" s="401" t="str">
        <f>IF(AND(E43 &lt;&gt; "Monthly", E43 &lt;&gt; "Semi-Monthly", H44&gt;0), "Payroll Frequency changed, delete value in H65", "")</f>
        <v/>
      </c>
      <c r="G43" s="402"/>
      <c r="H43" s="403"/>
      <c r="I43" s="27"/>
      <c r="J43" s="444" t="s">
        <v>323</v>
      </c>
      <c r="K43" s="444"/>
      <c r="P43" s="29"/>
      <c r="Q43" s="29"/>
      <c r="R43" s="31"/>
      <c r="S43" s="32"/>
      <c r="T43" s="33"/>
      <c r="U43" s="33"/>
      <c r="V43" s="29"/>
    </row>
    <row r="44" spans="1:25" ht="15.75" customHeight="1" x14ac:dyDescent="0.25">
      <c r="A44" s="19"/>
      <c r="B44" s="398"/>
      <c r="C44" s="454" t="s">
        <v>22</v>
      </c>
      <c r="D44" s="455"/>
      <c r="E44" s="252"/>
      <c r="F44" s="404" t="str">
        <f>IF(D33 = "VOE", IF(H31 &lt;&gt; "", IF(H31 = "Annual", "1 pay period", IF(OR(E43="Semi-Monthly", E43 = "Monthly"), "Enter # of Pay Periods to Date", IF(E44 = "", "",CONCATENATE(G33," pay periods to date")))), ""), "")</f>
        <v/>
      </c>
      <c r="G44" s="404"/>
      <c r="H44" s="253"/>
      <c r="I44" s="34">
        <f>IF(F44 = "Enter # of Pay Periods to Date", 50, 0)</f>
        <v>0</v>
      </c>
      <c r="J44" s="392" t="s">
        <v>324</v>
      </c>
      <c r="K44" s="392"/>
      <c r="P44" s="29"/>
      <c r="Q44" s="29"/>
      <c r="R44" s="31"/>
      <c r="S44" s="32"/>
      <c r="T44" s="33"/>
      <c r="U44" s="33"/>
      <c r="V44" s="29"/>
    </row>
    <row r="45" spans="1:25" ht="15.75" customHeight="1" x14ac:dyDescent="0.25">
      <c r="A45" s="19"/>
      <c r="B45" s="398"/>
      <c r="C45" s="405" t="s">
        <v>8</v>
      </c>
      <c r="D45" s="406"/>
      <c r="E45" s="254"/>
      <c r="F45" s="255" t="str">
        <f>IF(G45 = "", "", IF(G45 = 0, 0, G45/VLOOKUP(H31, PayPeriods, 3, FALSE)))</f>
        <v/>
      </c>
      <c r="G45" s="177" t="str">
        <f>IF(OR(G42="", E43 = "", E44=""), "", IF(D33="VOE",IF(G42="Hourly Pay Rate",H36*E42*VLOOKUP(H31, PayPeriods, 4, FALSE) *(VLOOKUP(H31,PayPeriods,3,FALSE)),E42*VLOOKUP(G42,PayRates,2,FALSE)),""))</f>
        <v/>
      </c>
      <c r="H45" s="256"/>
      <c r="I45" s="25"/>
      <c r="J45" s="392"/>
      <c r="K45" s="392"/>
      <c r="P45" s="29"/>
      <c r="Q45" s="29"/>
      <c r="R45" s="31"/>
      <c r="S45" s="32"/>
      <c r="T45" s="33"/>
      <c r="U45" s="33"/>
      <c r="V45" s="29"/>
    </row>
    <row r="46" spans="1:25" ht="15.75" customHeight="1" x14ac:dyDescent="0.25">
      <c r="A46" s="19"/>
      <c r="B46" s="257"/>
      <c r="C46" s="405" t="s">
        <v>16</v>
      </c>
      <c r="D46" s="406"/>
      <c r="E46" s="254"/>
      <c r="F46" s="258" t="str">
        <f>IF(OR(G42="", E43 = "", E44=""), "", IF(D33="VOE",IF(YEAR(D35) = YEAR(E35), (E46/H35)*VLOOKUP(H31, PayPeriods, 5,FALSE), IF(G33 = 0, 0, E46/G33)), ""))</f>
        <v/>
      </c>
      <c r="G46" s="259" t="str">
        <f>IF(OR(G42="", E43 = "", E44=""), "", IF(D33= "VOE", IF(YEAR(D35) = YEAR(E35), (E46/H35)*VLOOKUP(H31, PayPeriods, 5, FALSE) * VLOOKUP(H31, PayPeriods, 3,FALSE), IF(G33 = 0, 0, (E46/G33)*VLOOKUP(H31, PayPeriods, 3, FALSE))), ""))</f>
        <v/>
      </c>
      <c r="H46" s="260"/>
      <c r="I46" s="25"/>
      <c r="J46" s="392"/>
      <c r="K46" s="392"/>
      <c r="P46" s="29"/>
      <c r="Q46" s="29"/>
      <c r="R46" s="31"/>
      <c r="S46" s="32"/>
      <c r="T46" s="33"/>
      <c r="U46" s="33"/>
      <c r="V46" s="29"/>
    </row>
    <row r="47" spans="1:25" ht="15.75" customHeight="1" x14ac:dyDescent="0.25">
      <c r="A47" s="19"/>
      <c r="B47" s="261"/>
      <c r="C47" s="407" t="s">
        <v>29</v>
      </c>
      <c r="D47" s="408"/>
      <c r="E47" s="262"/>
      <c r="F47" s="263"/>
      <c r="G47" s="264"/>
      <c r="H47" s="265"/>
      <c r="I47" s="35"/>
      <c r="J47" s="444" t="s">
        <v>325</v>
      </c>
      <c r="K47" s="444"/>
      <c r="P47" s="29"/>
      <c r="Q47" s="29"/>
      <c r="R47" s="31"/>
      <c r="S47" s="32"/>
      <c r="T47" s="33"/>
      <c r="U47" s="33"/>
      <c r="V47" s="29"/>
    </row>
    <row r="48" spans="1:25" ht="15.75" customHeight="1" x14ac:dyDescent="0.25">
      <c r="A48" s="19"/>
      <c r="B48" s="261"/>
      <c r="C48" s="409"/>
      <c r="D48" s="410"/>
      <c r="E48" s="266"/>
      <c r="F48" s="267" t="str">
        <f>IF(OR(G42="", E43 = "", E44=""), "", IF(D33="VOE", IF(YEAR(D35) = YEAR(E35), (E48/H35)*VLOOKUP(H31, PayPeriods, 5,FALSE), IF(G33 = 0, 0, E48/G33)),""))</f>
        <v/>
      </c>
      <c r="G48" s="200" t="str">
        <f>IF(OR(G42="", E43 = "", E44=""), "", IF(D33 = "VOE", IF(YEAR(D35) = YEAR(E35), (E48/H35)*VLOOKUP(H31, PayPeriods, 5, FALSE) * VLOOKUP(H31, PayPeriods, 3,FALSE), IF(G33 = 0, 0, E48/G33)*VLOOKUP(H31, PayPeriods, 3, FALSE)), ""))</f>
        <v/>
      </c>
      <c r="H48" s="256"/>
      <c r="I48" s="35"/>
      <c r="J48" s="444"/>
      <c r="K48" s="444"/>
      <c r="P48" s="29"/>
      <c r="Q48" s="29"/>
      <c r="R48" s="31"/>
      <c r="S48" s="32"/>
      <c r="T48" s="33"/>
      <c r="U48" s="33"/>
      <c r="V48" s="29"/>
    </row>
    <row r="49" spans="1:22" ht="15.75" customHeight="1" x14ac:dyDescent="0.25">
      <c r="A49" s="19"/>
      <c r="B49" s="261"/>
      <c r="C49" s="405" t="s">
        <v>39</v>
      </c>
      <c r="D49" s="406"/>
      <c r="E49" s="268"/>
      <c r="F49" s="269"/>
      <c r="G49" s="177" t="str">
        <f>IF(OR(G42="", E43 = "", E44=""), "", IF(D33 = "VOE", SUM(G45:G48),""))</f>
        <v/>
      </c>
      <c r="H49" s="175" t="str">
        <f>IF(OR(G42="",E43="",E44=""),"",IF(D33="VOE",IF(YEAR(D35) = YEAR(F35), (E49/H35) *260, IF(G33=0,0,(E49/G33)*VLOOKUP(H31,PayPeriods,3,FALSE))),""))</f>
        <v/>
      </c>
      <c r="I49" s="24"/>
      <c r="J49" s="444"/>
      <c r="K49" s="444"/>
      <c r="P49" s="29"/>
      <c r="Q49" s="29"/>
      <c r="R49" s="31"/>
      <c r="S49" s="32"/>
      <c r="T49" s="33"/>
      <c r="U49" s="33"/>
      <c r="V49" s="29"/>
    </row>
    <row r="50" spans="1:22" ht="15.75" customHeight="1" x14ac:dyDescent="0.25">
      <c r="A50" s="19"/>
      <c r="B50" s="261"/>
      <c r="C50" s="405" t="str">
        <f>IF(E44="","Gross Pay Prior Year",CONCATENATE("Gross Pay ",YEAR(E44)-1))</f>
        <v>Gross Pay Prior Year</v>
      </c>
      <c r="D50" s="406"/>
      <c r="E50" s="268"/>
      <c r="F50" s="270"/>
      <c r="G50" s="270"/>
      <c r="H50" s="271"/>
      <c r="I50" s="24"/>
      <c r="J50" s="392" t="s">
        <v>326</v>
      </c>
      <c r="K50" s="392"/>
      <c r="P50" s="29"/>
      <c r="Q50" s="29"/>
      <c r="R50" s="31"/>
      <c r="S50" s="32"/>
      <c r="T50" s="33"/>
      <c r="U50" s="33"/>
      <c r="V50" s="29"/>
    </row>
    <row r="51" spans="1:22" ht="15.75" customHeight="1" thickBot="1" x14ac:dyDescent="0.3">
      <c r="A51" s="19"/>
      <c r="B51" s="272"/>
      <c r="C51" s="405" t="str">
        <f>IF(E44="","Gross Pay Prior Year",CONCATENATE("Gross Pay ",YEAR(E44)-2))</f>
        <v>Gross Pay Prior Year</v>
      </c>
      <c r="D51" s="406"/>
      <c r="E51" s="273"/>
      <c r="F51" s="270"/>
      <c r="G51" s="270"/>
      <c r="H51" s="271"/>
      <c r="I51" s="24"/>
      <c r="J51" s="149"/>
      <c r="K51" s="147"/>
      <c r="P51" s="29"/>
      <c r="Q51" s="29"/>
      <c r="R51" s="31"/>
      <c r="S51" s="32"/>
      <c r="T51" s="33"/>
      <c r="U51" s="33"/>
      <c r="V51" s="29"/>
    </row>
    <row r="52" spans="1:22" ht="15.75" customHeight="1" x14ac:dyDescent="0.25">
      <c r="A52" s="19"/>
      <c r="B52" s="188"/>
      <c r="C52" s="274"/>
      <c r="D52" s="274"/>
      <c r="E52" s="270"/>
      <c r="F52" s="270"/>
      <c r="G52" s="270"/>
      <c r="H52" s="271"/>
      <c r="I52" s="24"/>
      <c r="J52" s="149"/>
      <c r="K52" s="147"/>
      <c r="P52" s="29"/>
      <c r="Q52" s="29"/>
      <c r="R52" s="31"/>
      <c r="S52" s="32"/>
      <c r="T52" s="33"/>
      <c r="U52" s="33"/>
      <c r="V52" s="29"/>
    </row>
    <row r="53" spans="1:22" ht="15.75" customHeight="1" x14ac:dyDescent="0.25">
      <c r="A53" s="19"/>
      <c r="B53" s="451" t="str">
        <f>IF(D33="VOE", IF(E45+E46+E48= E49, "", "Base Pay + Overtime + Commissions/Tips do not add to the Gross Pay (Current Year).  Please correct the numbers or explain the difference."), "")</f>
        <v/>
      </c>
      <c r="C53" s="452"/>
      <c r="D53" s="452"/>
      <c r="E53" s="452"/>
      <c r="F53" s="452"/>
      <c r="G53" s="452"/>
      <c r="H53" s="453"/>
      <c r="I53" s="24"/>
      <c r="J53" s="392"/>
      <c r="K53" s="392"/>
      <c r="P53" s="29"/>
      <c r="Q53" s="29"/>
      <c r="R53" s="31"/>
      <c r="S53" s="32"/>
      <c r="T53" s="33"/>
      <c r="U53" s="33"/>
      <c r="V53" s="29"/>
    </row>
    <row r="54" spans="1:22" ht="15.75" customHeight="1" thickBot="1" x14ac:dyDescent="0.3">
      <c r="A54" s="19"/>
      <c r="B54" s="261"/>
      <c r="C54" s="446"/>
      <c r="D54" s="446"/>
      <c r="E54" s="275"/>
      <c r="F54" s="275"/>
      <c r="G54" s="276" t="s">
        <v>7</v>
      </c>
      <c r="H54" s="277">
        <f>IF(OR(C63 = "", D63="", E63=""), IF(OR(C62 = "", D62 = "", E62 = ""), (E61-C61)/2, (E62-C62)/2), (E63-C63)/2)</f>
        <v>0</v>
      </c>
      <c r="I54" s="24"/>
      <c r="J54" s="392"/>
      <c r="K54" s="392"/>
      <c r="P54" s="29"/>
      <c r="Q54" s="29"/>
      <c r="R54" s="31"/>
      <c r="S54" s="32"/>
      <c r="T54" s="33"/>
      <c r="U54" s="33"/>
      <c r="V54" s="29"/>
    </row>
    <row r="55" spans="1:22" ht="15.75" customHeight="1" thickBot="1" x14ac:dyDescent="0.3">
      <c r="A55" s="19"/>
      <c r="B55" s="278" t="s">
        <v>17</v>
      </c>
      <c r="C55" s="411" t="s">
        <v>116</v>
      </c>
      <c r="D55" s="411"/>
      <c r="E55" s="279"/>
      <c r="F55" s="412" t="s">
        <v>54</v>
      </c>
      <c r="G55" s="412"/>
      <c r="H55" s="280" t="str">
        <f>IF(OR(H54="", H54 = 0, H54&gt;31), "", IF(H54 &gt;20, "Monthly", IF(H54&gt;14, "Semi-Monthly", IF(H54&gt;9, "Bi-Weekly", "Weekly"))))</f>
        <v/>
      </c>
      <c r="I55" s="24"/>
      <c r="J55" s="445" t="s">
        <v>233</v>
      </c>
      <c r="K55" s="445"/>
      <c r="P55" s="29"/>
      <c r="Q55" s="29"/>
      <c r="R55" s="31"/>
      <c r="S55" s="32"/>
      <c r="T55" s="33"/>
      <c r="U55" s="33"/>
      <c r="V55" s="29"/>
    </row>
    <row r="56" spans="1:22" ht="15.75" customHeight="1" x14ac:dyDescent="0.25">
      <c r="A56" s="19"/>
      <c r="B56" s="281"/>
      <c r="C56" s="282"/>
      <c r="D56" s="282"/>
      <c r="E56" s="282"/>
      <c r="F56" s="283"/>
      <c r="G56" s="283"/>
      <c r="H56" s="280"/>
      <c r="I56" s="24"/>
      <c r="J56" s="392"/>
      <c r="K56" s="392"/>
      <c r="P56" s="29"/>
      <c r="Q56" s="29"/>
      <c r="R56" s="31"/>
      <c r="S56" s="32"/>
      <c r="T56" s="33"/>
      <c r="U56" s="33"/>
      <c r="V56" s="29"/>
    </row>
    <row r="57" spans="1:22" ht="15.75" x14ac:dyDescent="0.25">
      <c r="A57" s="19"/>
      <c r="B57" s="188"/>
      <c r="C57" s="413" t="str">
        <f>IF(D33="Pay Stubs",IF(H31&lt;&gt;"",IF(OR(H31="Semi-Monthly",H31="Monthly"),"Enter number of Pay Periods to Date", IF(F57&gt;0,"Payroll Frequency changed, delete value in F57", "")),""), "")</f>
        <v/>
      </c>
      <c r="D57" s="413"/>
      <c r="E57" s="413"/>
      <c r="F57" s="284"/>
      <c r="G57" s="285">
        <f>IF(C57 = "Enter number of Pay Periods to Date", 50, 0)</f>
        <v>0</v>
      </c>
      <c r="H57" s="280"/>
      <c r="I57" s="24"/>
      <c r="J57" s="444" t="s">
        <v>327</v>
      </c>
      <c r="K57" s="444"/>
      <c r="P57" s="29"/>
      <c r="Q57" s="29"/>
      <c r="R57" s="31"/>
      <c r="S57" s="32"/>
      <c r="T57" s="33"/>
      <c r="U57" s="33"/>
      <c r="V57" s="29"/>
    </row>
    <row r="58" spans="1:22" ht="36" customHeight="1" x14ac:dyDescent="0.25">
      <c r="A58" s="19"/>
      <c r="B58" s="286"/>
      <c r="C58" s="414" t="str">
        <f xml:space="preserve"> IF(AND(OR(G77="", G77 = 0), OR(H77="", H77=0)), "", IF(H54&gt;31, "Pay stubs do not appear to be consecutive based on dates entered.", IF(OR( E62 &lt; C62, E62 &lt;D62, E63 &lt; C63, E63 &lt;D63), "Pay Stubs may be out of order.  Please check dates.",IF(H55 = "", "", IF(E55 = H55, "", "If Payroll Frequency selected does not equal Recommended please provide an explanation.")))))</f>
        <v/>
      </c>
      <c r="D58" s="414"/>
      <c r="E58" s="414"/>
      <c r="F58" s="414"/>
      <c r="G58" s="414"/>
      <c r="H58" s="415"/>
      <c r="I58" s="24"/>
      <c r="J58" s="444"/>
      <c r="K58" s="444"/>
      <c r="L58" s="37"/>
      <c r="M58" s="38"/>
      <c r="P58" s="29"/>
      <c r="Q58" s="29"/>
      <c r="R58" s="31"/>
      <c r="S58" s="32"/>
      <c r="T58" s="33"/>
      <c r="U58" s="33"/>
      <c r="V58" s="29"/>
    </row>
    <row r="59" spans="1:22" ht="15.75" customHeight="1" x14ac:dyDescent="0.25">
      <c r="A59" s="19"/>
      <c r="B59" s="188"/>
      <c r="C59" s="287"/>
      <c r="D59" s="274"/>
      <c r="E59" s="274"/>
      <c r="F59" s="274"/>
      <c r="G59" s="274"/>
      <c r="H59" s="288"/>
      <c r="I59" s="24"/>
      <c r="J59" s="392"/>
      <c r="K59" s="392"/>
      <c r="L59" s="37"/>
      <c r="M59" s="38"/>
      <c r="P59" s="29"/>
      <c r="Q59" s="29"/>
      <c r="R59" s="31"/>
      <c r="S59" s="32"/>
      <c r="T59" s="33"/>
      <c r="U59" s="33"/>
      <c r="V59" s="29"/>
    </row>
    <row r="60" spans="1:22" ht="24.75" thickBot="1" x14ac:dyDescent="0.3">
      <c r="A60" s="19"/>
      <c r="B60" s="289"/>
      <c r="C60" s="290" t="s">
        <v>66</v>
      </c>
      <c r="D60" s="290" t="s">
        <v>67</v>
      </c>
      <c r="E60" s="290" t="s">
        <v>255</v>
      </c>
      <c r="F60" s="291" t="s">
        <v>53</v>
      </c>
      <c r="G60" s="290" t="s">
        <v>52</v>
      </c>
      <c r="H60" s="290" t="s">
        <v>51</v>
      </c>
      <c r="I60" s="19"/>
      <c r="J60" s="392"/>
      <c r="K60" s="392"/>
      <c r="L60" s="37"/>
      <c r="M60" s="38"/>
      <c r="P60" s="29"/>
      <c r="Q60" s="29"/>
      <c r="R60" s="31"/>
      <c r="S60" s="32"/>
      <c r="T60" s="33"/>
      <c r="U60" s="33"/>
      <c r="V60" s="29"/>
    </row>
    <row r="61" spans="1:22" ht="15.75" x14ac:dyDescent="0.25">
      <c r="A61" s="19"/>
      <c r="B61" s="292" t="s">
        <v>100</v>
      </c>
      <c r="C61" s="293"/>
      <c r="D61" s="294"/>
      <c r="E61" s="295"/>
      <c r="F61" s="416" t="str">
        <f>IF(D33 = "Pay Stubs", IF(AND(H31 &lt;&gt; "", F35 &lt;&gt; ""), IF(H31 = "Annual", "1 pay period to date", IF(OR(H31="Semi-Monthly", H31 = "Monthly"), "", IF(E55 = "", "",CONCATENATE(G33," pay periods to date")))), ""), "")</f>
        <v/>
      </c>
      <c r="G61" s="419" t="str">
        <f>IF(D33 = "Pay Stubs", IF(G65 = "Hourly Pay Rate", IF((C64+D64+E64)/3&gt;VLOOKUP(H31,PayPeriods,6,FALSE),CONCATENATE("Average hours &gt; ", ROUND(VLOOKUP(H31, PayPeriods, 6, FALSE),2), " (Standard Work Hours in Year / Pay Periods in Year); ", ROUND(VLOOKUP(H31, PayPeriods, 6, FALSE),2), " hours used to calculate base pay."), ""), ""), "")</f>
        <v/>
      </c>
      <c r="H61" s="420"/>
      <c r="I61" s="39"/>
      <c r="J61" s="444" t="s">
        <v>328</v>
      </c>
      <c r="K61" s="444"/>
      <c r="L61" s="37"/>
    </row>
    <row r="62" spans="1:22" ht="15.75" customHeight="1" x14ac:dyDescent="0.25">
      <c r="A62" s="19"/>
      <c r="B62" s="292" t="s">
        <v>101</v>
      </c>
      <c r="C62" s="296"/>
      <c r="D62" s="297"/>
      <c r="E62" s="298"/>
      <c r="F62" s="417"/>
      <c r="G62" s="421"/>
      <c r="H62" s="422"/>
      <c r="I62" s="40"/>
      <c r="J62" s="444"/>
      <c r="K62" s="444"/>
      <c r="L62" s="37"/>
    </row>
    <row r="63" spans="1:22" ht="15.75" x14ac:dyDescent="0.25">
      <c r="A63" s="19"/>
      <c r="B63" s="292" t="s">
        <v>102</v>
      </c>
      <c r="C63" s="296"/>
      <c r="D63" s="297"/>
      <c r="E63" s="299"/>
      <c r="F63" s="417"/>
      <c r="G63" s="421"/>
      <c r="H63" s="422"/>
      <c r="I63" s="39"/>
      <c r="J63" s="444" t="s">
        <v>329</v>
      </c>
      <c r="K63" s="444"/>
      <c r="L63" s="37"/>
    </row>
    <row r="64" spans="1:22" ht="16.5" thickBot="1" x14ac:dyDescent="0.3">
      <c r="A64" s="19"/>
      <c r="B64" s="300" t="s">
        <v>103</v>
      </c>
      <c r="C64" s="301"/>
      <c r="D64" s="302"/>
      <c r="E64" s="303"/>
      <c r="F64" s="418"/>
      <c r="G64" s="421"/>
      <c r="H64" s="422"/>
      <c r="I64" s="39"/>
      <c r="J64" s="444"/>
      <c r="K64" s="444"/>
      <c r="L64" s="37"/>
    </row>
    <row r="65" spans="1:12" ht="16.5" thickBot="1" x14ac:dyDescent="0.3">
      <c r="A65" s="19"/>
      <c r="B65" s="304" t="s">
        <v>27</v>
      </c>
      <c r="C65" s="305"/>
      <c r="D65" s="306"/>
      <c r="E65" s="307"/>
      <c r="F65" s="308" t="s">
        <v>90</v>
      </c>
      <c r="G65" s="423"/>
      <c r="H65" s="424"/>
      <c r="I65" s="39"/>
      <c r="J65" s="444"/>
      <c r="K65" s="444"/>
      <c r="L65" s="37"/>
    </row>
    <row r="66" spans="1:12" ht="15.75" x14ac:dyDescent="0.25">
      <c r="A66" s="19"/>
      <c r="B66" s="309" t="s">
        <v>247</v>
      </c>
      <c r="C66" s="310">
        <f>SUM(C67:C74)</f>
        <v>0</v>
      </c>
      <c r="D66" s="310">
        <f t="shared" ref="D66:E66" si="1">SUM(D67:D74)</f>
        <v>0</v>
      </c>
      <c r="E66" s="310">
        <f t="shared" si="1"/>
        <v>0</v>
      </c>
      <c r="F66" s="310">
        <f>SUM(F67:F74)</f>
        <v>0</v>
      </c>
      <c r="G66" s="311" t="str">
        <f>IF(OR(E55 = "", G65 = ""), "", IF(AND(E62="", E63 = ""), "", IF(D33 = "Pay Stubs", IF(G65 = "Hourly Pay Rate", H36*E65*(VLOOKUP(H31,PayPeriods,3,FALSE)),E65*VLOOKUP(G65, PayRates, 2, FALSE)), "")))</f>
        <v/>
      </c>
      <c r="H66" s="256"/>
      <c r="I66" s="39"/>
      <c r="J66" s="392" t="s">
        <v>321</v>
      </c>
      <c r="K66" s="392"/>
      <c r="L66" s="37"/>
    </row>
    <row r="67" spans="1:12" ht="15.75" x14ac:dyDescent="0.25">
      <c r="A67" s="19"/>
      <c r="B67" s="312" t="s">
        <v>8</v>
      </c>
      <c r="C67" s="313"/>
      <c r="D67" s="306"/>
      <c r="E67" s="307"/>
      <c r="F67" s="266"/>
      <c r="G67" s="311"/>
      <c r="H67" s="256"/>
      <c r="I67" s="39"/>
      <c r="J67" s="392" t="s">
        <v>330</v>
      </c>
      <c r="K67" s="392"/>
      <c r="L67" s="28"/>
    </row>
    <row r="68" spans="1:12" ht="15.75" x14ac:dyDescent="0.25">
      <c r="A68" s="19"/>
      <c r="B68" s="312" t="s">
        <v>248</v>
      </c>
      <c r="C68" s="313"/>
      <c r="D68" s="306"/>
      <c r="E68" s="307"/>
      <c r="F68" s="266"/>
      <c r="G68" s="311"/>
      <c r="H68" s="256"/>
      <c r="I68" s="39"/>
      <c r="J68" s="392" t="s">
        <v>339</v>
      </c>
      <c r="K68" s="392"/>
      <c r="L68" s="18"/>
    </row>
    <row r="69" spans="1:12" ht="15.75" customHeight="1" x14ac:dyDescent="0.25">
      <c r="A69" s="19"/>
      <c r="B69" s="312" t="s">
        <v>249</v>
      </c>
      <c r="C69" s="313"/>
      <c r="D69" s="306"/>
      <c r="E69" s="307"/>
      <c r="F69" s="266"/>
      <c r="G69" s="311"/>
      <c r="H69" s="256"/>
      <c r="I69" s="39"/>
      <c r="J69" s="392"/>
      <c r="K69" s="392"/>
      <c r="L69" s="18"/>
    </row>
    <row r="70" spans="1:12" ht="32.25" customHeight="1" x14ac:dyDescent="0.25">
      <c r="A70" s="19"/>
      <c r="B70" s="312" t="s">
        <v>250</v>
      </c>
      <c r="C70" s="313"/>
      <c r="D70" s="306"/>
      <c r="E70" s="307"/>
      <c r="F70" s="266"/>
      <c r="G70" s="311"/>
      <c r="H70" s="256"/>
      <c r="I70" s="39"/>
      <c r="J70" s="392" t="s">
        <v>340</v>
      </c>
      <c r="K70" s="392"/>
      <c r="L70" s="18"/>
    </row>
    <row r="71" spans="1:12" ht="15.75" customHeight="1" x14ac:dyDescent="0.25">
      <c r="A71" s="19"/>
      <c r="B71" s="312" t="s">
        <v>251</v>
      </c>
      <c r="C71" s="313"/>
      <c r="D71" s="306"/>
      <c r="E71" s="307"/>
      <c r="F71" s="266"/>
      <c r="G71" s="311"/>
      <c r="H71" s="256"/>
      <c r="I71" s="39"/>
      <c r="J71" s="145"/>
      <c r="K71" s="150"/>
      <c r="L71" s="18"/>
    </row>
    <row r="72" spans="1:12" ht="15.75" customHeight="1" x14ac:dyDescent="0.25">
      <c r="A72" s="19"/>
      <c r="B72" s="312" t="s">
        <v>252</v>
      </c>
      <c r="C72" s="313"/>
      <c r="D72" s="306"/>
      <c r="E72" s="307"/>
      <c r="F72" s="266"/>
      <c r="G72" s="311"/>
      <c r="H72" s="256"/>
      <c r="I72" s="39"/>
      <c r="J72" s="444"/>
      <c r="K72" s="444"/>
      <c r="L72" s="18"/>
    </row>
    <row r="73" spans="1:12" ht="15.75" customHeight="1" x14ac:dyDescent="0.25">
      <c r="A73" s="19"/>
      <c r="B73" s="312" t="s">
        <v>253</v>
      </c>
      <c r="C73" s="313"/>
      <c r="D73" s="306"/>
      <c r="E73" s="307"/>
      <c r="F73" s="266"/>
      <c r="G73" s="311"/>
      <c r="H73" s="256"/>
      <c r="I73" s="39"/>
      <c r="J73" s="444"/>
      <c r="K73" s="444"/>
      <c r="L73" s="18"/>
    </row>
    <row r="74" spans="1:12" ht="15.75" customHeight="1" x14ac:dyDescent="0.25">
      <c r="A74" s="19"/>
      <c r="B74" s="312" t="s">
        <v>254</v>
      </c>
      <c r="C74" s="313"/>
      <c r="D74" s="306"/>
      <c r="E74" s="307"/>
      <c r="F74" s="266"/>
      <c r="G74" s="311"/>
      <c r="H74" s="256"/>
      <c r="I74" s="39"/>
      <c r="J74" s="145"/>
      <c r="K74" s="150"/>
      <c r="L74" s="18"/>
    </row>
    <row r="75" spans="1:12" ht="15.75" customHeight="1" x14ac:dyDescent="0.25">
      <c r="A75" s="19"/>
      <c r="B75" s="304" t="s">
        <v>16</v>
      </c>
      <c r="C75" s="305"/>
      <c r="D75" s="306"/>
      <c r="E75" s="307"/>
      <c r="F75" s="268"/>
      <c r="G75" s="314" t="str">
        <f>IF(E55="","",IF(AND(E62="",E63=""),"",IF(D33&lt;&gt;"Pay Stubs","", IF(YEAR(D35)=YEAR(E35), IF(OR(F75="", F75 = 0), (SUM(C75:E75)/3)*VLOOKUP(H31, PayPeriods, 3, FALSE), (F75/H35)*260), IF(G33=0,0,IF(OR(F75="", F75 = 0), SUM(C75:E75)/3*VLOOKUP(H31, PayPeriods, 3, FALSE), (F75/G33)*VLOOKUP(H31,PayPeriods,3,FALSE)))))))</f>
        <v/>
      </c>
      <c r="H75" s="260"/>
      <c r="I75" s="39"/>
      <c r="J75" s="444" t="s">
        <v>331</v>
      </c>
      <c r="K75" s="444"/>
      <c r="L75" s="18"/>
    </row>
    <row r="76" spans="1:12" ht="29.25" customHeight="1" x14ac:dyDescent="0.25">
      <c r="A76" s="19"/>
      <c r="B76" s="304" t="s">
        <v>33</v>
      </c>
      <c r="C76" s="305"/>
      <c r="D76" s="306"/>
      <c r="E76" s="307"/>
      <c r="F76" s="268"/>
      <c r="G76" s="315" t="str">
        <f>IF(E55="","",IF(AND(E62="",E63=""),"",IF(D33&lt;&gt;"Pay Stubs","", IF(YEAR(D35)=YEAR(E35), IF(OR(F76="", F76 = 0), (SUM(C76:E76)/3)*VLOOKUP(H31, PayPeriods, 3, FALSE), (F76/H35)*260), IF(G33=0,0,IF(OR(F76="", F76 = 0), SUM(C76:E76)/3*VLOOKUP(H31, PayPeriods, 3, FALSE), (F76/G33)*VLOOKUP(H31,PayPeriods,3,FALSE)))))))</f>
        <v/>
      </c>
      <c r="H76" s="260"/>
      <c r="I76" s="39"/>
      <c r="J76" s="444" t="s">
        <v>332</v>
      </c>
      <c r="K76" s="444"/>
      <c r="L76" s="18"/>
    </row>
    <row r="77" spans="1:12" ht="15.75" customHeight="1" x14ac:dyDescent="0.25">
      <c r="A77" s="19"/>
      <c r="B77" s="292" t="s">
        <v>104</v>
      </c>
      <c r="C77" s="305"/>
      <c r="D77" s="306"/>
      <c r="E77" s="307"/>
      <c r="F77" s="268"/>
      <c r="G77" s="314" t="str">
        <f>IF(E55 = "", "", IF(AND(E62 = "", E63=""), "", IF(D33 = "Pay Stubs", (G66+G75+G76), "")))</f>
        <v/>
      </c>
      <c r="H77" s="316" t="str">
        <f>IF(E55= "", "", IF(AND(E62="", E63 = ""), "", IF(D33 = "Pay Stubs", IF(YEAR(D35) = YEAR(F35), (F77/H35) *260, IF(G33 = 0, 0, (F77/G33)*VLOOKUP(H31,PayPeriods,3,FALSE))), "")))</f>
        <v/>
      </c>
      <c r="I77" s="39"/>
      <c r="J77" s="444" t="s">
        <v>333</v>
      </c>
      <c r="K77" s="444"/>
      <c r="L77" s="18"/>
    </row>
    <row r="78" spans="1:12" ht="15.75" customHeight="1" x14ac:dyDescent="0.25">
      <c r="A78" s="19"/>
      <c r="B78" s="129"/>
      <c r="C78" s="270"/>
      <c r="D78" s="270"/>
      <c r="E78" s="270"/>
      <c r="F78" s="270"/>
      <c r="G78" s="270"/>
      <c r="H78" s="270"/>
      <c r="I78" s="39"/>
      <c r="J78" s="392"/>
      <c r="K78" s="392"/>
      <c r="L78" s="18"/>
    </row>
    <row r="79" spans="1:12" ht="15.75" customHeight="1" x14ac:dyDescent="0.25">
      <c r="A79" s="19"/>
      <c r="B79" s="317" t="str">
        <f>IF(D33 = "VOE", "", IF((F66+F75+F76) = 0, "",IF((F66+F75+F76 = F77), "", "Year to Date Base pay, Overtime and Other income do not add to the Gross Wages, please correct or explain.")))</f>
        <v/>
      </c>
      <c r="C79" s="85"/>
      <c r="D79" s="85"/>
      <c r="E79" s="318"/>
      <c r="F79" s="90"/>
      <c r="G79" s="90"/>
      <c r="H79" s="90"/>
      <c r="I79" s="24"/>
      <c r="J79" s="392"/>
      <c r="K79" s="392"/>
      <c r="L79" s="18"/>
    </row>
    <row r="80" spans="1:12" ht="15.75" customHeight="1" x14ac:dyDescent="0.25">
      <c r="A80" s="19"/>
      <c r="B80" s="317" t="str">
        <f>IF(D33 = "VOE", "", IF(F77 &lt; E77, "Year to Date Gross Wages must be greater than or equal to the last pay stub", ""))</f>
        <v/>
      </c>
      <c r="C80" s="85"/>
      <c r="D80" s="85"/>
      <c r="E80" s="90"/>
      <c r="F80" s="90"/>
      <c r="G80" s="90"/>
      <c r="H80" s="90"/>
      <c r="I80" s="24"/>
      <c r="J80" s="392"/>
      <c r="K80" s="392"/>
      <c r="L80" s="18"/>
    </row>
    <row r="81" spans="1:13" ht="15.75" customHeight="1" x14ac:dyDescent="0.25">
      <c r="A81" s="19"/>
      <c r="B81" s="85"/>
      <c r="C81" s="317"/>
      <c r="D81" s="85"/>
      <c r="E81" s="90"/>
      <c r="F81" s="90"/>
      <c r="G81" s="90"/>
      <c r="H81" s="90"/>
      <c r="I81" s="24"/>
      <c r="J81" s="392"/>
      <c r="K81" s="392"/>
      <c r="L81" s="18"/>
    </row>
    <row r="82" spans="1:13" ht="15.75" customHeight="1" x14ac:dyDescent="0.25">
      <c r="A82" s="19"/>
      <c r="B82" s="319" t="str">
        <f xml:space="preserve"> IF(AND(B83 = "", B84 = ""), "", "If Regular Base Hours and/or Base Pay Rate are not provided on the check stubs, enter the numbers calculated below.")</f>
        <v/>
      </c>
      <c r="C82" s="317"/>
      <c r="D82" s="85"/>
      <c r="E82" s="90"/>
      <c r="F82" s="90"/>
      <c r="G82" s="90"/>
      <c r="H82" s="90"/>
      <c r="I82" s="24"/>
      <c r="J82" s="392"/>
      <c r="K82" s="392"/>
      <c r="L82" s="18"/>
    </row>
    <row r="83" spans="1:13" ht="15.75" x14ac:dyDescent="0.25">
      <c r="A83" s="19"/>
      <c r="B83" s="320" t="str">
        <f>IF(D33 = "Pay Stubs", IF(G65 = "Hourly Pay Rate", IF(AND(C83="", D83 = "", E83 = ""), "","Hours Calculator"), ""), "")</f>
        <v/>
      </c>
      <c r="C83" s="321" t="str">
        <f>IF(D33 = "Pay Stubs", IF(G65 = "Hourly Pay Rate", IF(C65 = "", "",C66/C65), ""), "")</f>
        <v/>
      </c>
      <c r="D83" s="321" t="str">
        <f>IF(D33 = "Pay Stubs", IF(G65 = "Hourly Pay Rate", IF(D65 = "", "", D66/D65), ""), "")</f>
        <v/>
      </c>
      <c r="E83" s="321" t="str">
        <f>IF(D33 = "Pay Stubs", IF(G65 = "Hourly Pay Rate", IF(E65 = "", "", E66/E65), ""), "")</f>
        <v/>
      </c>
      <c r="F83" s="90"/>
      <c r="G83" s="87"/>
      <c r="H83" s="85"/>
      <c r="I83" s="24"/>
      <c r="J83" s="392"/>
      <c r="K83" s="392"/>
      <c r="L83" s="18"/>
    </row>
    <row r="84" spans="1:13" ht="15.75" x14ac:dyDescent="0.25">
      <c r="A84" s="19"/>
      <c r="B84" s="320" t="str">
        <f>IF(D33 = "Pay Stubs", IF(G65 = "Hourly Pay Rate", IF(AND(C84="", D84 = "", E84 = ""), "","Rate Calculator"), ""), "")</f>
        <v/>
      </c>
      <c r="C84" s="322" t="str">
        <f>IF(D33 = "Pay Stubs", IF(G65="Hourly Pay Rate", IF(OR(C64 = "",C64 = 0), "", C66/C64),""), "")</f>
        <v/>
      </c>
      <c r="D84" s="322" t="str">
        <f>IF(D33="Pay Stubs",IF(G65="Hourly Pay Rate",IF(OR(D64="", D64 = 0),"",D66/D64), ""),"")</f>
        <v/>
      </c>
      <c r="E84" s="322" t="str">
        <f>IF(D33 = "Pay Stubs", IF(G65="Hourly Pay Rate", IF(OR(E64 = "",E64 = 0), "", E66/E64), ""), "")</f>
        <v/>
      </c>
      <c r="F84" s="85"/>
      <c r="G84" s="87"/>
      <c r="H84" s="85"/>
      <c r="I84" s="24"/>
      <c r="J84" s="392"/>
      <c r="K84" s="392"/>
      <c r="L84" s="18"/>
    </row>
    <row r="85" spans="1:13" ht="15.75" x14ac:dyDescent="0.25">
      <c r="A85" s="19"/>
      <c r="B85" s="90"/>
      <c r="C85" s="90"/>
      <c r="D85" s="90"/>
      <c r="E85" s="90"/>
      <c r="F85" s="90"/>
      <c r="G85" s="85"/>
      <c r="H85" s="323"/>
      <c r="I85" s="24"/>
      <c r="J85" s="392"/>
      <c r="K85" s="392"/>
      <c r="L85" s="18"/>
    </row>
    <row r="86" spans="1:13" ht="7.5" customHeight="1" x14ac:dyDescent="0.25">
      <c r="A86" s="19"/>
      <c r="B86" s="85"/>
      <c r="C86" s="85"/>
      <c r="D86" s="85"/>
      <c r="E86" s="85"/>
      <c r="F86" s="85"/>
      <c r="G86" s="85"/>
      <c r="H86" s="85"/>
      <c r="I86" s="19"/>
      <c r="J86" s="392"/>
      <c r="K86" s="392"/>
      <c r="L86" s="18"/>
    </row>
    <row r="87" spans="1:13" ht="14.25" customHeight="1" thickBot="1" x14ac:dyDescent="0.3">
      <c r="A87" s="19"/>
      <c r="B87" s="204" t="s">
        <v>59</v>
      </c>
      <c r="C87" s="205"/>
      <c r="D87" s="206" t="str">
        <f>E5</f>
        <v>Name not entered on Household Summary</v>
      </c>
      <c r="E87" s="205"/>
      <c r="F87" s="205"/>
      <c r="G87" s="205"/>
      <c r="H87" s="207" t="s">
        <v>239</v>
      </c>
      <c r="I87" s="24"/>
      <c r="J87" s="392"/>
      <c r="K87" s="392"/>
      <c r="L87" s="29"/>
      <c r="M87" s="29"/>
    </row>
    <row r="88" spans="1:13" ht="14.25" customHeight="1" thickTop="1" thickBot="1" x14ac:dyDescent="0.3">
      <c r="A88" s="19"/>
      <c r="B88" s="208"/>
      <c r="C88" s="209"/>
      <c r="D88" s="210"/>
      <c r="E88" s="210"/>
      <c r="F88" s="210"/>
      <c r="G88" s="210"/>
      <c r="H88" s="211"/>
      <c r="I88" s="19"/>
      <c r="J88" s="456" t="s">
        <v>338</v>
      </c>
      <c r="K88" s="456"/>
      <c r="L88" s="29"/>
      <c r="M88" s="29"/>
    </row>
    <row r="89" spans="1:13" ht="16.5" customHeight="1" thickBot="1" x14ac:dyDescent="0.3">
      <c r="A89" s="19"/>
      <c r="B89" s="212" t="s">
        <v>31</v>
      </c>
      <c r="C89" s="209" t="s">
        <v>6</v>
      </c>
      <c r="D89" s="393"/>
      <c r="E89" s="394"/>
      <c r="F89" s="394"/>
      <c r="G89" s="395"/>
      <c r="H89" s="213" t="str">
        <f>IF(D91="VOE", E101, IF(D91 = "Pay Stubs", E113, ""))</f>
        <v/>
      </c>
      <c r="I89" s="24"/>
      <c r="J89" s="392" t="s">
        <v>347</v>
      </c>
      <c r="K89" s="392"/>
      <c r="L89" s="29"/>
      <c r="M89" s="29"/>
    </row>
    <row r="90" spans="1:13" ht="15.75" customHeight="1" thickBot="1" x14ac:dyDescent="0.3">
      <c r="A90" s="19"/>
      <c r="B90" s="212"/>
      <c r="C90" s="209"/>
      <c r="D90" s="214"/>
      <c r="E90" s="215"/>
      <c r="F90" s="215"/>
      <c r="G90" s="216" t="s">
        <v>70</v>
      </c>
      <c r="H90" s="217" t="s">
        <v>61</v>
      </c>
      <c r="I90" s="24"/>
      <c r="J90" s="392" t="s">
        <v>319</v>
      </c>
      <c r="K90" s="392"/>
      <c r="L90" s="29"/>
      <c r="M90" s="29"/>
    </row>
    <row r="91" spans="1:13" ht="16.5" thickBot="1" x14ac:dyDescent="0.3">
      <c r="A91" s="19"/>
      <c r="B91" s="212"/>
      <c r="C91" s="218" t="s">
        <v>36</v>
      </c>
      <c r="D91" s="219"/>
      <c r="E91" s="220" t="str">
        <f>IF(ISNUMBER(SEARCH("VOE",D91)),"Warning: Fill VOE Sec Only!!","Warning: Fill PayStubs Sec Only!!")</f>
        <v>Warning: Fill PayStubs Sec Only!!</v>
      </c>
      <c r="F91" s="221"/>
      <c r="G91" s="222" t="e">
        <f>IF(OR(H89 = "Monthly", H89="Semi-Monthly"), IF(D91="VOE", H102, IF(D91 = "Pay Stubs", F115, "")), ROUNDUP(H91,0))</f>
        <v>#VALUE!</v>
      </c>
      <c r="H91" s="324" t="e">
        <f>G93/(VLOOKUP(H89, PayPeriods, 2, FALSE))</f>
        <v>#VALUE!</v>
      </c>
      <c r="I91" s="24"/>
      <c r="J91" s="392" t="s">
        <v>348</v>
      </c>
      <c r="K91" s="392"/>
      <c r="L91" s="28"/>
    </row>
    <row r="92" spans="1:13" ht="16.5" thickBot="1" x14ac:dyDescent="0.3">
      <c r="A92" s="19"/>
      <c r="B92" s="212"/>
      <c r="C92" s="209"/>
      <c r="D92" s="224"/>
      <c r="E92" s="221"/>
      <c r="F92" s="216" t="s">
        <v>22</v>
      </c>
      <c r="G92" s="216" t="s">
        <v>72</v>
      </c>
      <c r="H92" s="217" t="s">
        <v>69</v>
      </c>
      <c r="I92" s="24"/>
      <c r="J92" s="392"/>
      <c r="K92" s="392"/>
      <c r="L92" s="28"/>
    </row>
    <row r="93" spans="1:13" ht="16.5" thickBot="1" x14ac:dyDescent="0.3">
      <c r="A93" s="19"/>
      <c r="B93" s="208"/>
      <c r="C93" s="218" t="s">
        <v>0</v>
      </c>
      <c r="D93" s="219"/>
      <c r="E93" s="225" t="e">
        <f>CONCATENATE("1/1/",YEAR(F93))</f>
        <v>#VALUE!</v>
      </c>
      <c r="F93" s="226" t="str">
        <f>IF(D91 = "VOE", E102, IF(D91 = "Pay Stubs", IF(OR(C121 = "", D121="",E121 = ""), IF(OR(C120 = "",D120="", E120=""), "", E120), E121),""))</f>
        <v/>
      </c>
      <c r="G93" s="226" t="e">
        <f>IF(YEAR(D93) = YEAR(F93), F93-D93+1,F93-E93+1)</f>
        <v>#VALUE!</v>
      </c>
      <c r="H93" s="227" t="e">
        <f>ROUNDUP(G93*(5/7), 0)</f>
        <v>#VALUE!</v>
      </c>
      <c r="I93" s="19"/>
      <c r="J93" s="392"/>
      <c r="K93" s="392"/>
      <c r="L93" s="28"/>
    </row>
    <row r="94" spans="1:13" ht="15" customHeight="1" thickBot="1" x14ac:dyDescent="0.3">
      <c r="A94" s="19"/>
      <c r="B94" s="228"/>
      <c r="C94" s="229"/>
      <c r="D94" s="230"/>
      <c r="E94" s="231"/>
      <c r="F94" s="231"/>
      <c r="G94" s="232" t="s">
        <v>71</v>
      </c>
      <c r="H94" s="233" t="str">
        <f>IF(D91 = "VOE", IF(E99&gt;VLOOKUP(H89, PayPeriods, 6, FALSE), VLOOKUP(H89, PayPeriods, 6, FALSE), E99),IF(D91="Pay Stubs", IF((C122+D122+E122)/3 &gt; VLOOKUP(H89, PayPeriods, 6, FALSE), VLOOKUP(H89, PayPeriods, 6, FALSE), (C122+D122+E122)/3), ""))</f>
        <v/>
      </c>
      <c r="I94" s="24"/>
      <c r="J94" s="392"/>
      <c r="K94" s="392"/>
      <c r="L94" s="28"/>
    </row>
    <row r="95" spans="1:13" ht="16.5" thickTop="1" x14ac:dyDescent="0.25">
      <c r="A95" s="19"/>
      <c r="B95" s="188"/>
      <c r="C95" s="91"/>
      <c r="D95" s="234"/>
      <c r="E95" s="235"/>
      <c r="F95" s="235"/>
      <c r="G95" s="91"/>
      <c r="H95" s="236"/>
      <c r="I95" s="24"/>
      <c r="J95" s="145"/>
      <c r="K95" s="146"/>
    </row>
    <row r="96" spans="1:13" ht="17.25" customHeight="1" x14ac:dyDescent="0.25">
      <c r="A96" s="19"/>
      <c r="B96" s="237" t="s">
        <v>9</v>
      </c>
      <c r="C96" s="396" t="s">
        <v>38</v>
      </c>
      <c r="D96" s="396"/>
      <c r="E96" s="396"/>
      <c r="F96" s="396"/>
      <c r="G96" s="396"/>
      <c r="H96" s="397"/>
      <c r="I96" s="24"/>
      <c r="J96" s="445" t="s">
        <v>179</v>
      </c>
      <c r="K96" s="445"/>
    </row>
    <row r="97" spans="1:25" ht="16.5" customHeight="1" x14ac:dyDescent="0.25">
      <c r="A97" s="19"/>
      <c r="B97" s="238"/>
      <c r="C97" s="91"/>
      <c r="D97" s="234"/>
      <c r="E97" s="239"/>
      <c r="F97" s="239"/>
      <c r="G97" s="91"/>
      <c r="H97" s="240"/>
      <c r="I97" s="24"/>
      <c r="J97" s="444"/>
      <c r="K97" s="444"/>
    </row>
    <row r="98" spans="1:25" ht="27.75" customHeight="1" thickBot="1" x14ac:dyDescent="0.3">
      <c r="A98" s="19"/>
      <c r="B98" s="238"/>
      <c r="C98" s="241"/>
      <c r="D98" s="241"/>
      <c r="E98" s="242" t="s">
        <v>37</v>
      </c>
      <c r="F98" s="243" t="s">
        <v>50</v>
      </c>
      <c r="G98" s="244" t="s">
        <v>49</v>
      </c>
      <c r="H98" s="243" t="s">
        <v>51</v>
      </c>
      <c r="I98" s="26"/>
      <c r="J98" s="444" t="s">
        <v>320</v>
      </c>
      <c r="K98" s="444"/>
    </row>
    <row r="99" spans="1:25" ht="16.5" thickBot="1" x14ac:dyDescent="0.3">
      <c r="A99" s="19"/>
      <c r="B99" s="188"/>
      <c r="C99" s="447" t="s">
        <v>34</v>
      </c>
      <c r="D99" s="448"/>
      <c r="E99" s="245"/>
      <c r="F99" s="246"/>
      <c r="G99" s="247"/>
      <c r="H99" s="248"/>
      <c r="I99" s="27"/>
      <c r="J99" s="444"/>
      <c r="K99" s="444"/>
    </row>
    <row r="100" spans="1:25" ht="16.5" thickBot="1" x14ac:dyDescent="0.3">
      <c r="A100" s="19"/>
      <c r="B100" s="398" t="str">
        <f>IF(D91 = "VOE", IF(G100 = "Hourly Pay Rate", IF(E99&gt;VLOOKUP(H89,PayPeriods,6,FALSE),CONCATENATE("    Average hours &gt; ", ROUND(VLOOKUP(H89, PayPeriods, 6, FALSE),2), " (Standard Work Hours in Year / Pay Periods in Year);  ", ROUND(VLOOKUP(H89, PayPeriods, 6, FALSE),2), " hours used."), ""), ""), "")</f>
        <v/>
      </c>
      <c r="C100" s="449" t="s">
        <v>27</v>
      </c>
      <c r="D100" s="450"/>
      <c r="E100" s="249"/>
      <c r="F100" s="250" t="s">
        <v>99</v>
      </c>
      <c r="G100" s="399"/>
      <c r="H100" s="400"/>
      <c r="I100" s="24"/>
      <c r="J100" s="147" t="s">
        <v>321</v>
      </c>
      <c r="K100" s="148" t="s">
        <v>322</v>
      </c>
    </row>
    <row r="101" spans="1:25" ht="15.75" x14ac:dyDescent="0.25">
      <c r="A101" s="19"/>
      <c r="B101" s="398"/>
      <c r="C101" s="447" t="s">
        <v>35</v>
      </c>
      <c r="D101" s="448"/>
      <c r="E101" s="251"/>
      <c r="F101" s="401" t="str">
        <f>IF(AND(E101 &lt;&gt; "Monthly", E101 &lt;&gt; "Semi-Monthly", H102&gt;0), "Payroll Frequency changed, delete value in H66", "")</f>
        <v/>
      </c>
      <c r="G101" s="402"/>
      <c r="H101" s="403"/>
      <c r="I101" s="27"/>
      <c r="J101" s="444" t="s">
        <v>323</v>
      </c>
      <c r="K101" s="444"/>
    </row>
    <row r="102" spans="1:25" ht="13.5" customHeight="1" x14ac:dyDescent="0.25">
      <c r="A102" s="19"/>
      <c r="B102" s="398"/>
      <c r="C102" s="454" t="s">
        <v>22</v>
      </c>
      <c r="D102" s="455"/>
      <c r="E102" s="252"/>
      <c r="F102" s="404" t="str">
        <f>IF(D91 = "VOE", IF(H89 &lt;&gt; "", IF(H89 = "Annual", "1 pay period", IF(OR(E101="Semi-Monthly", E101 = "Monthly"), "Enter # of Pay Periods to Date", IF(E102 = "", "",CONCATENATE(G91," pay periods to date")))), ""), "")</f>
        <v/>
      </c>
      <c r="G102" s="404"/>
      <c r="H102" s="253"/>
      <c r="I102" s="34">
        <f>IF(F102 = "Enter # of Pay Periods to Date", 50, 0)</f>
        <v>0</v>
      </c>
      <c r="J102" s="392" t="s">
        <v>324</v>
      </c>
      <c r="K102" s="392"/>
    </row>
    <row r="103" spans="1:25" ht="13.5" customHeight="1" x14ac:dyDescent="0.25">
      <c r="A103" s="19"/>
      <c r="B103" s="398"/>
      <c r="C103" s="405" t="s">
        <v>8</v>
      </c>
      <c r="D103" s="406"/>
      <c r="E103" s="254"/>
      <c r="F103" s="255" t="str">
        <f>IF(G103 = "", "", IF(G103 = 0, 0, G103/VLOOKUP(H89, PayPeriods, 3, FALSE)))</f>
        <v/>
      </c>
      <c r="G103" s="177" t="str">
        <f>IF(OR(G100="", E101 = "", E102=""), "", IF(D91="VOE",IF(G100="Hourly Pay Rate",H94*E100*VLOOKUP(H89, PayPeriods, 4, FALSE) *(VLOOKUP(H89,PayPeriods,3,FALSE)),E100*VLOOKUP(G100,PayRates,2,FALSE)),""))</f>
        <v/>
      </c>
      <c r="H103" s="256"/>
      <c r="I103" s="25"/>
      <c r="J103" s="392"/>
      <c r="K103" s="392"/>
    </row>
    <row r="104" spans="1:25" ht="15.75" customHeight="1" x14ac:dyDescent="0.25">
      <c r="A104" s="19"/>
      <c r="B104" s="257"/>
      <c r="C104" s="405" t="s">
        <v>16</v>
      </c>
      <c r="D104" s="406"/>
      <c r="E104" s="254"/>
      <c r="F104" s="258" t="str">
        <f>IF(OR(G100="", E101 = "", E102=""), "", IF(D91="VOE",IF(YEAR(D93) = YEAR(E93), (E104/H93)*VLOOKUP(H89, PayPeriods, 5,FALSE), IF(G91 = 0, 0, E104/G91)), ""))</f>
        <v/>
      </c>
      <c r="G104" s="259" t="str">
        <f>IF(OR(G100="", E101 = "", E102=""), "", IF(D91= "VOE", IF(YEAR(D93) = YEAR(E93), (E104/H93)*VLOOKUP(H89, PayPeriods, 5, FALSE) * VLOOKUP(H89, PayPeriods, 3,FALSE), IF(G91 = 0, 0, (E104/G91)*VLOOKUP(H89, PayPeriods, 3, FALSE))), ""))</f>
        <v/>
      </c>
      <c r="H104" s="260"/>
      <c r="I104" s="25"/>
      <c r="J104" s="392"/>
      <c r="K104" s="392"/>
    </row>
    <row r="105" spans="1:25" ht="15.75" x14ac:dyDescent="0.25">
      <c r="A105" s="19"/>
      <c r="B105" s="261"/>
      <c r="C105" s="407" t="s">
        <v>29</v>
      </c>
      <c r="D105" s="408"/>
      <c r="E105" s="262"/>
      <c r="F105" s="263"/>
      <c r="G105" s="264"/>
      <c r="H105" s="265"/>
      <c r="I105" s="35"/>
      <c r="J105" s="444" t="s">
        <v>325</v>
      </c>
      <c r="K105" s="444"/>
    </row>
    <row r="106" spans="1:25" ht="15.75" x14ac:dyDescent="0.25">
      <c r="A106" s="19"/>
      <c r="B106" s="261"/>
      <c r="C106" s="409"/>
      <c r="D106" s="410"/>
      <c r="E106" s="266"/>
      <c r="F106" s="267" t="str">
        <f>IF(OR(G100="", E101 = "", E102=""), "", IF(D91="VOE", IF(YEAR(D93) = YEAR(E93), (E106/H93)*VLOOKUP(H89, PayPeriods, 5,FALSE), IF(G91 = 0, 0, E106/G91)),""))</f>
        <v/>
      </c>
      <c r="G106" s="200" t="str">
        <f>IF(OR(G100="", E101 = "", E102=""), "", IF(D91 = "VOE", IF(YEAR(D93) = YEAR(E93), (E106/H93)*VLOOKUP(H89, PayPeriods, 5, FALSE) * VLOOKUP(H89, PayPeriods, 3,FALSE), IF(G91 = 0, 0, E106/G91)*VLOOKUP(H89, PayPeriods, 3, FALSE)), ""))</f>
        <v/>
      </c>
      <c r="H106" s="256"/>
      <c r="I106" s="35"/>
      <c r="J106" s="444"/>
      <c r="K106" s="444"/>
    </row>
    <row r="107" spans="1:25" ht="15.75" x14ac:dyDescent="0.25">
      <c r="A107" s="19"/>
      <c r="B107" s="261"/>
      <c r="C107" s="405" t="s">
        <v>39</v>
      </c>
      <c r="D107" s="406"/>
      <c r="E107" s="268"/>
      <c r="F107" s="269"/>
      <c r="G107" s="177" t="str">
        <f>IF(OR(G100="", E101 = "", E102=""), "", IF(D91 = "VOE", SUM(G103:G106),""))</f>
        <v/>
      </c>
      <c r="H107" s="175" t="str">
        <f>IF(OR(G100="",E101="",E102=""),"",IF(D91="VOE",IF(YEAR(D93) = YEAR(F93), (E107/H93) *260, IF(G91=0,0,(E107/G91)*VLOOKUP(H89,PayPeriods,3,FALSE))),""))</f>
        <v/>
      </c>
      <c r="I107" s="24"/>
      <c r="J107" s="444"/>
      <c r="K107" s="444"/>
      <c r="P107" s="28"/>
      <c r="Q107" s="29"/>
      <c r="R107" s="29"/>
      <c r="S107" s="29"/>
      <c r="T107" s="29"/>
      <c r="U107" s="29"/>
      <c r="V107" s="29"/>
      <c r="W107" s="29"/>
      <c r="X107" s="29"/>
      <c r="Y107" s="29"/>
    </row>
    <row r="108" spans="1:25" ht="15.75" x14ac:dyDescent="0.25">
      <c r="A108" s="19"/>
      <c r="B108" s="261"/>
      <c r="C108" s="405" t="str">
        <f>IF(E102="","Gross Pay Prior Year",CONCATENATE("Gross Pay ",YEAR(E102)-1))</f>
        <v>Gross Pay Prior Year</v>
      </c>
      <c r="D108" s="406"/>
      <c r="E108" s="268"/>
      <c r="F108" s="270"/>
      <c r="G108" s="270"/>
      <c r="H108" s="271"/>
      <c r="I108" s="24"/>
      <c r="J108" s="392" t="s">
        <v>326</v>
      </c>
      <c r="K108" s="392"/>
      <c r="P108" s="30"/>
      <c r="Q108" s="29"/>
      <c r="R108" s="31"/>
      <c r="S108" s="32"/>
      <c r="T108" s="33"/>
      <c r="U108" s="33"/>
      <c r="V108" s="29"/>
    </row>
    <row r="109" spans="1:25" ht="15.75" customHeight="1" thickBot="1" x14ac:dyDescent="0.3">
      <c r="A109" s="19"/>
      <c r="B109" s="272"/>
      <c r="C109" s="405" t="str">
        <f>IF(E102="","Gross Pay Prior Year",CONCATENATE("Gross Pay ",YEAR(E102)-2))</f>
        <v>Gross Pay Prior Year</v>
      </c>
      <c r="D109" s="406"/>
      <c r="E109" s="273"/>
      <c r="F109" s="270"/>
      <c r="G109" s="270"/>
      <c r="H109" s="271"/>
      <c r="I109" s="24"/>
      <c r="J109" s="392"/>
      <c r="K109" s="392"/>
      <c r="P109" s="29"/>
      <c r="Q109" s="29"/>
      <c r="R109" s="31"/>
      <c r="S109" s="32"/>
      <c r="T109" s="33"/>
      <c r="U109" s="33"/>
      <c r="V109" s="29"/>
    </row>
    <row r="110" spans="1:25" ht="15.75" customHeight="1" x14ac:dyDescent="0.25">
      <c r="A110" s="19"/>
      <c r="B110" s="188"/>
      <c r="C110" s="274"/>
      <c r="D110" s="274"/>
      <c r="E110" s="270"/>
      <c r="F110" s="270"/>
      <c r="G110" s="270"/>
      <c r="H110" s="271"/>
      <c r="I110" s="24"/>
      <c r="J110" s="149"/>
      <c r="K110" s="147"/>
      <c r="P110" s="29"/>
      <c r="Q110" s="29"/>
      <c r="R110" s="31"/>
      <c r="S110" s="32"/>
      <c r="T110" s="33"/>
      <c r="U110" s="33"/>
      <c r="V110" s="29"/>
    </row>
    <row r="111" spans="1:25" ht="15.75" customHeight="1" x14ac:dyDescent="0.25">
      <c r="A111" s="19"/>
      <c r="B111" s="451" t="str">
        <f>IF(D91="VOE", IF(E103+E104+E106= E107, "", "Base Pay + Overtime + Commissions/Tips do not add to the Gross Pay (Current Year).  Please correct the numbers or explain the difference."), "")</f>
        <v/>
      </c>
      <c r="C111" s="452"/>
      <c r="D111" s="452"/>
      <c r="E111" s="452"/>
      <c r="F111" s="452"/>
      <c r="G111" s="452"/>
      <c r="H111" s="453"/>
      <c r="I111" s="24"/>
      <c r="J111" s="149"/>
      <c r="K111" s="147"/>
      <c r="P111" s="29"/>
      <c r="Q111" s="29"/>
      <c r="R111" s="31"/>
      <c r="S111" s="32"/>
      <c r="T111" s="33"/>
      <c r="U111" s="33"/>
      <c r="V111" s="29"/>
    </row>
    <row r="112" spans="1:25" ht="15.75" customHeight="1" thickBot="1" x14ac:dyDescent="0.3">
      <c r="A112" s="19"/>
      <c r="B112" s="261"/>
      <c r="C112" s="446"/>
      <c r="D112" s="446"/>
      <c r="E112" s="275"/>
      <c r="F112" s="275"/>
      <c r="G112" s="276" t="s">
        <v>7</v>
      </c>
      <c r="H112" s="277">
        <f>IF(OR(C121 = "", D121="", E121=""), IF(OR(C120 = "", D120 = "", E120 = ""), (E119-C119)/2, (E120-C120)/2), (E121-C121)/2)</f>
        <v>0</v>
      </c>
      <c r="I112" s="24"/>
      <c r="J112" s="392"/>
      <c r="K112" s="392"/>
      <c r="P112" s="29"/>
      <c r="Q112" s="29"/>
      <c r="R112" s="31"/>
      <c r="S112" s="32"/>
      <c r="T112" s="33"/>
      <c r="U112" s="33"/>
      <c r="V112" s="29"/>
    </row>
    <row r="113" spans="1:22" ht="15.75" customHeight="1" thickBot="1" x14ac:dyDescent="0.3">
      <c r="A113" s="19"/>
      <c r="B113" s="278" t="s">
        <v>17</v>
      </c>
      <c r="C113" s="411" t="s">
        <v>116</v>
      </c>
      <c r="D113" s="411"/>
      <c r="E113" s="279"/>
      <c r="F113" s="412" t="s">
        <v>54</v>
      </c>
      <c r="G113" s="412"/>
      <c r="H113" s="280" t="str">
        <f>IF(OR(H112="", H112 = 0, H112&gt;31), "", IF(H112 &gt;20, "Monthly", IF(H112&gt;14, "Semi-Monthly", IF(H112&gt;9, "Bi-Weekly", "Weekly"))))</f>
        <v/>
      </c>
      <c r="I113" s="24"/>
      <c r="J113" s="445" t="s">
        <v>233</v>
      </c>
      <c r="K113" s="445"/>
      <c r="P113" s="29"/>
      <c r="Q113" s="29"/>
      <c r="R113" s="31"/>
      <c r="S113" s="32"/>
      <c r="T113" s="33"/>
      <c r="U113" s="33"/>
      <c r="V113" s="29"/>
    </row>
    <row r="114" spans="1:22" ht="15.75" customHeight="1" x14ac:dyDescent="0.25">
      <c r="A114" s="19"/>
      <c r="B114" s="281"/>
      <c r="C114" s="282"/>
      <c r="D114" s="282"/>
      <c r="E114" s="282"/>
      <c r="F114" s="283"/>
      <c r="G114" s="283"/>
      <c r="H114" s="280"/>
      <c r="I114" s="24"/>
      <c r="J114" s="392"/>
      <c r="K114" s="392"/>
      <c r="P114" s="29"/>
      <c r="Q114" s="29"/>
      <c r="R114" s="31"/>
      <c r="S114" s="32"/>
      <c r="T114" s="33"/>
      <c r="U114" s="33"/>
      <c r="V114" s="29"/>
    </row>
    <row r="115" spans="1:22" ht="15.75" customHeight="1" x14ac:dyDescent="0.25">
      <c r="A115" s="19"/>
      <c r="B115" s="188"/>
      <c r="C115" s="413" t="str">
        <f>IF(D91="Pay Stubs",IF(H89&lt;&gt;"",IF(OR(H89="Semi-Monthly",H89="Monthly"),"Enter number of Pay Periods to Date", IF(F115&gt;0,"Payroll Frequency changed, delete value in F115", "")),""), "")</f>
        <v/>
      </c>
      <c r="D115" s="413"/>
      <c r="E115" s="413"/>
      <c r="F115" s="284"/>
      <c r="G115" s="285">
        <f>IF(C115 = "Enter number of Pay Periods to Date", 50, 0)</f>
        <v>0</v>
      </c>
      <c r="H115" s="280"/>
      <c r="I115" s="24"/>
      <c r="J115" s="444" t="s">
        <v>327</v>
      </c>
      <c r="K115" s="444"/>
      <c r="P115" s="29"/>
      <c r="Q115" s="29"/>
      <c r="R115" s="31"/>
      <c r="S115" s="32"/>
      <c r="T115" s="33"/>
      <c r="U115" s="33"/>
      <c r="V115" s="29"/>
    </row>
    <row r="116" spans="1:22" ht="36" customHeight="1" x14ac:dyDescent="0.25">
      <c r="A116" s="19"/>
      <c r="B116" s="325"/>
      <c r="C116" s="414" t="str">
        <f xml:space="preserve"> IF(AND(OR(G135="", G135 = 0), OR(H135="", H135=0)), "", IF(H112&gt;31, "Pay stubs do not appear to be consecutive based on dates entered.", IF(OR( E120 &lt; C120, E120 &lt;D120, E121 &lt; C121, E121 &lt;D121), "Pay Stubs may be out of order.  Please check dates.",IF(H113 = "", "", IF(E113 = H113, "", "If Payroll Frequency selected does not equal Recommended please provide an explanation.")))))</f>
        <v/>
      </c>
      <c r="D116" s="414"/>
      <c r="E116" s="414"/>
      <c r="F116" s="414"/>
      <c r="G116" s="414"/>
      <c r="H116" s="415"/>
      <c r="I116" s="44"/>
      <c r="J116" s="444"/>
      <c r="K116" s="444"/>
      <c r="P116" s="29"/>
      <c r="Q116" s="29"/>
      <c r="R116" s="31"/>
      <c r="S116" s="32"/>
      <c r="T116" s="33"/>
      <c r="U116" s="33"/>
      <c r="V116" s="29"/>
    </row>
    <row r="117" spans="1:22" ht="15.75" customHeight="1" x14ac:dyDescent="0.25">
      <c r="A117" s="19"/>
      <c r="B117" s="188"/>
      <c r="C117" s="287"/>
      <c r="D117" s="274"/>
      <c r="E117" s="274"/>
      <c r="F117" s="274"/>
      <c r="G117" s="274"/>
      <c r="H117" s="288"/>
      <c r="I117" s="24"/>
      <c r="J117" s="392"/>
      <c r="K117" s="392"/>
      <c r="P117" s="29"/>
      <c r="Q117" s="29"/>
      <c r="R117" s="31"/>
      <c r="S117" s="32"/>
      <c r="T117" s="33"/>
      <c r="U117" s="33"/>
      <c r="V117" s="29"/>
    </row>
    <row r="118" spans="1:22" ht="24.75" thickBot="1" x14ac:dyDescent="0.3">
      <c r="A118" s="19"/>
      <c r="B118" s="289"/>
      <c r="C118" s="290" t="s">
        <v>66</v>
      </c>
      <c r="D118" s="290" t="s">
        <v>67</v>
      </c>
      <c r="E118" s="290" t="s">
        <v>255</v>
      </c>
      <c r="F118" s="291" t="s">
        <v>53</v>
      </c>
      <c r="G118" s="290" t="s">
        <v>52</v>
      </c>
      <c r="H118" s="290" t="s">
        <v>51</v>
      </c>
      <c r="I118" s="19"/>
      <c r="J118" s="392"/>
      <c r="K118" s="392"/>
      <c r="P118" s="29"/>
      <c r="Q118" s="29"/>
      <c r="R118" s="31"/>
      <c r="S118" s="32"/>
      <c r="T118" s="33"/>
      <c r="U118" s="33"/>
      <c r="V118" s="29"/>
    </row>
    <row r="119" spans="1:22" ht="15.75" customHeight="1" x14ac:dyDescent="0.25">
      <c r="A119" s="19"/>
      <c r="B119" s="292" t="s">
        <v>100</v>
      </c>
      <c r="C119" s="293"/>
      <c r="D119" s="294"/>
      <c r="E119" s="295"/>
      <c r="F119" s="416" t="str">
        <f>IF(D91 = "Pay Stubs", IF(AND(H89 &lt;&gt; "", F93 &lt;&gt; ""), IF(H89 = "Annual", "1 pay period to date", IF(OR(H89="Semi-Monthly", H89 = "Monthly"), "", IF(E113 = "", "",CONCATENATE(G91," pay periods to date")))), ""), "")</f>
        <v/>
      </c>
      <c r="G119" s="419" t="str">
        <f>IF(D91 = "Pay Stubs", IF(G123 = "Hourly Pay Rate", IF((C122+D122+E122)/3&gt;VLOOKUP(H89,PayPeriods,6,FALSE),CONCATENATE("Average hours &gt; ", ROUND(VLOOKUP(H89, PayPeriods, 6, FALSE),2), " (Standard Work Hours in Year / Pay Periods in Year); ", ROUND(VLOOKUP(H89, PayPeriods, 6, FALSE),2), " hours used to calculate base pay."), ""), ""), "")</f>
        <v/>
      </c>
      <c r="H119" s="420"/>
      <c r="I119" s="39"/>
      <c r="J119" s="392"/>
      <c r="K119" s="392"/>
      <c r="P119" s="29"/>
      <c r="Q119" s="29"/>
      <c r="R119" s="31"/>
      <c r="S119" s="32"/>
      <c r="T119" s="33"/>
      <c r="U119" s="33"/>
      <c r="V119" s="29"/>
    </row>
    <row r="120" spans="1:22" ht="15.75" customHeight="1" x14ac:dyDescent="0.25">
      <c r="A120" s="19"/>
      <c r="B120" s="292" t="s">
        <v>101</v>
      </c>
      <c r="C120" s="296"/>
      <c r="D120" s="297"/>
      <c r="E120" s="298"/>
      <c r="F120" s="417"/>
      <c r="G120" s="421"/>
      <c r="H120" s="422"/>
      <c r="I120" s="40"/>
      <c r="J120" s="444" t="s">
        <v>328</v>
      </c>
      <c r="K120" s="444"/>
      <c r="P120" s="29"/>
      <c r="Q120" s="29"/>
      <c r="R120" s="31"/>
      <c r="S120" s="32"/>
      <c r="T120" s="33"/>
      <c r="U120" s="33"/>
      <c r="V120" s="29"/>
    </row>
    <row r="121" spans="1:22" ht="15.75" customHeight="1" x14ac:dyDescent="0.25">
      <c r="A121" s="19"/>
      <c r="B121" s="292" t="s">
        <v>102</v>
      </c>
      <c r="C121" s="296"/>
      <c r="D121" s="297"/>
      <c r="E121" s="299"/>
      <c r="F121" s="417"/>
      <c r="G121" s="421"/>
      <c r="H121" s="422"/>
      <c r="I121" s="39"/>
      <c r="J121" s="444"/>
      <c r="K121" s="444"/>
      <c r="P121" s="29"/>
      <c r="Q121" s="29"/>
      <c r="R121" s="31"/>
      <c r="S121" s="32"/>
      <c r="T121" s="33"/>
      <c r="U121" s="33"/>
      <c r="V121" s="29"/>
    </row>
    <row r="122" spans="1:22" ht="16.5" thickBot="1" x14ac:dyDescent="0.3">
      <c r="A122" s="19"/>
      <c r="B122" s="300" t="s">
        <v>103</v>
      </c>
      <c r="C122" s="301"/>
      <c r="D122" s="302"/>
      <c r="E122" s="303"/>
      <c r="F122" s="418"/>
      <c r="G122" s="421"/>
      <c r="H122" s="422"/>
      <c r="I122" s="39"/>
      <c r="J122" s="444" t="s">
        <v>329</v>
      </c>
      <c r="K122" s="444"/>
      <c r="P122" s="29"/>
      <c r="Q122" s="29"/>
      <c r="R122" s="31"/>
      <c r="S122" s="32"/>
      <c r="T122" s="33"/>
      <c r="U122" s="33"/>
      <c r="V122" s="29"/>
    </row>
    <row r="123" spans="1:22" ht="16.5" thickBot="1" x14ac:dyDescent="0.3">
      <c r="A123" s="19"/>
      <c r="B123" s="304" t="s">
        <v>27</v>
      </c>
      <c r="C123" s="305"/>
      <c r="D123" s="306"/>
      <c r="E123" s="307"/>
      <c r="F123" s="308" t="s">
        <v>90</v>
      </c>
      <c r="G123" s="423"/>
      <c r="H123" s="424"/>
      <c r="I123" s="39"/>
      <c r="J123" s="444"/>
      <c r="K123" s="444"/>
      <c r="P123" s="29"/>
      <c r="Q123" s="29"/>
      <c r="R123" s="31"/>
      <c r="S123" s="32"/>
      <c r="T123" s="33"/>
      <c r="U123" s="33"/>
      <c r="V123" s="29"/>
    </row>
    <row r="124" spans="1:22" ht="15.75" x14ac:dyDescent="0.25">
      <c r="A124" s="45"/>
      <c r="B124" s="309" t="s">
        <v>247</v>
      </c>
      <c r="C124" s="310">
        <f>SUM(C125:C132)</f>
        <v>0</v>
      </c>
      <c r="D124" s="310">
        <f t="shared" ref="D124:E124" si="2">SUM(D125:D132)</f>
        <v>0</v>
      </c>
      <c r="E124" s="310">
        <f t="shared" si="2"/>
        <v>0</v>
      </c>
      <c r="F124" s="310">
        <f>SUM(F125:F132)</f>
        <v>0</v>
      </c>
      <c r="G124" s="311" t="str">
        <f>IF(OR(E113 = "", G123 = ""), "", IF(AND(E120="", E121 = ""), "", IF(D91 = "Pay Stubs", IF(G123 = "Hourly Pay Rate", H94*E123*(VLOOKUP(H89,PayPeriods,3,FALSE)),E123*VLOOKUP(G123, PayRates, 2, FALSE)), "")))</f>
        <v/>
      </c>
      <c r="H124" s="256"/>
      <c r="I124" s="39"/>
      <c r="J124" s="444"/>
      <c r="K124" s="444"/>
      <c r="L124" s="37"/>
      <c r="M124" s="38"/>
      <c r="P124" s="29"/>
      <c r="Q124" s="29"/>
      <c r="R124" s="31"/>
      <c r="S124" s="32"/>
      <c r="T124" s="33"/>
      <c r="U124" s="33"/>
      <c r="V124" s="29"/>
    </row>
    <row r="125" spans="1:22" ht="15.75" customHeight="1" x14ac:dyDescent="0.25">
      <c r="A125" s="19"/>
      <c r="B125" s="312" t="s">
        <v>8</v>
      </c>
      <c r="C125" s="313"/>
      <c r="D125" s="306"/>
      <c r="E125" s="307"/>
      <c r="F125" s="266"/>
      <c r="G125" s="311"/>
      <c r="H125" s="256"/>
      <c r="I125" s="39"/>
      <c r="J125" s="392" t="s">
        <v>321</v>
      </c>
      <c r="K125" s="392"/>
      <c r="L125" s="37"/>
      <c r="M125" s="38"/>
      <c r="P125" s="29"/>
      <c r="Q125" s="29"/>
      <c r="R125" s="31"/>
      <c r="S125" s="32"/>
      <c r="T125" s="33"/>
      <c r="U125" s="33"/>
      <c r="V125" s="29"/>
    </row>
    <row r="126" spans="1:22" ht="15.75" x14ac:dyDescent="0.25">
      <c r="A126" s="19"/>
      <c r="B126" s="312" t="s">
        <v>248</v>
      </c>
      <c r="C126" s="313"/>
      <c r="D126" s="306"/>
      <c r="E126" s="307"/>
      <c r="F126" s="266"/>
      <c r="G126" s="311"/>
      <c r="H126" s="256"/>
      <c r="I126" s="39"/>
      <c r="J126" s="392" t="s">
        <v>330</v>
      </c>
      <c r="K126" s="392"/>
      <c r="L126" s="37"/>
      <c r="M126" s="38"/>
      <c r="P126" s="29"/>
      <c r="Q126" s="29"/>
      <c r="R126" s="31"/>
      <c r="S126" s="32"/>
      <c r="T126" s="33"/>
      <c r="U126" s="33"/>
      <c r="V126" s="29"/>
    </row>
    <row r="127" spans="1:22" ht="15.75" x14ac:dyDescent="0.25">
      <c r="A127" s="19"/>
      <c r="B127" s="312" t="s">
        <v>249</v>
      </c>
      <c r="C127" s="313"/>
      <c r="D127" s="306"/>
      <c r="E127" s="307"/>
      <c r="F127" s="266"/>
      <c r="G127" s="311"/>
      <c r="H127" s="256"/>
      <c r="I127" s="39"/>
      <c r="J127" s="392" t="s">
        <v>339</v>
      </c>
      <c r="K127" s="392"/>
      <c r="L127" s="37"/>
    </row>
    <row r="128" spans="1:22" ht="29.25" customHeight="1" x14ac:dyDescent="0.25">
      <c r="A128" s="19"/>
      <c r="B128" s="312" t="s">
        <v>250</v>
      </c>
      <c r="C128" s="313"/>
      <c r="D128" s="306"/>
      <c r="E128" s="307"/>
      <c r="F128" s="266"/>
      <c r="G128" s="311"/>
      <c r="H128" s="256"/>
      <c r="I128" s="39"/>
      <c r="J128" s="392" t="s">
        <v>340</v>
      </c>
      <c r="K128" s="392"/>
      <c r="L128" s="37"/>
    </row>
    <row r="129" spans="1:12" ht="15.75" x14ac:dyDescent="0.25">
      <c r="A129" s="19"/>
      <c r="B129" s="312" t="s">
        <v>251</v>
      </c>
      <c r="C129" s="313"/>
      <c r="D129" s="306"/>
      <c r="E129" s="307"/>
      <c r="F129" s="266"/>
      <c r="G129" s="311"/>
      <c r="H129" s="256"/>
      <c r="I129" s="39"/>
      <c r="J129" s="392"/>
      <c r="K129" s="392"/>
      <c r="L129" s="37"/>
    </row>
    <row r="130" spans="1:12" ht="15.75" customHeight="1" x14ac:dyDescent="0.25">
      <c r="A130" s="19"/>
      <c r="B130" s="312" t="s">
        <v>252</v>
      </c>
      <c r="C130" s="313"/>
      <c r="D130" s="306"/>
      <c r="E130" s="307"/>
      <c r="F130" s="266"/>
      <c r="G130" s="311"/>
      <c r="H130" s="256"/>
      <c r="I130" s="39"/>
      <c r="J130" s="151"/>
      <c r="K130" s="148"/>
      <c r="L130" s="37"/>
    </row>
    <row r="131" spans="1:12" ht="15.75" x14ac:dyDescent="0.25">
      <c r="A131" s="19"/>
      <c r="B131" s="312" t="s">
        <v>253</v>
      </c>
      <c r="C131" s="313"/>
      <c r="D131" s="306"/>
      <c r="E131" s="307"/>
      <c r="F131" s="266"/>
      <c r="G131" s="311"/>
      <c r="H131" s="256"/>
      <c r="I131" s="39"/>
      <c r="J131" s="145"/>
      <c r="K131" s="150"/>
      <c r="L131" s="37"/>
    </row>
    <row r="132" spans="1:12" s="47" customFormat="1" ht="15.75" x14ac:dyDescent="0.25">
      <c r="A132" s="19"/>
      <c r="B132" s="312" t="s">
        <v>254</v>
      </c>
      <c r="C132" s="313"/>
      <c r="D132" s="306"/>
      <c r="E132" s="307"/>
      <c r="F132" s="266"/>
      <c r="G132" s="311"/>
      <c r="H132" s="256"/>
      <c r="I132" s="39"/>
      <c r="J132" s="145"/>
      <c r="K132" s="150"/>
      <c r="L132" s="46"/>
    </row>
    <row r="133" spans="1:12" ht="15.75" x14ac:dyDescent="0.25">
      <c r="A133" s="19"/>
      <c r="B133" s="304" t="s">
        <v>16</v>
      </c>
      <c r="C133" s="305"/>
      <c r="D133" s="306"/>
      <c r="E133" s="307"/>
      <c r="F133" s="268"/>
      <c r="G133" s="314" t="str">
        <f>IF(E113="","",IF(AND(E120="",E121=""),"",IF(D91&lt;&gt;"Pay Stubs","", IF(YEAR(D93)=YEAR(E93), IF(OR(F133="", F133 = 0), (SUM(C133:E133)/3)*VLOOKUP(H89, PayPeriods, 3, FALSE), (F133/H93)*260), IF(G91=0,0,IF(OR(F133="", F133 = 0), SUM(C133:E133)/3*VLOOKUP(H89, PayPeriods, 3, FALSE), (F133/G91)*VLOOKUP(H89,PayPeriods,3,FALSE)))))))</f>
        <v/>
      </c>
      <c r="H133" s="260"/>
      <c r="I133" s="39"/>
      <c r="J133" s="444" t="s">
        <v>331</v>
      </c>
      <c r="K133" s="444"/>
      <c r="L133" s="28"/>
    </row>
    <row r="134" spans="1:12" ht="30.75" customHeight="1" x14ac:dyDescent="0.25">
      <c r="A134" s="19"/>
      <c r="B134" s="304" t="s">
        <v>33</v>
      </c>
      <c r="C134" s="305"/>
      <c r="D134" s="306"/>
      <c r="E134" s="307"/>
      <c r="F134" s="268"/>
      <c r="G134" s="315" t="str">
        <f>IF(E113="","",IF(AND(E120="",E121=""),"",IF(D91&lt;&gt;"Pay Stubs","", IF(YEAR(D93)=YEAR(E93), IF(OR(F134="", F134 = 0), (SUM(C134:E134)/3)*VLOOKUP(H89, PayPeriods, 3, FALSE), (F134/H93)*260), IF(G91=0,0,IF(OR(F134="", F134 = 0), SUM(C134:E134)/3*VLOOKUP(H89, PayPeriods, 3, FALSE), (F134/G91)*VLOOKUP(H89,PayPeriods,3,FALSE)))))))</f>
        <v/>
      </c>
      <c r="H134" s="260"/>
      <c r="I134" s="39"/>
      <c r="J134" s="444" t="s">
        <v>332</v>
      </c>
      <c r="K134" s="444"/>
      <c r="L134" s="18"/>
    </row>
    <row r="135" spans="1:12" ht="15.75" customHeight="1" x14ac:dyDescent="0.25">
      <c r="A135" s="19"/>
      <c r="B135" s="292" t="s">
        <v>104</v>
      </c>
      <c r="C135" s="305"/>
      <c r="D135" s="306"/>
      <c r="E135" s="307"/>
      <c r="F135" s="268"/>
      <c r="G135" s="314" t="str">
        <f>IF(E113 = "", "", IF(AND(E120 = "", E121=""), "", IF(D91 = "Pay Stubs", (G124+G133+G134), "")))</f>
        <v/>
      </c>
      <c r="H135" s="316" t="str">
        <f>IF(E113= "", "", IF(AND(E120="", E121 = ""), "", IF(D91 = "Pay Stubs", IF(YEAR(D93) = YEAR(F93), (F135/H93) *260, IF(G91 = 0, 0, (F135/G91)*VLOOKUP(H89,PayPeriods,3,FALSE))), "")))</f>
        <v/>
      </c>
      <c r="I135" s="39"/>
      <c r="J135" s="444" t="s">
        <v>333</v>
      </c>
      <c r="K135" s="444"/>
      <c r="L135" s="18"/>
    </row>
    <row r="136" spans="1:12" ht="15.75" x14ac:dyDescent="0.25">
      <c r="A136" s="19"/>
      <c r="B136" s="129"/>
      <c r="C136" s="270"/>
      <c r="D136" s="270"/>
      <c r="E136" s="270"/>
      <c r="F136" s="270"/>
      <c r="G136" s="270"/>
      <c r="H136" s="270"/>
      <c r="I136" s="39"/>
      <c r="J136" s="392"/>
      <c r="K136" s="392"/>
      <c r="L136" s="18"/>
    </row>
    <row r="137" spans="1:12" ht="15.75" customHeight="1" x14ac:dyDescent="0.25">
      <c r="A137" s="19"/>
      <c r="B137" s="317" t="str">
        <f>IF(D91 = "VOE", "", IF((F124+F133+F134) = 0, "",IF((F124+F133+F134) = F135, "", "Year to Date Base pay, Overtime and Other income do not add to the Gross Wages, please correct or explain.")))</f>
        <v/>
      </c>
      <c r="C137" s="85"/>
      <c r="D137" s="85"/>
      <c r="E137" s="318"/>
      <c r="F137" s="90"/>
      <c r="G137" s="90"/>
      <c r="H137" s="90"/>
      <c r="I137" s="24"/>
      <c r="J137" s="392"/>
      <c r="K137" s="392"/>
      <c r="L137" s="18"/>
    </row>
    <row r="138" spans="1:12" ht="15.75" customHeight="1" x14ac:dyDescent="0.25">
      <c r="A138" s="19"/>
      <c r="B138" s="317" t="str">
        <f>IF(D91 = "VOE", "", IF(F135 &lt; E135, "Year to Date Gross Wages must be greater than or equal to the last pay stub", ""))</f>
        <v/>
      </c>
      <c r="C138" s="85"/>
      <c r="D138" s="85"/>
      <c r="E138" s="90"/>
      <c r="F138" s="90"/>
      <c r="G138" s="90"/>
      <c r="H138" s="90"/>
      <c r="I138" s="24"/>
      <c r="J138" s="392"/>
      <c r="K138" s="392"/>
      <c r="L138" s="18"/>
    </row>
    <row r="139" spans="1:12" ht="15.75" customHeight="1" x14ac:dyDescent="0.25">
      <c r="A139" s="19"/>
      <c r="B139" s="85"/>
      <c r="C139" s="317"/>
      <c r="D139" s="85"/>
      <c r="E139" s="90"/>
      <c r="F139" s="90"/>
      <c r="G139" s="90"/>
      <c r="H139" s="90"/>
      <c r="I139" s="24"/>
      <c r="J139" s="392"/>
      <c r="K139" s="392"/>
      <c r="L139" s="18"/>
    </row>
    <row r="140" spans="1:12" ht="15.75" customHeight="1" x14ac:dyDescent="0.25">
      <c r="A140" s="19"/>
      <c r="B140" s="319" t="str">
        <f xml:space="preserve"> IF(AND(B141 = "", B142 = ""), "", "If Regular Base Hours and/or Base Pay Rate are not provided on the check stubs, enter the numbers calculated below.")</f>
        <v/>
      </c>
      <c r="C140" s="317"/>
      <c r="D140" s="85"/>
      <c r="E140" s="90"/>
      <c r="F140" s="90"/>
      <c r="G140" s="90"/>
      <c r="H140" s="90"/>
      <c r="I140" s="24"/>
      <c r="J140" s="392"/>
      <c r="K140" s="392"/>
      <c r="L140" s="18"/>
    </row>
    <row r="141" spans="1:12" ht="15.75" customHeight="1" x14ac:dyDescent="0.25">
      <c r="A141" s="19"/>
      <c r="B141" s="320" t="str">
        <f>IF(D91 = "Pay Stubs", IF(G123 = "Hourly Pay Rate", IF(AND(C141="", D141 = "", E141 = ""), "","Hours Calculator"), ""), "")</f>
        <v/>
      </c>
      <c r="C141" s="321" t="str">
        <f>IF(D91 = "Pay Stubs", IF(G123 = "Hourly Pay Rate", IF(C123 = "", "",C124/C123), ""), "")</f>
        <v/>
      </c>
      <c r="D141" s="321" t="str">
        <f>IF(D91 = "Pay Stubs", IF(G123 = "Hourly Pay Rate", IF(D123 = "", "", D124/D123), ""), "")</f>
        <v/>
      </c>
      <c r="E141" s="321" t="str">
        <f>IF(D91 = "Pay Stubs", IF(G123 = "Hourly Pay Rate", IF(E123 = "", "", E124/E123), ""), "")</f>
        <v/>
      </c>
      <c r="F141" s="90"/>
      <c r="G141" s="87"/>
      <c r="H141" s="85"/>
      <c r="I141" s="24"/>
      <c r="J141" s="392"/>
      <c r="K141" s="392"/>
      <c r="L141" s="18"/>
    </row>
    <row r="142" spans="1:12" ht="15.75" customHeight="1" x14ac:dyDescent="0.25">
      <c r="A142" s="19"/>
      <c r="B142" s="320" t="str">
        <f>IF(D91 = "Pay Stubs", IF(G123 = "Hourly Pay Rate", IF(AND(C142="", D142 = "", E142 = ""), "","Rate Calculator"), ""), "")</f>
        <v/>
      </c>
      <c r="C142" s="322" t="str">
        <f>IF(D91 = "Pay Stubs", IF(G123="Hourly Pay Rate", IF(OR(C122 = "",C122 = 0), "", C124/C122),""), "")</f>
        <v/>
      </c>
      <c r="D142" s="322" t="str">
        <f>IF(D91="Pay Stubs",IF(G123="Hourly Pay Rate",IF(OR(D122="", D122 = 0),"",D124/D122), ""),"")</f>
        <v/>
      </c>
      <c r="E142" s="322" t="str">
        <f>IF(D91 = "Pay Stubs", IF(G123="Hourly Pay Rate", IF(OR(E122 = "",E122 = 0), "", E124/E122), ""), "")</f>
        <v/>
      </c>
      <c r="F142" s="85"/>
      <c r="G142" s="87"/>
      <c r="H142" s="85"/>
      <c r="I142" s="24"/>
      <c r="J142" s="392"/>
      <c r="K142" s="392"/>
      <c r="L142" s="18"/>
    </row>
    <row r="143" spans="1:12" ht="15.75" customHeight="1" x14ac:dyDescent="0.25">
      <c r="A143" s="19"/>
      <c r="B143" s="90"/>
      <c r="C143" s="90"/>
      <c r="D143" s="90"/>
      <c r="E143" s="90"/>
      <c r="F143" s="90"/>
      <c r="G143" s="85"/>
      <c r="H143" s="323"/>
      <c r="I143" s="24"/>
      <c r="J143" s="392"/>
      <c r="K143" s="392"/>
      <c r="L143" s="18"/>
    </row>
    <row r="144" spans="1:12" ht="15.75" customHeight="1" x14ac:dyDescent="0.25">
      <c r="A144" s="19"/>
      <c r="B144" s="85"/>
      <c r="C144" s="85"/>
      <c r="D144" s="85"/>
      <c r="E144" s="85"/>
      <c r="F144" s="85"/>
      <c r="G144" s="85"/>
      <c r="H144" s="85"/>
      <c r="I144" s="19"/>
      <c r="J144" s="392"/>
      <c r="K144" s="392"/>
      <c r="L144" s="18"/>
    </row>
    <row r="145" spans="1:13" ht="15.75" customHeight="1" thickBot="1" x14ac:dyDescent="0.3">
      <c r="A145" s="19"/>
      <c r="B145" s="204" t="s">
        <v>59</v>
      </c>
      <c r="C145" s="205"/>
      <c r="D145" s="206" t="str">
        <f>E5</f>
        <v>Name not entered on Household Summary</v>
      </c>
      <c r="E145" s="205"/>
      <c r="F145" s="205"/>
      <c r="G145" s="205"/>
      <c r="H145" s="207" t="s">
        <v>239</v>
      </c>
      <c r="I145" s="24"/>
      <c r="J145" s="392"/>
      <c r="K145" s="392"/>
      <c r="L145" s="18"/>
    </row>
    <row r="146" spans="1:13" ht="15.75" customHeight="1" thickTop="1" thickBot="1" x14ac:dyDescent="0.3">
      <c r="A146" s="19"/>
      <c r="B146" s="208"/>
      <c r="C146" s="209"/>
      <c r="D146" s="210"/>
      <c r="E146" s="210"/>
      <c r="F146" s="210"/>
      <c r="G146" s="210"/>
      <c r="H146" s="211"/>
      <c r="I146" s="19"/>
      <c r="J146" s="456" t="s">
        <v>338</v>
      </c>
      <c r="K146" s="456"/>
      <c r="L146" s="18"/>
    </row>
    <row r="147" spans="1:13" ht="15.75" customHeight="1" thickBot="1" x14ac:dyDescent="0.3">
      <c r="A147" s="19"/>
      <c r="B147" s="212" t="s">
        <v>32</v>
      </c>
      <c r="C147" s="209" t="s">
        <v>6</v>
      </c>
      <c r="D147" s="393"/>
      <c r="E147" s="394"/>
      <c r="F147" s="394"/>
      <c r="G147" s="395"/>
      <c r="H147" s="213" t="str">
        <f>IF(D149="VOE", E159, IF(D149 = "Pay Stubs", E171, ""))</f>
        <v/>
      </c>
      <c r="I147" s="24"/>
      <c r="J147" s="392" t="s">
        <v>347</v>
      </c>
      <c r="K147" s="392"/>
      <c r="L147" s="18"/>
    </row>
    <row r="148" spans="1:13" ht="15.75" customHeight="1" thickBot="1" x14ac:dyDescent="0.3">
      <c r="A148" s="19"/>
      <c r="B148" s="212"/>
      <c r="C148" s="209"/>
      <c r="D148" s="214"/>
      <c r="E148" s="215"/>
      <c r="F148" s="215"/>
      <c r="G148" s="216" t="s">
        <v>70</v>
      </c>
      <c r="H148" s="217" t="s">
        <v>61</v>
      </c>
      <c r="I148" s="24"/>
      <c r="J148" s="392" t="s">
        <v>319</v>
      </c>
      <c r="K148" s="392"/>
      <c r="L148" s="18"/>
    </row>
    <row r="149" spans="1:13" ht="16.5" thickBot="1" x14ac:dyDescent="0.3">
      <c r="A149" s="19"/>
      <c r="B149" s="212"/>
      <c r="C149" s="218" t="s">
        <v>36</v>
      </c>
      <c r="D149" s="219"/>
      <c r="E149" s="220" t="str">
        <f>IF(ISNUMBER(SEARCH("VOE",D149)),"Warning: Fill VOE Sec Only!!","Warning: Fill PayStubs Sec Only!!")</f>
        <v>Warning: Fill PayStubs Sec Only!!</v>
      </c>
      <c r="F149" s="221"/>
      <c r="G149" s="222" t="e">
        <f>IF(OR(H147 = "Monthly", H147="Semi-Monthly"), IF(D149="VOE", H160, IF(D149 = "Pay Stubs", F173, "")), ROUNDUP(H149,0))</f>
        <v>#VALUE!</v>
      </c>
      <c r="H149" s="324" t="e">
        <f>G151/(VLOOKUP(H147, PayPeriods, 2, FALSE))</f>
        <v>#VALUE!</v>
      </c>
      <c r="I149" s="24"/>
      <c r="J149" s="392" t="s">
        <v>348</v>
      </c>
      <c r="K149" s="392"/>
      <c r="L149" s="18"/>
    </row>
    <row r="150" spans="1:13" ht="16.5" thickBot="1" x14ac:dyDescent="0.3">
      <c r="A150" s="19"/>
      <c r="B150" s="212"/>
      <c r="C150" s="209"/>
      <c r="D150" s="224"/>
      <c r="E150" s="221"/>
      <c r="F150" s="216" t="s">
        <v>22</v>
      </c>
      <c r="G150" s="216" t="s">
        <v>72</v>
      </c>
      <c r="H150" s="217" t="s">
        <v>69</v>
      </c>
      <c r="I150" s="24"/>
      <c r="J150" s="392"/>
      <c r="K150" s="392"/>
      <c r="L150" s="18"/>
    </row>
    <row r="151" spans="1:13" ht="16.5" thickBot="1" x14ac:dyDescent="0.3">
      <c r="A151" s="19"/>
      <c r="B151" s="208"/>
      <c r="C151" s="218" t="s">
        <v>0</v>
      </c>
      <c r="D151" s="219"/>
      <c r="E151" s="225" t="e">
        <f>CONCATENATE("1/1/",YEAR(F151))</f>
        <v>#VALUE!</v>
      </c>
      <c r="F151" s="226" t="str">
        <f>IF(D149 = "VOE", E160, IF(D149 = "Pay Stubs", IF(OR(C179 = "", D179="",E179 = ""), IF(OR(C178 = "",D178="", E178=""), "", E178), E179),""))</f>
        <v/>
      </c>
      <c r="G151" s="226" t="e">
        <f>IF(YEAR(D151) = YEAR(F151), F151-D151+1,F151-E151+1)</f>
        <v>#VALUE!</v>
      </c>
      <c r="H151" s="227" t="e">
        <f>ROUNDUP(G151*(5/7), 0)</f>
        <v>#VALUE!</v>
      </c>
      <c r="I151" s="19"/>
      <c r="J151" s="392"/>
      <c r="K151" s="392"/>
      <c r="L151" s="18"/>
    </row>
    <row r="152" spans="1:13" ht="7.5" customHeight="1" thickBot="1" x14ac:dyDescent="0.3">
      <c r="A152" s="19"/>
      <c r="B152" s="228"/>
      <c r="C152" s="229"/>
      <c r="D152" s="230"/>
      <c r="E152" s="231"/>
      <c r="F152" s="231"/>
      <c r="G152" s="232" t="s">
        <v>71</v>
      </c>
      <c r="H152" s="233" t="str">
        <f>IF(D149 = "VOE", IF(E157&gt;VLOOKUP(H147, PayPeriods, 6, FALSE), VLOOKUP(H147, PayPeriods, 6, FALSE), E157),IF(D149="Pay Stubs", IF((C180+D180+E180)/3 &gt; VLOOKUP(H147, PayPeriods, 6, FALSE), VLOOKUP(H147, PayPeriods, 6, FALSE), (C180+D180+E180)/3), ""))</f>
        <v/>
      </c>
      <c r="I152" s="24"/>
      <c r="J152" s="392"/>
      <c r="K152" s="392"/>
      <c r="L152" s="18"/>
    </row>
    <row r="153" spans="1:13" ht="14.25" customHeight="1" thickTop="1" x14ac:dyDescent="0.25">
      <c r="A153" s="19"/>
      <c r="B153" s="188"/>
      <c r="C153" s="91"/>
      <c r="D153" s="234"/>
      <c r="E153" s="235"/>
      <c r="F153" s="235"/>
      <c r="G153" s="91"/>
      <c r="H153" s="236"/>
      <c r="I153" s="24"/>
      <c r="J153" s="145"/>
      <c r="K153" s="146"/>
      <c r="L153" s="29"/>
      <c r="M153" s="29"/>
    </row>
    <row r="154" spans="1:13" ht="14.25" customHeight="1" x14ac:dyDescent="0.25">
      <c r="A154" s="19"/>
      <c r="B154" s="237" t="s">
        <v>9</v>
      </c>
      <c r="C154" s="396" t="s">
        <v>38</v>
      </c>
      <c r="D154" s="396"/>
      <c r="E154" s="396"/>
      <c r="F154" s="396"/>
      <c r="G154" s="396"/>
      <c r="H154" s="397"/>
      <c r="I154" s="24"/>
      <c r="J154" s="445" t="s">
        <v>179</v>
      </c>
      <c r="K154" s="445"/>
      <c r="L154" s="29"/>
      <c r="M154" s="29"/>
    </row>
    <row r="155" spans="1:13" ht="16.5" customHeight="1" x14ac:dyDescent="0.25">
      <c r="A155" s="19"/>
      <c r="B155" s="238"/>
      <c r="C155" s="91"/>
      <c r="D155" s="234"/>
      <c r="E155" s="239"/>
      <c r="F155" s="239"/>
      <c r="G155" s="91"/>
      <c r="H155" s="240"/>
      <c r="I155" s="24"/>
      <c r="J155" s="444"/>
      <c r="K155" s="444"/>
      <c r="L155" s="29"/>
      <c r="M155" s="29"/>
    </row>
    <row r="156" spans="1:13" ht="24.75" thickBot="1" x14ac:dyDescent="0.3">
      <c r="A156" s="19"/>
      <c r="B156" s="238"/>
      <c r="C156" s="241"/>
      <c r="D156" s="241"/>
      <c r="E156" s="242" t="s">
        <v>37</v>
      </c>
      <c r="F156" s="243" t="s">
        <v>50</v>
      </c>
      <c r="G156" s="244" t="s">
        <v>49</v>
      </c>
      <c r="H156" s="243" t="s">
        <v>51</v>
      </c>
      <c r="I156" s="26"/>
      <c r="J156" s="444" t="s">
        <v>320</v>
      </c>
      <c r="K156" s="444"/>
      <c r="L156" s="29"/>
      <c r="M156" s="29"/>
    </row>
    <row r="157" spans="1:13" ht="16.5" thickBot="1" x14ac:dyDescent="0.3">
      <c r="A157" s="19"/>
      <c r="B157" s="188"/>
      <c r="C157" s="447" t="s">
        <v>34</v>
      </c>
      <c r="D157" s="448"/>
      <c r="E157" s="245"/>
      <c r="F157" s="246"/>
      <c r="G157" s="247"/>
      <c r="H157" s="248"/>
      <c r="I157" s="27"/>
      <c r="J157" s="444"/>
      <c r="K157" s="444"/>
      <c r="L157" s="28"/>
    </row>
    <row r="158" spans="1:13" ht="16.5" thickBot="1" x14ac:dyDescent="0.3">
      <c r="A158" s="19"/>
      <c r="B158" s="398" t="str">
        <f>IF(D149 = "VOE", IF(G158 = "Hourly Pay Rate", IF(E157&gt;VLOOKUP(H147,PayPeriods,6,FALSE),CONCATENATE("    Average hours &gt; ", ROUND(VLOOKUP(H147, PayPeriods, 6, FALSE),2), " (Standard Work Hours in Year / Pay Periods in Year);  ", ROUND(VLOOKUP(H147, PayPeriods, 6, FALSE),2), " hours used."), ""), ""), "")</f>
        <v/>
      </c>
      <c r="C158" s="449" t="s">
        <v>27</v>
      </c>
      <c r="D158" s="450"/>
      <c r="E158" s="249"/>
      <c r="F158" s="250" t="s">
        <v>99</v>
      </c>
      <c r="G158" s="399"/>
      <c r="H158" s="400"/>
      <c r="I158" s="24"/>
      <c r="J158" s="147" t="s">
        <v>321</v>
      </c>
      <c r="K158" s="148" t="s">
        <v>322</v>
      </c>
      <c r="L158" s="28"/>
    </row>
    <row r="159" spans="1:13" ht="15.75" x14ac:dyDescent="0.25">
      <c r="A159" s="19"/>
      <c r="B159" s="398"/>
      <c r="C159" s="447" t="s">
        <v>35</v>
      </c>
      <c r="D159" s="448"/>
      <c r="E159" s="251"/>
      <c r="F159" s="401" t="str">
        <f>IF(AND(E159 &lt;&gt; "Monthly", E159 &lt;&gt; "Semi-Monthly", H160&gt;0), "Payroll Frequency changed, delete value in H66", "")</f>
        <v/>
      </c>
      <c r="G159" s="402"/>
      <c r="H159" s="403"/>
      <c r="I159" s="27"/>
      <c r="J159" s="444" t="s">
        <v>323</v>
      </c>
      <c r="K159" s="444"/>
      <c r="L159" s="28"/>
    </row>
    <row r="160" spans="1:13" ht="15" customHeight="1" x14ac:dyDescent="0.25">
      <c r="A160" s="19"/>
      <c r="B160" s="398"/>
      <c r="C160" s="454" t="s">
        <v>22</v>
      </c>
      <c r="D160" s="455"/>
      <c r="E160" s="252"/>
      <c r="F160" s="404" t="str">
        <f>IF(D149 = "VOE", IF(H147 &lt;&gt; "", IF(H147 = "Annual", "1 pay period", IF(OR(E159="Semi-Monthly", E159 = "Monthly"), "Enter # of Pay Periods to Date", IF(E160 = "", "",CONCATENATE(G149," pay periods to date")))), ""), "")</f>
        <v/>
      </c>
      <c r="G160" s="404"/>
      <c r="H160" s="253"/>
      <c r="I160" s="34">
        <f>IF(F160 = "Enter # of Pay Periods to Date", 50, 0)</f>
        <v>0</v>
      </c>
      <c r="J160" s="392" t="s">
        <v>324</v>
      </c>
      <c r="K160" s="392"/>
      <c r="L160" s="28"/>
    </row>
    <row r="161" spans="1:25" ht="15.75" x14ac:dyDescent="0.25">
      <c r="A161" s="19"/>
      <c r="B161" s="398"/>
      <c r="C161" s="405" t="s">
        <v>247</v>
      </c>
      <c r="D161" s="406"/>
      <c r="E161" s="254"/>
      <c r="F161" s="255" t="str">
        <f>IF(G161 = "", "", IF(G161 = 0, 0, G161/VLOOKUP(H147, PayPeriods, 3, FALSE)))</f>
        <v/>
      </c>
      <c r="G161" s="177" t="str">
        <f>IF(OR(G158="", E159 = "", E160=""), "", IF(D149="VOE",IF(G158="Hourly Pay Rate",H152*E158*VLOOKUP(H147, PayPeriods, 4, FALSE) *(VLOOKUP(H147,PayPeriods,3,FALSE)),E158*VLOOKUP(G158,PayRates,2,FALSE)),""))</f>
        <v/>
      </c>
      <c r="H161" s="256"/>
      <c r="I161" s="25"/>
      <c r="J161" s="392"/>
      <c r="K161" s="392"/>
    </row>
    <row r="162" spans="1:25" ht="17.25" customHeight="1" x14ac:dyDescent="0.25">
      <c r="A162" s="19"/>
      <c r="B162" s="257"/>
      <c r="C162" s="405" t="s">
        <v>16</v>
      </c>
      <c r="D162" s="406"/>
      <c r="E162" s="254"/>
      <c r="F162" s="258" t="str">
        <f>IF(OR(G158="", E159 = "", E160=""), "", IF(D149="VOE",IF(YEAR(D151) = YEAR(E151), (E162/H151)*VLOOKUP(H147, PayPeriods, 5,FALSE), IF(G149 = 0, 0, E162/G149)), ""))</f>
        <v/>
      </c>
      <c r="G162" s="259" t="str">
        <f>IF(OR(G158="", E159 = "", E160=""), "", IF(D149= "VOE", IF(YEAR(D151) = YEAR(E151), (E162/H151)*VLOOKUP(H147, PayPeriods, 5, FALSE) * VLOOKUP(H147, PayPeriods, 3,FALSE), IF(G149 = 0, 0, (E162/G149)*VLOOKUP(H147, PayPeriods, 3, FALSE))), ""))</f>
        <v/>
      </c>
      <c r="H162" s="260"/>
      <c r="I162" s="25"/>
      <c r="J162" s="392"/>
      <c r="K162" s="392"/>
    </row>
    <row r="163" spans="1:25" ht="16.5" customHeight="1" x14ac:dyDescent="0.25">
      <c r="A163" s="19"/>
      <c r="B163" s="261"/>
      <c r="C163" s="407" t="s">
        <v>29</v>
      </c>
      <c r="D163" s="408"/>
      <c r="E163" s="262"/>
      <c r="F163" s="263"/>
      <c r="G163" s="264"/>
      <c r="H163" s="265"/>
      <c r="I163" s="35"/>
      <c r="J163" s="444" t="s">
        <v>325</v>
      </c>
      <c r="K163" s="444"/>
    </row>
    <row r="164" spans="1:25" ht="16.5" customHeight="1" x14ac:dyDescent="0.25">
      <c r="A164" s="19"/>
      <c r="B164" s="261"/>
      <c r="C164" s="409"/>
      <c r="D164" s="410"/>
      <c r="E164" s="266"/>
      <c r="F164" s="267" t="str">
        <f>IF(OR(G158="", E159 = "", E160=""), "", IF(D149="VOE", IF(YEAR(D151) = YEAR(E151), (E164/H151)*VLOOKUP(H147, PayPeriods, 5,FALSE), IF(G149 = 0, 0, E164/G149)),""))</f>
        <v/>
      </c>
      <c r="G164" s="200" t="str">
        <f>IF(OR(G158="", E159 = "", E160=""), "", IF(D149 = "VOE", IF(YEAR(D151) = YEAR(E151), (E164/H151)*VLOOKUP(H147, PayPeriods, 5, FALSE) * VLOOKUP(H147, PayPeriods, 3,FALSE), IF(G149 = 0, 0, E164/G149)*VLOOKUP(H147, PayPeriods, 3, FALSE)), ""))</f>
        <v/>
      </c>
      <c r="H164" s="256"/>
      <c r="I164" s="35"/>
      <c r="J164" s="444"/>
      <c r="K164" s="444"/>
    </row>
    <row r="165" spans="1:25" ht="16.5" customHeight="1" x14ac:dyDescent="0.25">
      <c r="A165" s="19"/>
      <c r="B165" s="261"/>
      <c r="C165" s="405" t="s">
        <v>39</v>
      </c>
      <c r="D165" s="406"/>
      <c r="E165" s="268"/>
      <c r="F165" s="269"/>
      <c r="G165" s="177" t="str">
        <f>IF(OR(G158="", E159 = "", E160=""), "", IF(D149 = "VOE", SUM(G161:G164),""))</f>
        <v/>
      </c>
      <c r="H165" s="175" t="str">
        <f>IF(OR(G158="",E159="",E160=""),"",IF(D149="VOE",IF(YEAR(D151) = YEAR(F151), (E165/H151) *260, IF(G149=0,0,(E165/G149)*VLOOKUP(H147,PayPeriods,3,FALSE))),""))</f>
        <v/>
      </c>
      <c r="I165" s="24"/>
      <c r="J165" s="444"/>
      <c r="K165" s="444"/>
    </row>
    <row r="166" spans="1:25" ht="15.75" x14ac:dyDescent="0.25">
      <c r="A166" s="19"/>
      <c r="B166" s="261"/>
      <c r="C166" s="405" t="str">
        <f>IF(E160="","Gross Pay Prior Year",CONCATENATE("Gross Pay ",YEAR(E160)-1))</f>
        <v>Gross Pay Prior Year</v>
      </c>
      <c r="D166" s="406"/>
      <c r="E166" s="268"/>
      <c r="F166" s="270"/>
      <c r="G166" s="270"/>
      <c r="H166" s="271"/>
      <c r="I166" s="24"/>
      <c r="J166" s="392"/>
      <c r="K166" s="392"/>
    </row>
    <row r="167" spans="1:25" ht="16.5" thickBot="1" x14ac:dyDescent="0.3">
      <c r="A167" s="19"/>
      <c r="B167" s="272"/>
      <c r="C167" s="405" t="str">
        <f>IF(E160="","Gross Pay Prior Year",CONCATENATE("Gross Pay ",YEAR(E160)-2))</f>
        <v>Gross Pay Prior Year</v>
      </c>
      <c r="D167" s="406"/>
      <c r="E167" s="273"/>
      <c r="F167" s="270"/>
      <c r="G167" s="270"/>
      <c r="H167" s="271"/>
      <c r="I167" s="24"/>
      <c r="J167" s="392" t="s">
        <v>326</v>
      </c>
      <c r="K167" s="392"/>
    </row>
    <row r="168" spans="1:25" ht="13.5" customHeight="1" x14ac:dyDescent="0.25">
      <c r="A168" s="19"/>
      <c r="B168" s="188"/>
      <c r="C168" s="274"/>
      <c r="D168" s="274"/>
      <c r="E168" s="270"/>
      <c r="F168" s="270"/>
      <c r="G168" s="270"/>
      <c r="H168" s="271"/>
      <c r="I168" s="24"/>
      <c r="J168" s="392"/>
      <c r="K168" s="392"/>
    </row>
    <row r="169" spans="1:25" ht="13.5" customHeight="1" x14ac:dyDescent="0.25">
      <c r="A169" s="19"/>
      <c r="B169" s="451" t="str">
        <f>IF(D149="VOE", IF(E161+E162+E164= E165, "", "Base Pay + Overtime + Commissions/Tips do not add to the Gross Pay (Current Year).  Please correct the numbers or explain the difference."), "")</f>
        <v/>
      </c>
      <c r="C169" s="452"/>
      <c r="D169" s="452"/>
      <c r="E169" s="452"/>
      <c r="F169" s="452"/>
      <c r="G169" s="452"/>
      <c r="H169" s="453"/>
      <c r="I169" s="24"/>
      <c r="J169" s="149"/>
      <c r="K169" s="147"/>
    </row>
    <row r="170" spans="1:25" ht="15.75" customHeight="1" thickBot="1" x14ac:dyDescent="0.3">
      <c r="A170" s="19"/>
      <c r="B170" s="261"/>
      <c r="C170" s="446"/>
      <c r="D170" s="446"/>
      <c r="E170" s="275"/>
      <c r="F170" s="275"/>
      <c r="G170" s="276" t="s">
        <v>7</v>
      </c>
      <c r="H170" s="277">
        <f>IF(OR(C179 = "", D179="", E179=""), IF(OR(C178 = "", D178 = "", E178 = ""), (E177-C177)/2, (E178-C178)/2), (E179-C179)/2)</f>
        <v>0</v>
      </c>
      <c r="I170" s="24"/>
      <c r="J170" s="392"/>
      <c r="K170" s="392"/>
    </row>
    <row r="171" spans="1:25" ht="16.5" thickBot="1" x14ac:dyDescent="0.3">
      <c r="A171" s="19"/>
      <c r="B171" s="278" t="s">
        <v>17</v>
      </c>
      <c r="C171" s="411" t="s">
        <v>116</v>
      </c>
      <c r="D171" s="411"/>
      <c r="E171" s="279"/>
      <c r="F171" s="412" t="s">
        <v>54</v>
      </c>
      <c r="G171" s="412"/>
      <c r="H171" s="280" t="str">
        <f>IF(OR(H170="", H170 = 0, H170&gt;31), "", IF(H170 &gt;20, "Monthly", IF(H170&gt;14, "Semi-Monthly", IF(H170&gt;9, "Bi-Weekly", "Weekly"))))</f>
        <v/>
      </c>
      <c r="I171" s="24"/>
      <c r="J171" s="445" t="s">
        <v>233</v>
      </c>
      <c r="K171" s="445"/>
    </row>
    <row r="172" spans="1:25" ht="15.75" x14ac:dyDescent="0.25">
      <c r="A172" s="19"/>
      <c r="B172" s="281"/>
      <c r="C172" s="282"/>
      <c r="D172" s="282"/>
      <c r="E172" s="282"/>
      <c r="F172" s="283"/>
      <c r="G172" s="283"/>
      <c r="H172" s="280"/>
      <c r="I172" s="24"/>
      <c r="J172" s="392"/>
      <c r="K172" s="392"/>
    </row>
    <row r="173" spans="1:25" ht="15.75" x14ac:dyDescent="0.25">
      <c r="A173" s="19"/>
      <c r="B173" s="188"/>
      <c r="C173" s="413" t="str">
        <f>IF(D149="Pay Stubs",IF(H147&lt;&gt;"",IF(OR(H147="Semi-Monthly",H147="Monthly"),"Enter number of Pay Periods to Date", IF(F173&gt;0,"Payroll Frequency changed, delete value in F173", "")),""), "")</f>
        <v/>
      </c>
      <c r="D173" s="413"/>
      <c r="E173" s="413"/>
      <c r="F173" s="284"/>
      <c r="G173" s="285">
        <f>IF(C173 = "Enter number of Pay Periods to Date", 50, 0)</f>
        <v>0</v>
      </c>
      <c r="H173" s="280"/>
      <c r="I173" s="24"/>
      <c r="J173" s="444" t="s">
        <v>327</v>
      </c>
      <c r="K173" s="444"/>
      <c r="P173" s="28"/>
      <c r="Q173" s="29"/>
      <c r="R173" s="29"/>
      <c r="S173" s="29"/>
      <c r="T173" s="29"/>
      <c r="U173" s="29"/>
      <c r="V173" s="29"/>
      <c r="W173" s="29"/>
      <c r="X173" s="29"/>
      <c r="Y173" s="29"/>
    </row>
    <row r="174" spans="1:25" ht="27.75" customHeight="1" x14ac:dyDescent="0.25">
      <c r="A174" s="19"/>
      <c r="B174" s="286"/>
      <c r="C174" s="414" t="str">
        <f xml:space="preserve"> IF(AND(OR(G193="", G193 = 0), OR(H193="", H193=0)), "", IF(H170&gt;31, "Pay stubs do not appear to be consecutive based on dates entered.", IF(OR( E178 &lt; C178, E178 &lt;D178, E179 &lt; C179, E179 &lt;D179), "Pay Stubs may be out of order.  Please check dates.",IF(H171 = "", "", IF(E171 = H171, "", "If Payroll Frequency selected does not equal Recommended please provide an explanation.")))))</f>
        <v/>
      </c>
      <c r="D174" s="414"/>
      <c r="E174" s="414"/>
      <c r="F174" s="414"/>
      <c r="G174" s="414"/>
      <c r="H174" s="415"/>
      <c r="I174" s="24"/>
      <c r="J174" s="444"/>
      <c r="K174" s="444"/>
      <c r="P174" s="30"/>
      <c r="Q174" s="29"/>
      <c r="R174" s="31"/>
      <c r="S174" s="32"/>
      <c r="T174" s="33"/>
      <c r="U174" s="33"/>
      <c r="V174" s="29"/>
    </row>
    <row r="175" spans="1:25" ht="15.75" customHeight="1" x14ac:dyDescent="0.25">
      <c r="A175" s="19"/>
      <c r="B175" s="188"/>
      <c r="C175" s="287"/>
      <c r="D175" s="274"/>
      <c r="E175" s="274"/>
      <c r="F175" s="274"/>
      <c r="G175" s="274"/>
      <c r="H175" s="288"/>
      <c r="I175" s="24"/>
      <c r="J175" s="392"/>
      <c r="K175" s="392"/>
      <c r="P175" s="29"/>
      <c r="Q175" s="29"/>
      <c r="R175" s="31"/>
      <c r="S175" s="32"/>
      <c r="T175" s="33"/>
      <c r="U175" s="33"/>
      <c r="V175" s="29"/>
    </row>
    <row r="176" spans="1:25" ht="24.75" thickBot="1" x14ac:dyDescent="0.3">
      <c r="A176" s="19"/>
      <c r="B176" s="289"/>
      <c r="C176" s="290" t="s">
        <v>66</v>
      </c>
      <c r="D176" s="290" t="s">
        <v>67</v>
      </c>
      <c r="E176" s="290" t="s">
        <v>255</v>
      </c>
      <c r="F176" s="291" t="s">
        <v>53</v>
      </c>
      <c r="G176" s="290" t="s">
        <v>52</v>
      </c>
      <c r="H176" s="290" t="s">
        <v>51</v>
      </c>
      <c r="I176" s="19"/>
      <c r="J176" s="392"/>
      <c r="K176" s="392"/>
      <c r="P176" s="29"/>
      <c r="Q176" s="29"/>
      <c r="R176" s="31"/>
      <c r="S176" s="32"/>
      <c r="T176" s="33"/>
      <c r="U176" s="33"/>
      <c r="V176" s="29"/>
    </row>
    <row r="177" spans="1:22" ht="15.75" customHeight="1" x14ac:dyDescent="0.25">
      <c r="A177" s="19"/>
      <c r="B177" s="292" t="s">
        <v>100</v>
      </c>
      <c r="C177" s="293"/>
      <c r="D177" s="294"/>
      <c r="E177" s="295"/>
      <c r="F177" s="416" t="str">
        <f>IF(D149 = "Pay Stubs", IF(AND(H147 &lt;&gt; "", F151 &lt;&gt; ""), IF(H147 = "Annual", "1 pay period to date", IF(OR(H147="Semi-Monthly", H147 = "Monthly"), "", IF(E171 = "", "",CONCATENATE(G149," pay periods to date")))), ""), "")</f>
        <v/>
      </c>
      <c r="G177" s="419" t="str">
        <f>IF(D149 = "Pay Stubs", IF(G181 = "Hourly Pay Rate", IF((C180+D180+E180)/3&gt;VLOOKUP(H147,PayPeriods,6,FALSE),CONCATENATE("Average hours &gt; ", ROUND(VLOOKUP(H147, PayPeriods, 6, FALSE),2), " (Standard Work Hours in Year / Pay Periods in Year); ", ROUND(VLOOKUP(H147, PayPeriods, 6, FALSE),2), " hours used to calculate base pay."), ""), ""), "")</f>
        <v/>
      </c>
      <c r="H177" s="420"/>
      <c r="I177" s="39"/>
      <c r="J177" s="444" t="s">
        <v>328</v>
      </c>
      <c r="K177" s="444"/>
      <c r="P177" s="29"/>
      <c r="Q177" s="29"/>
      <c r="R177" s="31"/>
      <c r="S177" s="32"/>
      <c r="T177" s="33"/>
      <c r="U177" s="33"/>
      <c r="V177" s="29"/>
    </row>
    <row r="178" spans="1:22" ht="15.75" customHeight="1" x14ac:dyDescent="0.25">
      <c r="A178" s="19"/>
      <c r="B178" s="292" t="s">
        <v>101</v>
      </c>
      <c r="C178" s="296"/>
      <c r="D178" s="297"/>
      <c r="E178" s="298"/>
      <c r="F178" s="417"/>
      <c r="G178" s="421"/>
      <c r="H178" s="422"/>
      <c r="I178" s="40"/>
      <c r="J178" s="444"/>
      <c r="K178" s="444"/>
      <c r="P178" s="29"/>
      <c r="Q178" s="29"/>
      <c r="R178" s="31"/>
      <c r="S178" s="32"/>
      <c r="T178" s="33"/>
      <c r="U178" s="33"/>
      <c r="V178" s="29"/>
    </row>
    <row r="179" spans="1:22" ht="20.25" customHeight="1" x14ac:dyDescent="0.25">
      <c r="A179" s="19"/>
      <c r="B179" s="292" t="s">
        <v>102</v>
      </c>
      <c r="C179" s="296"/>
      <c r="D179" s="297"/>
      <c r="E179" s="299"/>
      <c r="F179" s="417"/>
      <c r="G179" s="421"/>
      <c r="H179" s="422"/>
      <c r="I179" s="39"/>
      <c r="J179" s="444" t="s">
        <v>329</v>
      </c>
      <c r="K179" s="444"/>
      <c r="P179" s="29"/>
      <c r="Q179" s="29"/>
      <c r="R179" s="31"/>
      <c r="S179" s="32"/>
      <c r="T179" s="33"/>
      <c r="U179" s="33"/>
      <c r="V179" s="29"/>
    </row>
    <row r="180" spans="1:22" ht="16.5" thickBot="1" x14ac:dyDescent="0.3">
      <c r="A180" s="19"/>
      <c r="B180" s="300" t="s">
        <v>103</v>
      </c>
      <c r="C180" s="301"/>
      <c r="D180" s="302"/>
      <c r="E180" s="303"/>
      <c r="F180" s="418"/>
      <c r="G180" s="421"/>
      <c r="H180" s="422"/>
      <c r="I180" s="39"/>
      <c r="J180" s="444"/>
      <c r="K180" s="444"/>
      <c r="P180" s="29"/>
      <c r="Q180" s="29"/>
      <c r="R180" s="31"/>
      <c r="S180" s="32"/>
      <c r="T180" s="33"/>
      <c r="U180" s="33"/>
      <c r="V180" s="29"/>
    </row>
    <row r="181" spans="1:22" ht="16.5" thickBot="1" x14ac:dyDescent="0.3">
      <c r="A181" s="19"/>
      <c r="B181" s="304" t="s">
        <v>27</v>
      </c>
      <c r="C181" s="305"/>
      <c r="D181" s="306"/>
      <c r="E181" s="307"/>
      <c r="F181" s="308" t="s">
        <v>90</v>
      </c>
      <c r="G181" s="423"/>
      <c r="H181" s="424"/>
      <c r="I181" s="39"/>
      <c r="J181" s="444"/>
      <c r="K181" s="444"/>
      <c r="P181" s="29"/>
      <c r="Q181" s="29"/>
      <c r="R181" s="31"/>
      <c r="S181" s="32"/>
      <c r="T181" s="33"/>
      <c r="U181" s="33"/>
      <c r="V181" s="29"/>
    </row>
    <row r="182" spans="1:22" ht="15.75" customHeight="1" x14ac:dyDescent="0.25">
      <c r="A182" s="19"/>
      <c r="B182" s="309" t="s">
        <v>247</v>
      </c>
      <c r="C182" s="310">
        <f>SUM(C183:C190)</f>
        <v>0</v>
      </c>
      <c r="D182" s="310">
        <f t="shared" ref="D182:E182" si="3">SUM(D183:D190)</f>
        <v>0</v>
      </c>
      <c r="E182" s="310">
        <f t="shared" si="3"/>
        <v>0</v>
      </c>
      <c r="F182" s="310">
        <f>SUM(F183:F190)</f>
        <v>0</v>
      </c>
      <c r="G182" s="311" t="str">
        <f>IF(OR(E171 = "", G181 = ""), "", IF(AND(E178="", E179 = ""), "", IF(D149 = "Pay Stubs", IF(G181 = "Hourly Pay Rate", H152*E181*(VLOOKUP(H147,PayPeriods,3,FALSE)),E181*VLOOKUP(G181, PayRates, 2, FALSE)), "")))</f>
        <v/>
      </c>
      <c r="H182" s="256"/>
      <c r="I182" s="39"/>
      <c r="J182" s="392" t="s">
        <v>321</v>
      </c>
      <c r="K182" s="392"/>
      <c r="P182" s="29"/>
      <c r="Q182" s="29"/>
      <c r="R182" s="31"/>
      <c r="S182" s="32"/>
      <c r="T182" s="33"/>
      <c r="U182" s="33"/>
      <c r="V182" s="29"/>
    </row>
    <row r="183" spans="1:22" ht="15.75" customHeight="1" x14ac:dyDescent="0.25">
      <c r="A183" s="19"/>
      <c r="B183" s="312" t="s">
        <v>8</v>
      </c>
      <c r="C183" s="313"/>
      <c r="D183" s="306"/>
      <c r="E183" s="307"/>
      <c r="F183" s="266"/>
      <c r="G183" s="311"/>
      <c r="H183" s="256"/>
      <c r="I183" s="39"/>
      <c r="J183" s="392" t="s">
        <v>330</v>
      </c>
      <c r="K183" s="392"/>
      <c r="P183" s="29"/>
      <c r="Q183" s="29"/>
      <c r="R183" s="31"/>
      <c r="S183" s="32"/>
      <c r="T183" s="33"/>
      <c r="U183" s="33"/>
      <c r="V183" s="29"/>
    </row>
    <row r="184" spans="1:22" ht="15.75" customHeight="1" x14ac:dyDescent="0.25">
      <c r="A184" s="19"/>
      <c r="B184" s="312" t="s">
        <v>248</v>
      </c>
      <c r="C184" s="313"/>
      <c r="D184" s="306"/>
      <c r="E184" s="307"/>
      <c r="F184" s="266"/>
      <c r="G184" s="311"/>
      <c r="H184" s="256"/>
      <c r="I184" s="39"/>
      <c r="J184" s="392" t="s">
        <v>339</v>
      </c>
      <c r="K184" s="392"/>
      <c r="P184" s="29"/>
      <c r="Q184" s="29"/>
      <c r="R184" s="31"/>
      <c r="S184" s="32"/>
      <c r="T184" s="33"/>
      <c r="U184" s="33"/>
      <c r="V184" s="29"/>
    </row>
    <row r="185" spans="1:22" ht="30.75" customHeight="1" x14ac:dyDescent="0.25">
      <c r="A185" s="19"/>
      <c r="B185" s="312" t="s">
        <v>249</v>
      </c>
      <c r="C185" s="313"/>
      <c r="D185" s="306"/>
      <c r="E185" s="307"/>
      <c r="F185" s="266"/>
      <c r="G185" s="311"/>
      <c r="H185" s="256"/>
      <c r="I185" s="39"/>
      <c r="J185" s="392" t="s">
        <v>340</v>
      </c>
      <c r="K185" s="392"/>
      <c r="P185" s="29"/>
      <c r="Q185" s="29"/>
      <c r="R185" s="31"/>
      <c r="S185" s="32"/>
      <c r="T185" s="33"/>
      <c r="U185" s="33"/>
      <c r="V185" s="29"/>
    </row>
    <row r="186" spans="1:22" ht="15.75" customHeight="1" x14ac:dyDescent="0.25">
      <c r="A186" s="19"/>
      <c r="B186" s="312" t="s">
        <v>250</v>
      </c>
      <c r="C186" s="313"/>
      <c r="D186" s="306"/>
      <c r="E186" s="307"/>
      <c r="F186" s="266"/>
      <c r="G186" s="311"/>
      <c r="H186" s="256"/>
      <c r="I186" s="39"/>
      <c r="J186" s="444"/>
      <c r="K186" s="444"/>
      <c r="P186" s="29"/>
      <c r="Q186" s="29"/>
      <c r="R186" s="31"/>
      <c r="S186" s="32"/>
      <c r="T186" s="33"/>
      <c r="U186" s="33"/>
      <c r="V186" s="29"/>
    </row>
    <row r="187" spans="1:22" ht="15.75" customHeight="1" x14ac:dyDescent="0.25">
      <c r="A187" s="19"/>
      <c r="B187" s="312" t="s">
        <v>251</v>
      </c>
      <c r="C187" s="313"/>
      <c r="D187" s="306"/>
      <c r="E187" s="307"/>
      <c r="F187" s="266"/>
      <c r="G187" s="311"/>
      <c r="H187" s="256"/>
      <c r="I187" s="39"/>
      <c r="J187" s="444"/>
      <c r="K187" s="444"/>
      <c r="P187" s="29"/>
      <c r="Q187" s="29"/>
      <c r="R187" s="31"/>
      <c r="S187" s="32"/>
      <c r="T187" s="33"/>
      <c r="U187" s="33"/>
      <c r="V187" s="29"/>
    </row>
    <row r="188" spans="1:22" ht="15.75" customHeight="1" x14ac:dyDescent="0.25">
      <c r="A188" s="19"/>
      <c r="B188" s="312" t="s">
        <v>252</v>
      </c>
      <c r="C188" s="313"/>
      <c r="D188" s="306"/>
      <c r="E188" s="307"/>
      <c r="F188" s="266"/>
      <c r="G188" s="311"/>
      <c r="H188" s="256"/>
      <c r="I188" s="39"/>
      <c r="J188" s="151"/>
      <c r="K188" s="148"/>
      <c r="P188" s="29"/>
      <c r="Q188" s="29"/>
      <c r="R188" s="31"/>
      <c r="S188" s="32"/>
      <c r="T188" s="33"/>
      <c r="U188" s="33"/>
      <c r="V188" s="29"/>
    </row>
    <row r="189" spans="1:22" ht="15.75" customHeight="1" x14ac:dyDescent="0.25">
      <c r="A189" s="19"/>
      <c r="B189" s="312" t="s">
        <v>253</v>
      </c>
      <c r="C189" s="313"/>
      <c r="D189" s="306"/>
      <c r="E189" s="307"/>
      <c r="F189" s="266"/>
      <c r="G189" s="311"/>
      <c r="H189" s="256"/>
      <c r="I189" s="39"/>
      <c r="J189" s="151"/>
      <c r="K189" s="148"/>
      <c r="P189" s="29"/>
      <c r="Q189" s="29"/>
      <c r="R189" s="31"/>
      <c r="S189" s="32"/>
      <c r="T189" s="33"/>
      <c r="U189" s="33"/>
      <c r="V189" s="29"/>
    </row>
    <row r="190" spans="1:22" ht="15.75" customHeight="1" x14ac:dyDescent="0.25">
      <c r="A190" s="19"/>
      <c r="B190" s="312" t="s">
        <v>254</v>
      </c>
      <c r="C190" s="313"/>
      <c r="D190" s="306"/>
      <c r="E190" s="307"/>
      <c r="F190" s="266"/>
      <c r="G190" s="311"/>
      <c r="H190" s="256"/>
      <c r="I190" s="39"/>
      <c r="J190" s="145"/>
      <c r="K190" s="150"/>
      <c r="L190" s="37"/>
      <c r="M190" s="38"/>
      <c r="P190" s="29"/>
      <c r="Q190" s="29"/>
      <c r="R190" s="31"/>
      <c r="S190" s="32"/>
      <c r="T190" s="33"/>
      <c r="U190" s="33"/>
      <c r="V190" s="29"/>
    </row>
    <row r="191" spans="1:22" ht="21" customHeight="1" x14ac:dyDescent="0.25">
      <c r="A191" s="19"/>
      <c r="B191" s="304" t="s">
        <v>16</v>
      </c>
      <c r="C191" s="305"/>
      <c r="D191" s="306"/>
      <c r="E191" s="307"/>
      <c r="F191" s="268"/>
      <c r="G191" s="314" t="str">
        <f>IF(E171="","",IF(AND(E178="",E179=""),"",IF(D149&lt;&gt;"Pay Stubs","", IF(YEAR(D151)=YEAR(E151), IF(OR(F191="", F191 = 0), (SUM(C191:E191)/3)*VLOOKUP(H147, PayPeriods, 3, FALSE), (F191/H151)*260), IF(G149=0,0,IF(OR(F191="", F191 = 0), SUM(C191:E191)/3*VLOOKUP(H147, PayPeriods, 3, FALSE), (F191/G149)*VLOOKUP(H147,PayPeriods,3,FALSE)))))))</f>
        <v/>
      </c>
      <c r="H191" s="260"/>
      <c r="I191" s="39"/>
      <c r="J191" s="444" t="s">
        <v>331</v>
      </c>
      <c r="K191" s="444"/>
      <c r="L191" s="37"/>
      <c r="M191" s="38"/>
      <c r="P191" s="29"/>
      <c r="Q191" s="29"/>
      <c r="R191" s="31"/>
      <c r="S191" s="32"/>
      <c r="T191" s="33"/>
      <c r="U191" s="33"/>
      <c r="V191" s="29"/>
    </row>
    <row r="192" spans="1:22" ht="30" customHeight="1" x14ac:dyDescent="0.25">
      <c r="A192" s="19"/>
      <c r="B192" s="304" t="s">
        <v>33</v>
      </c>
      <c r="C192" s="305"/>
      <c r="D192" s="306"/>
      <c r="E192" s="307"/>
      <c r="F192" s="268"/>
      <c r="G192" s="315" t="str">
        <f>IF(E171="","",IF(AND(E178="",E179=""),"",IF(D149&lt;&gt;"Pay Stubs","", IF(YEAR(D151)=YEAR(E151), IF(OR(F192="", F192 = 0), (SUM(C192:E192)/3)*VLOOKUP(H147, PayPeriods, 3, FALSE), (F192/H151)*260), IF(G149=0,0,IF(OR(F192="", F192 = 0), SUM(C192:E192)/3*VLOOKUP(H147, PayPeriods, 3, FALSE), (F192/G149)*VLOOKUP(H147,PayPeriods,3,FALSE)))))))</f>
        <v/>
      </c>
      <c r="H192" s="260"/>
      <c r="I192" s="39"/>
      <c r="J192" s="444" t="s">
        <v>332</v>
      </c>
      <c r="K192" s="444"/>
      <c r="L192" s="37"/>
      <c r="M192" s="38"/>
      <c r="P192" s="29"/>
      <c r="Q192" s="29"/>
      <c r="R192" s="31"/>
      <c r="S192" s="32"/>
      <c r="T192" s="33"/>
      <c r="U192" s="33"/>
      <c r="V192" s="29"/>
    </row>
    <row r="193" spans="1:12" ht="15.75" x14ac:dyDescent="0.25">
      <c r="A193" s="19"/>
      <c r="B193" s="292" t="s">
        <v>104</v>
      </c>
      <c r="C193" s="305"/>
      <c r="D193" s="306"/>
      <c r="E193" s="307"/>
      <c r="F193" s="268"/>
      <c r="G193" s="314" t="str">
        <f>IF(E171 = "", "", IF(AND(E178 = "", E179=""), "", IF(D149 = "Pay Stubs", (G182+G191+G192), "")))</f>
        <v/>
      </c>
      <c r="H193" s="316" t="str">
        <f>IF(E171= "", "", IF(AND(E178="", E179 = ""), "", IF(D149 = "Pay Stubs", IF(YEAR(D151) = YEAR(F151), (F193/H151) *260, IF(G149 = 0, 0, (F193/G149)*VLOOKUP(H147,PayPeriods,3,FALSE))), "")))</f>
        <v/>
      </c>
      <c r="I193" s="39"/>
      <c r="J193" s="444" t="s">
        <v>333</v>
      </c>
      <c r="K193" s="444"/>
      <c r="L193" s="37"/>
    </row>
    <row r="194" spans="1:12" ht="15.75" x14ac:dyDescent="0.25">
      <c r="A194" s="19"/>
      <c r="B194" s="129"/>
      <c r="C194" s="270"/>
      <c r="D194" s="270"/>
      <c r="E194" s="270"/>
      <c r="F194" s="270"/>
      <c r="G194" s="270"/>
      <c r="H194" s="270"/>
      <c r="I194" s="39"/>
      <c r="J194" s="392"/>
      <c r="K194" s="392"/>
      <c r="L194" s="37"/>
    </row>
    <row r="195" spans="1:12" ht="15.75" x14ac:dyDescent="0.25">
      <c r="A195" s="19"/>
      <c r="B195" s="317" t="str">
        <f>IF(D149 = "VOE", "", IF((F182+F191+F192) = 0, "",IF((F182+F191+F192) = F193, "", "Year to Date Base pay, Overtime and Other income do not add to the Gross Wages, please correct or explain.")))</f>
        <v/>
      </c>
      <c r="C195" s="85"/>
      <c r="D195" s="85"/>
      <c r="E195" s="318"/>
      <c r="F195" s="90"/>
      <c r="G195" s="90"/>
      <c r="H195" s="90"/>
      <c r="I195" s="24"/>
      <c r="J195" s="392"/>
      <c r="K195" s="392"/>
      <c r="L195" s="37"/>
    </row>
    <row r="196" spans="1:12" ht="15.75" x14ac:dyDescent="0.25">
      <c r="A196" s="19"/>
      <c r="B196" s="317" t="str">
        <f>IF(D149 = "VOE", "", IF(F193 &lt; E193, "Year to Date Gross Wages must be greater than or equal to the last pay stub", ""))</f>
        <v/>
      </c>
      <c r="C196" s="85"/>
      <c r="D196" s="85"/>
      <c r="E196" s="90"/>
      <c r="F196" s="90"/>
      <c r="G196" s="90"/>
      <c r="H196" s="90"/>
      <c r="I196" s="24"/>
      <c r="J196" s="392"/>
      <c r="K196" s="392"/>
      <c r="L196" s="37"/>
    </row>
    <row r="197" spans="1:12" ht="15.75" x14ac:dyDescent="0.25">
      <c r="A197" s="19"/>
      <c r="B197" s="85"/>
      <c r="C197" s="317"/>
      <c r="D197" s="85"/>
      <c r="E197" s="90"/>
      <c r="F197" s="90"/>
      <c r="G197" s="90"/>
      <c r="H197" s="90"/>
      <c r="I197" s="24"/>
      <c r="J197" s="392"/>
      <c r="K197" s="392"/>
      <c r="L197" s="37"/>
    </row>
    <row r="198" spans="1:12" ht="15.75" x14ac:dyDescent="0.25">
      <c r="A198" s="19"/>
      <c r="B198" s="319" t="str">
        <f xml:space="preserve"> IF(AND(B199 = "", B200 = ""), "", "If Regular Base Hours and/or Base Pay Rate are not provided on the check stubs, enter the numbers calculated below.")</f>
        <v/>
      </c>
      <c r="C198" s="317"/>
      <c r="D198" s="85"/>
      <c r="E198" s="90"/>
      <c r="F198" s="90"/>
      <c r="G198" s="90"/>
      <c r="H198" s="90"/>
      <c r="I198" s="24"/>
      <c r="J198" s="392"/>
      <c r="K198" s="392"/>
      <c r="L198" s="37"/>
    </row>
    <row r="199" spans="1:12" ht="15.75" x14ac:dyDescent="0.25">
      <c r="A199" s="19"/>
      <c r="B199" s="320" t="str">
        <f>IF(D149 = "Pay Stubs", IF(G181 = "Hourly Pay Rate", IF(AND(C199="", D199 = "", E199 = ""), "","Hours Calculator"), ""), "")</f>
        <v/>
      </c>
      <c r="C199" s="321" t="str">
        <f>IF(D149 = "Pay Stubs", IF(G181 = "Hourly Pay Rate", IF(C181 = "", "",C182/C181), ""), "")</f>
        <v/>
      </c>
      <c r="D199" s="321" t="str">
        <f>IF(D149 = "Pay Stubs", IF(G181 = "Hourly Pay Rate", IF(D181 = "", "", D182/D181), ""), "")</f>
        <v/>
      </c>
      <c r="E199" s="321" t="str">
        <f>IF(D149 = "Pay Stubs", IF(G181 = "Hourly Pay Rate", IF(E181 = "", "", E182/E181), ""), "")</f>
        <v/>
      </c>
      <c r="F199" s="90"/>
      <c r="G199" s="87"/>
      <c r="H199" s="85"/>
      <c r="I199" s="24"/>
      <c r="J199" s="392"/>
      <c r="K199" s="392"/>
      <c r="L199" s="28"/>
    </row>
    <row r="200" spans="1:12" ht="15.75" x14ac:dyDescent="0.25">
      <c r="A200" s="19"/>
      <c r="B200" s="320" t="str">
        <f>IF(D149 = "Pay Stubs", IF(G181 = "Hourly Pay Rate", IF(AND(C200="", D200 = "", E200 = ""), "","Rate Calculator"), ""), "")</f>
        <v/>
      </c>
      <c r="C200" s="322" t="str">
        <f>IF(D149 = "Pay Stubs", IF(G181="Hourly Pay Rate", IF(OR(C180 = "",C180 = 0), "", C182/C180),""), "")</f>
        <v/>
      </c>
      <c r="D200" s="322" t="str">
        <f>IF(D149="Pay Stubs",IF(G181="Hourly Pay Rate",IF(OR(D180="", D180 = 0),"",D182/D180), ""),"")</f>
        <v/>
      </c>
      <c r="E200" s="322" t="str">
        <f>IF(D149 = "Pay Stubs", IF(G181="Hourly Pay Rate", IF(OR(E180 = "",E180 = 0), "", E182/E180), ""), "")</f>
        <v/>
      </c>
      <c r="F200" s="85"/>
      <c r="G200" s="87"/>
      <c r="H200" s="85"/>
      <c r="I200" s="24"/>
      <c r="J200" s="392"/>
      <c r="K200" s="392"/>
      <c r="L200" s="18"/>
    </row>
    <row r="201" spans="1:12" ht="15.75" x14ac:dyDescent="0.25">
      <c r="A201" s="19"/>
      <c r="B201" s="90"/>
      <c r="C201" s="90"/>
      <c r="D201" s="90"/>
      <c r="E201" s="90"/>
      <c r="F201" s="90"/>
      <c r="G201" s="85"/>
      <c r="H201" s="323"/>
      <c r="I201" s="24"/>
      <c r="J201" s="392"/>
      <c r="K201" s="392"/>
      <c r="L201" s="18"/>
    </row>
    <row r="202" spans="1:12" ht="15.75" x14ac:dyDescent="0.25">
      <c r="A202" s="19"/>
      <c r="B202" s="85"/>
      <c r="C202" s="85"/>
      <c r="D202" s="85"/>
      <c r="E202" s="85"/>
      <c r="F202" s="85"/>
      <c r="G202" s="85"/>
      <c r="H202" s="85"/>
      <c r="I202" s="19"/>
      <c r="J202" s="392"/>
      <c r="K202" s="392"/>
      <c r="L202" s="18"/>
    </row>
    <row r="203" spans="1:12" ht="15.75" customHeight="1" thickBot="1" x14ac:dyDescent="0.3">
      <c r="A203" s="19"/>
      <c r="B203" s="204" t="s">
        <v>59</v>
      </c>
      <c r="C203" s="205"/>
      <c r="D203" s="206" t="str">
        <f>E5</f>
        <v>Name not entered on Household Summary</v>
      </c>
      <c r="E203" s="205"/>
      <c r="F203" s="205"/>
      <c r="G203" s="205"/>
      <c r="H203" s="364" t="s">
        <v>239</v>
      </c>
      <c r="I203" s="24"/>
      <c r="J203" s="392"/>
      <c r="K203" s="392"/>
      <c r="L203" s="18"/>
    </row>
    <row r="204" spans="1:12" ht="15.75" customHeight="1" thickTop="1" thickBot="1" x14ac:dyDescent="0.3">
      <c r="A204" s="19"/>
      <c r="B204" s="212"/>
      <c r="C204" s="209"/>
      <c r="D204" s="224"/>
      <c r="E204" s="221"/>
      <c r="F204" s="216"/>
      <c r="G204" s="216"/>
      <c r="H204" s="217"/>
      <c r="I204" s="24"/>
      <c r="J204" s="456" t="s">
        <v>338</v>
      </c>
      <c r="K204" s="456"/>
      <c r="L204" s="18"/>
    </row>
    <row r="205" spans="1:12" ht="16.5" thickBot="1" x14ac:dyDescent="0.3">
      <c r="A205" s="19"/>
      <c r="B205" s="212" t="s">
        <v>64</v>
      </c>
      <c r="C205" s="209" t="s">
        <v>6</v>
      </c>
      <c r="D205" s="393"/>
      <c r="E205" s="394"/>
      <c r="F205" s="394"/>
      <c r="G205" s="395"/>
      <c r="H205" s="213" t="str">
        <f>IF(D207="VOE", E217, IF(D207 = "Pay Stubs", E229, ""))</f>
        <v/>
      </c>
      <c r="I205" s="24"/>
      <c r="J205" s="392" t="s">
        <v>347</v>
      </c>
      <c r="K205" s="392"/>
      <c r="L205" s="18"/>
    </row>
    <row r="206" spans="1:12" ht="15.75" customHeight="1" thickBot="1" x14ac:dyDescent="0.3">
      <c r="A206" s="19"/>
      <c r="B206" s="212"/>
      <c r="C206" s="209"/>
      <c r="D206" s="214"/>
      <c r="E206" s="215"/>
      <c r="F206" s="215"/>
      <c r="G206" s="216" t="s">
        <v>70</v>
      </c>
      <c r="H206" s="217" t="s">
        <v>61</v>
      </c>
      <c r="I206" s="24"/>
      <c r="J206" s="392" t="s">
        <v>319</v>
      </c>
      <c r="K206" s="392"/>
      <c r="L206" s="18"/>
    </row>
    <row r="207" spans="1:12" ht="15.75" customHeight="1" thickBot="1" x14ac:dyDescent="0.3">
      <c r="A207" s="19"/>
      <c r="B207" s="212"/>
      <c r="C207" s="218" t="s">
        <v>36</v>
      </c>
      <c r="D207" s="219"/>
      <c r="E207" s="220" t="str">
        <f>IF(ISNUMBER(SEARCH("VOE",D207)),"Warning: Fill VOE Sec Only!!","Warning: Fill PayStubs Sec Only!!")</f>
        <v>Warning: Fill PayStubs Sec Only!!</v>
      </c>
      <c r="F207" s="221"/>
      <c r="G207" s="222" t="e">
        <f>IF(OR(H205 = "Monthly", H205="Semi-Monthly"), IF(D207="VOE", H218, IF(D207 = "Pay Stubs", F231, "")), ROUNDUP(H207,0))</f>
        <v>#VALUE!</v>
      </c>
      <c r="H207" s="324" t="e">
        <f>G209/(VLOOKUP(H205, PayPeriods, 2, FALSE))</f>
        <v>#VALUE!</v>
      </c>
      <c r="I207" s="24"/>
      <c r="J207" s="392" t="s">
        <v>348</v>
      </c>
      <c r="K207" s="392"/>
      <c r="L207" s="18"/>
    </row>
    <row r="208" spans="1:12" ht="15.75" customHeight="1" thickBot="1" x14ac:dyDescent="0.3">
      <c r="A208" s="19"/>
      <c r="B208" s="212"/>
      <c r="C208" s="209"/>
      <c r="D208" s="224"/>
      <c r="E208" s="221"/>
      <c r="F208" s="216" t="s">
        <v>22</v>
      </c>
      <c r="G208" s="216" t="s">
        <v>72</v>
      </c>
      <c r="H208" s="217" t="s">
        <v>69</v>
      </c>
      <c r="I208" s="24"/>
      <c r="J208" s="392"/>
      <c r="K208" s="392"/>
      <c r="L208" s="18"/>
    </row>
    <row r="209" spans="1:13" ht="15.75" customHeight="1" thickBot="1" x14ac:dyDescent="0.3">
      <c r="A209" s="19"/>
      <c r="B209" s="208"/>
      <c r="C209" s="218" t="s">
        <v>0</v>
      </c>
      <c r="D209" s="326"/>
      <c r="E209" s="225" t="e">
        <f>CONCATENATE("1/1/",YEAR(F209))</f>
        <v>#VALUE!</v>
      </c>
      <c r="F209" s="226" t="str">
        <f>IF(D207 = "VOE", E218, IF(D207 = "Pay Stubs", IF(OR(C237 = "", D237="",E237 = ""), IF(OR(C236 = "",D236="", E236=""), "", E236), E237),""))</f>
        <v/>
      </c>
      <c r="G209" s="226" t="e">
        <f>IF(YEAR(D209) = YEAR(F209), F209-D209+1,F209-E209+1)</f>
        <v>#VALUE!</v>
      </c>
      <c r="H209" s="227" t="e">
        <f>ROUNDUP(G209*(5/7), 0)</f>
        <v>#VALUE!</v>
      </c>
      <c r="I209" s="19"/>
      <c r="J209" s="392"/>
      <c r="K209" s="392"/>
      <c r="L209" s="18"/>
    </row>
    <row r="210" spans="1:13" ht="15.75" customHeight="1" thickBot="1" x14ac:dyDescent="0.3">
      <c r="A210" s="19"/>
      <c r="B210" s="228"/>
      <c r="C210" s="229"/>
      <c r="D210" s="230"/>
      <c r="E210" s="231"/>
      <c r="F210" s="231"/>
      <c r="G210" s="232" t="s">
        <v>71</v>
      </c>
      <c r="H210" s="233" t="str">
        <f>IF(D207 = "VOE", IF(E215&gt;VLOOKUP(H205, PayPeriods, 6, FALSE), VLOOKUP(H205, PayPeriods, 6, FALSE), E215),IF(D207="Pay Stubs", IF((C238+D238+E238)/3 &gt; VLOOKUP(H205, PayPeriods, 6, FALSE), VLOOKUP(H205, PayPeriods, 6, FALSE), (C238+D238+E238)/3), ""))</f>
        <v/>
      </c>
      <c r="I210" s="24"/>
      <c r="J210" s="392"/>
      <c r="K210" s="392"/>
      <c r="L210" s="18"/>
    </row>
    <row r="211" spans="1:13" ht="15.75" customHeight="1" thickTop="1" x14ac:dyDescent="0.25">
      <c r="A211" s="19"/>
      <c r="B211" s="188"/>
      <c r="C211" s="91"/>
      <c r="D211" s="234"/>
      <c r="E211" s="235"/>
      <c r="F211" s="235"/>
      <c r="G211" s="91"/>
      <c r="H211" s="236"/>
      <c r="I211" s="24"/>
      <c r="J211" s="145"/>
      <c r="K211" s="146"/>
      <c r="L211" s="18"/>
    </row>
    <row r="212" spans="1:13" ht="15.75" customHeight="1" x14ac:dyDescent="0.25">
      <c r="A212" s="19"/>
      <c r="B212" s="237" t="s">
        <v>9</v>
      </c>
      <c r="C212" s="396" t="s">
        <v>38</v>
      </c>
      <c r="D212" s="396"/>
      <c r="E212" s="396"/>
      <c r="F212" s="396"/>
      <c r="G212" s="396"/>
      <c r="H212" s="397"/>
      <c r="I212" s="24"/>
      <c r="J212" s="445" t="s">
        <v>179</v>
      </c>
      <c r="K212" s="445"/>
      <c r="L212" s="18"/>
    </row>
    <row r="213" spans="1:13" ht="15.75" customHeight="1" x14ac:dyDescent="0.25">
      <c r="A213" s="19"/>
      <c r="B213" s="238"/>
      <c r="C213" s="91"/>
      <c r="D213" s="234"/>
      <c r="E213" s="239"/>
      <c r="F213" s="239"/>
      <c r="G213" s="91"/>
      <c r="H213" s="240"/>
      <c r="I213" s="24"/>
      <c r="J213" s="444"/>
      <c r="K213" s="444"/>
      <c r="L213" s="18"/>
    </row>
    <row r="214" spans="1:13" ht="24.75" thickBot="1" x14ac:dyDescent="0.3">
      <c r="A214" s="19"/>
      <c r="B214" s="238"/>
      <c r="C214" s="241"/>
      <c r="D214" s="241"/>
      <c r="E214" s="242" t="s">
        <v>37</v>
      </c>
      <c r="F214" s="243" t="s">
        <v>50</v>
      </c>
      <c r="G214" s="244" t="s">
        <v>49</v>
      </c>
      <c r="H214" s="243" t="s">
        <v>51</v>
      </c>
      <c r="I214" s="26"/>
      <c r="J214" s="444" t="s">
        <v>320</v>
      </c>
      <c r="K214" s="444"/>
      <c r="L214" s="18"/>
    </row>
    <row r="215" spans="1:13" ht="15.75" customHeight="1" thickBot="1" x14ac:dyDescent="0.3">
      <c r="A215" s="19"/>
      <c r="B215" s="188"/>
      <c r="C215" s="447" t="s">
        <v>34</v>
      </c>
      <c r="D215" s="448"/>
      <c r="E215" s="245"/>
      <c r="F215" s="246"/>
      <c r="G215" s="247"/>
      <c r="H215" s="248"/>
      <c r="I215" s="27"/>
      <c r="J215" s="444"/>
      <c r="K215" s="444"/>
      <c r="L215" s="18"/>
    </row>
    <row r="216" spans="1:13" ht="16.5" thickBot="1" x14ac:dyDescent="0.3">
      <c r="A216" s="19"/>
      <c r="B216" s="398" t="str">
        <f>IF(D207 = "VOE", IF(G216 = "Hourly Pay Rate", IF(E215&gt;VLOOKUP(H205,PayPeriods,6,FALSE),CONCATENATE("    Average hours &gt; ", ROUND(VLOOKUP(H205, PayPeriods, 6, FALSE),2), " (Standard Work Hours in Year / Pay Periods in Year);  ", ROUND(VLOOKUP(H205, PayPeriods, 6, FALSE),2), " hours used."), ""), ""), "")</f>
        <v/>
      </c>
      <c r="C216" s="449" t="s">
        <v>27</v>
      </c>
      <c r="D216" s="450"/>
      <c r="E216" s="249"/>
      <c r="F216" s="250" t="s">
        <v>99</v>
      </c>
      <c r="G216" s="399"/>
      <c r="H216" s="400"/>
      <c r="I216" s="24"/>
      <c r="J216" s="147" t="s">
        <v>321</v>
      </c>
      <c r="K216" s="148" t="s">
        <v>322</v>
      </c>
      <c r="L216" s="18"/>
    </row>
    <row r="217" spans="1:13" ht="15.75" x14ac:dyDescent="0.25">
      <c r="A217" s="19"/>
      <c r="B217" s="398"/>
      <c r="C217" s="447" t="s">
        <v>35</v>
      </c>
      <c r="D217" s="448"/>
      <c r="E217" s="251"/>
      <c r="F217" s="401" t="str">
        <f>IF(AND(E217 &lt;&gt; "Monthly", E217 &lt;&gt; "Semi-Monthly", H218&gt;0), "Payroll Frequency changed, delete value in H66", "")</f>
        <v/>
      </c>
      <c r="G217" s="402"/>
      <c r="H217" s="403"/>
      <c r="I217" s="68">
        <f>IF(F217 = "Enter # of Pay Periods to Date", 50, 0)</f>
        <v>0</v>
      </c>
      <c r="J217" s="444" t="s">
        <v>323</v>
      </c>
      <c r="K217" s="444"/>
      <c r="L217" s="18"/>
    </row>
    <row r="218" spans="1:13" ht="15.75" x14ac:dyDescent="0.25">
      <c r="A218" s="19"/>
      <c r="B218" s="398"/>
      <c r="C218" s="454" t="s">
        <v>22</v>
      </c>
      <c r="D218" s="455"/>
      <c r="E218" s="252"/>
      <c r="F218" s="404" t="str">
        <f>IF(D207 = "VOE", IF(H205 &lt;&gt; "", IF(H205 = "Annual", "1 pay period", IF(OR(E217="Semi-Monthly", E217 = "Monthly"), "Enter # of Pay Periods to Date", IF(E218 = "", "",CONCATENATE(G207," pay periods to date")))), ""), "")</f>
        <v/>
      </c>
      <c r="G218" s="404"/>
      <c r="H218" s="253"/>
      <c r="I218" s="34"/>
      <c r="J218" s="392" t="s">
        <v>324</v>
      </c>
      <c r="K218" s="392"/>
      <c r="L218" s="18"/>
    </row>
    <row r="219" spans="1:13" ht="15.75" x14ac:dyDescent="0.25">
      <c r="A219" s="19"/>
      <c r="B219" s="398"/>
      <c r="C219" s="405" t="s">
        <v>8</v>
      </c>
      <c r="D219" s="406"/>
      <c r="E219" s="254"/>
      <c r="F219" s="255" t="str">
        <f>IF(G219 = "", "", IF(G219 = 0, 0, G219/VLOOKUP(H205, PayPeriods, 3, FALSE)))</f>
        <v/>
      </c>
      <c r="G219" s="177" t="str">
        <f>IF(OR(G216="", E217 = "", E218=""), "", IF(D207="VOE",IF(G216="Hourly Pay Rate",H210*E216*VLOOKUP(H205, PayPeriods, 4, FALSE) *(VLOOKUP(H205,PayPeriods,3,FALSE)),E216*VLOOKUP(G216,PayRates,2,FALSE)),""))</f>
        <v/>
      </c>
      <c r="H219" s="256"/>
      <c r="I219" s="25"/>
      <c r="J219" s="392"/>
      <c r="K219" s="392"/>
      <c r="L219" s="18"/>
    </row>
    <row r="220" spans="1:13" ht="14.25" customHeight="1" x14ac:dyDescent="0.25">
      <c r="A220" s="19"/>
      <c r="B220" s="257"/>
      <c r="C220" s="405" t="s">
        <v>16</v>
      </c>
      <c r="D220" s="406"/>
      <c r="E220" s="254"/>
      <c r="F220" s="258" t="str">
        <f>IF(OR(G216="", E217 = "", E218=""), "", IF(D207="VOE",IF(YEAR(D209) = YEAR(E209), (E220/H209)*VLOOKUP(H205, PayPeriods, 5,FALSE), IF(G207 = 0, 0, E220/G207)), ""))</f>
        <v/>
      </c>
      <c r="G220" s="259" t="str">
        <f>IF(OR(G216="", E217 = "", E218=""), "", IF(D207= "VOE", IF(YEAR(D209) = YEAR(E209), (E220/H209)*VLOOKUP(H205, PayPeriods, 5, FALSE) * VLOOKUP(H205, PayPeriods, 3,FALSE), IF(G207 = 0, 0, (E220/G207)*VLOOKUP(H205, PayPeriods, 3, FALSE))), ""))</f>
        <v/>
      </c>
      <c r="H220" s="260"/>
      <c r="I220" s="25"/>
      <c r="J220" s="392"/>
      <c r="K220" s="392"/>
      <c r="L220" s="29"/>
      <c r="M220" s="29"/>
    </row>
    <row r="221" spans="1:13" ht="14.25" customHeight="1" x14ac:dyDescent="0.25">
      <c r="A221" s="19"/>
      <c r="B221" s="261"/>
      <c r="C221" s="407" t="s">
        <v>29</v>
      </c>
      <c r="D221" s="408"/>
      <c r="E221" s="262"/>
      <c r="F221" s="263"/>
      <c r="G221" s="264"/>
      <c r="H221" s="265"/>
      <c r="I221" s="35"/>
      <c r="J221" s="444" t="s">
        <v>325</v>
      </c>
      <c r="K221" s="444"/>
      <c r="L221" s="29"/>
      <c r="M221" s="29"/>
    </row>
    <row r="222" spans="1:13" ht="16.5" customHeight="1" x14ac:dyDescent="0.25">
      <c r="A222" s="19"/>
      <c r="B222" s="261"/>
      <c r="C222" s="409"/>
      <c r="D222" s="410"/>
      <c r="E222" s="266"/>
      <c r="F222" s="267" t="str">
        <f>IF(OR(G216="", E217 = "", E218=""), "", IF(D207="VOE", IF(YEAR(D209) = YEAR(E209), (E222/H209)*VLOOKUP(H205, PayPeriods, 5,FALSE), IF(G207 = 0, 0, E222/G207)),""))</f>
        <v/>
      </c>
      <c r="G222" s="200" t="str">
        <f>IF(OR(G216="", E217 = "", E218=""), "", IF(D207 = "VOE", IF(YEAR(D209) = YEAR(E209), (E222/H209)*VLOOKUP(H205, PayPeriods, 5, FALSE) * VLOOKUP(H205, PayPeriods, 3,FALSE), IF(G207 = 0, 0, E222/G207)*VLOOKUP(H205, PayPeriods, 3, FALSE)), ""))</f>
        <v/>
      </c>
      <c r="H222" s="256"/>
      <c r="I222" s="35"/>
      <c r="J222" s="444"/>
      <c r="K222" s="444"/>
      <c r="L222" s="29"/>
      <c r="M222" s="29"/>
    </row>
    <row r="223" spans="1:13" ht="15.75" customHeight="1" x14ac:dyDescent="0.25">
      <c r="A223" s="19"/>
      <c r="B223" s="261"/>
      <c r="C223" s="405" t="s">
        <v>39</v>
      </c>
      <c r="D223" s="406"/>
      <c r="E223" s="268"/>
      <c r="F223" s="269"/>
      <c r="G223" s="177" t="str">
        <f>IF(OR(G216="", E217 = "", E218=""), "", IF(D207 = "VOE", SUM(G219:G222),""))</f>
        <v/>
      </c>
      <c r="H223" s="175" t="str">
        <f>IF(OR(G216="",E217="",E218=""),"",IF(D207="VOE",IF(YEAR(D209) = YEAR(F209), (E223/H209) *260, IF(G207=0,0,(E223/G207)*VLOOKUP(H205,PayPeriods,3,FALSE))),""))</f>
        <v/>
      </c>
      <c r="I223" s="24"/>
      <c r="J223" s="444"/>
      <c r="K223" s="444"/>
      <c r="L223" s="29"/>
      <c r="M223" s="29"/>
    </row>
    <row r="224" spans="1:13" ht="15.75" x14ac:dyDescent="0.25">
      <c r="A224" s="19"/>
      <c r="B224" s="261"/>
      <c r="C224" s="405" t="str">
        <f>IF(E218="","Gross Pay Prior Year",CONCATENATE("Gross Pay ",YEAR(E218)-1))</f>
        <v>Gross Pay Prior Year</v>
      </c>
      <c r="D224" s="406"/>
      <c r="E224" s="268"/>
      <c r="F224" s="270"/>
      <c r="G224" s="270"/>
      <c r="H224" s="271"/>
      <c r="I224" s="24"/>
      <c r="J224" s="392" t="s">
        <v>326</v>
      </c>
      <c r="K224" s="392"/>
      <c r="L224" s="28"/>
    </row>
    <row r="225" spans="1:25" ht="16.5" thickBot="1" x14ac:dyDescent="0.3">
      <c r="A225" s="19"/>
      <c r="B225" s="272"/>
      <c r="C225" s="405" t="str">
        <f>IF(E218="","Gross Pay Prior Year",CONCATENATE("Gross Pay ",YEAR(E218)-2))</f>
        <v>Gross Pay Prior Year</v>
      </c>
      <c r="D225" s="406"/>
      <c r="E225" s="273"/>
      <c r="F225" s="270"/>
      <c r="G225" s="270"/>
      <c r="H225" s="271"/>
      <c r="I225" s="24"/>
      <c r="J225" s="392"/>
      <c r="K225" s="392"/>
      <c r="L225" s="28"/>
    </row>
    <row r="226" spans="1:25" ht="15.75" x14ac:dyDescent="0.25">
      <c r="A226" s="19"/>
      <c r="B226" s="188"/>
      <c r="C226" s="274"/>
      <c r="D226" s="274"/>
      <c r="E226" s="270"/>
      <c r="F226" s="270"/>
      <c r="G226" s="270"/>
      <c r="H226" s="271"/>
      <c r="I226" s="24"/>
      <c r="J226" s="149"/>
      <c r="K226" s="147"/>
      <c r="L226" s="28"/>
    </row>
    <row r="227" spans="1:25" ht="15" customHeight="1" x14ac:dyDescent="0.25">
      <c r="A227" s="19"/>
      <c r="B227" s="451" t="str">
        <f>IF(D207="VOE", IF(E219+E220+E222= E223, "", "Base Pay + Overtime + Commissions/Tips do not add to the Gross Pay (Current Year).  Please correct the numbers or explain the difference."), "")</f>
        <v/>
      </c>
      <c r="C227" s="452"/>
      <c r="D227" s="452"/>
      <c r="E227" s="452"/>
      <c r="F227" s="452"/>
      <c r="G227" s="452"/>
      <c r="H227" s="453"/>
      <c r="I227" s="24"/>
      <c r="J227" s="149"/>
      <c r="K227" s="147"/>
      <c r="L227" s="28"/>
    </row>
    <row r="228" spans="1:25" ht="16.5" thickBot="1" x14ac:dyDescent="0.3">
      <c r="A228" s="19"/>
      <c r="B228" s="261"/>
      <c r="C228" s="446"/>
      <c r="D228" s="446"/>
      <c r="E228" s="275"/>
      <c r="F228" s="275"/>
      <c r="G228" s="276" t="s">
        <v>7</v>
      </c>
      <c r="H228" s="277">
        <f>IF(OR(C237 = "", D237="", E237=""), IF(OR(C236 = "", D236 = "", E236 = ""), (E235-C235)/2, (E236-C236)/2), (E237-C237)/2)</f>
        <v>0</v>
      </c>
      <c r="I228" s="24"/>
      <c r="J228" s="392"/>
      <c r="K228" s="392"/>
    </row>
    <row r="229" spans="1:25" ht="16.5" customHeight="1" thickBot="1" x14ac:dyDescent="0.3">
      <c r="A229" s="19"/>
      <c r="B229" s="278" t="s">
        <v>17</v>
      </c>
      <c r="C229" s="411" t="s">
        <v>116</v>
      </c>
      <c r="D229" s="411"/>
      <c r="E229" s="279"/>
      <c r="F229" s="412" t="s">
        <v>54</v>
      </c>
      <c r="G229" s="412"/>
      <c r="H229" s="280" t="str">
        <f>IF(OR(H228="", H228 = 0, H228&gt;31), "", IF(H228 &gt;20, "Monthly", IF(H228&gt;14, "Semi-Monthly", IF(H228&gt;9, "Bi-Weekly", "Weekly"))))</f>
        <v/>
      </c>
      <c r="I229" s="24"/>
      <c r="J229" s="445" t="s">
        <v>233</v>
      </c>
      <c r="K229" s="445"/>
    </row>
    <row r="230" spans="1:25" ht="15.75" x14ac:dyDescent="0.25">
      <c r="A230" s="19"/>
      <c r="B230" s="281"/>
      <c r="C230" s="282"/>
      <c r="D230" s="282"/>
      <c r="E230" s="282"/>
      <c r="F230" s="283"/>
      <c r="G230" s="283"/>
      <c r="H230" s="280"/>
      <c r="I230" s="24"/>
      <c r="J230" s="392"/>
      <c r="K230" s="392"/>
    </row>
    <row r="231" spans="1:25" ht="15.75" x14ac:dyDescent="0.25">
      <c r="A231" s="19"/>
      <c r="B231" s="188"/>
      <c r="C231" s="413" t="str">
        <f>IF(D207="Pay Stubs",IF(H205&lt;&gt;"",IF(OR(H205="Semi-Monthly",H205="Monthly"),"Enter number of Pay Periods to Date", IF(F231&gt;0,"Payroll Frequency changed, delete value in F231", "")),""), "")</f>
        <v/>
      </c>
      <c r="D231" s="413"/>
      <c r="E231" s="413"/>
      <c r="F231" s="284"/>
      <c r="G231" s="285">
        <f>IF(C231 = "Enter number of Pay Periods to Date", 50, 0)</f>
        <v>0</v>
      </c>
      <c r="H231" s="280"/>
      <c r="I231" s="24"/>
      <c r="J231" s="444" t="s">
        <v>327</v>
      </c>
      <c r="K231" s="444"/>
    </row>
    <row r="232" spans="1:25" ht="35.1" customHeight="1" x14ac:dyDescent="0.25">
      <c r="A232" s="19"/>
      <c r="B232" s="286"/>
      <c r="C232" s="414" t="str">
        <f xml:space="preserve"> IF(AND(OR(G251="", G251 = 0), OR(H251="", H251=0)), "", IF(H228&gt;31, "Pay stubs do not appear to be consecutive based on dates entered.", IF(OR( E236 &lt; C236, E236 &lt;D236, E237 &lt; C237, E237 &lt;D237), "Pay Stubs may be out of order.  Please check dates.",IF(H229 = "", "", IF(E229 = H229, "", "If Payroll Frequency selected does not equal Recommended please provide an explanation.")))))</f>
        <v/>
      </c>
      <c r="D232" s="414"/>
      <c r="E232" s="414"/>
      <c r="F232" s="414"/>
      <c r="G232" s="414"/>
      <c r="H232" s="415"/>
      <c r="I232" s="24"/>
      <c r="J232" s="444"/>
      <c r="K232" s="444"/>
    </row>
    <row r="233" spans="1:25" ht="15.75" x14ac:dyDescent="0.25">
      <c r="A233" s="19"/>
      <c r="B233" s="188"/>
      <c r="C233" s="287"/>
      <c r="D233" s="274"/>
      <c r="E233" s="274"/>
      <c r="F233" s="274"/>
      <c r="G233" s="274"/>
      <c r="H233" s="288"/>
      <c r="I233" s="24"/>
      <c r="J233" s="392"/>
      <c r="K233" s="392"/>
    </row>
    <row r="234" spans="1:25" ht="24.75" thickBot="1" x14ac:dyDescent="0.3">
      <c r="A234" s="19"/>
      <c r="B234" s="289"/>
      <c r="C234" s="290" t="s">
        <v>66</v>
      </c>
      <c r="D234" s="290" t="s">
        <v>67</v>
      </c>
      <c r="E234" s="290" t="s">
        <v>255</v>
      </c>
      <c r="F234" s="291" t="s">
        <v>53</v>
      </c>
      <c r="G234" s="290" t="s">
        <v>52</v>
      </c>
      <c r="H234" s="290" t="s">
        <v>51</v>
      </c>
      <c r="I234" s="19"/>
      <c r="J234" s="444" t="s">
        <v>328</v>
      </c>
      <c r="K234" s="444"/>
    </row>
    <row r="235" spans="1:25" ht="13.5" customHeight="1" x14ac:dyDescent="0.25">
      <c r="A235" s="19"/>
      <c r="B235" s="292" t="s">
        <v>100</v>
      </c>
      <c r="C235" s="293"/>
      <c r="D235" s="294"/>
      <c r="E235" s="295"/>
      <c r="F235" s="416" t="str">
        <f>IF(D207 = "Pay Stubs", IF(AND(H205 &lt;&gt; "", F209 &lt;&gt; ""), IF(H205 = "Annual", "1 pay period to date", IF(OR(H205="Semi-Monthly", H205 = "Monthly"), "", IF(E229 = "", "",CONCATENATE(G207," pay periods to date")))), ""), "")</f>
        <v/>
      </c>
      <c r="G235" s="419" t="str">
        <f>IF(D207 = "Pay Stubs", IF(G239 = "Hourly Pay Rate", IF((C238+D238+E238)/3&gt;VLOOKUP(H205,PayPeriods,6,FALSE),CONCATENATE("Average hours &gt; ", ROUND(VLOOKUP(H205, PayPeriods, 6, FALSE),2), " (Standard Work Hours in Year / Pay Periods in Year); ", ROUND(VLOOKUP(H205, PayPeriods, 6, FALSE),2), " hours used to calculate base pay."), ""), ""), "")</f>
        <v/>
      </c>
      <c r="H235" s="420"/>
      <c r="I235" s="39"/>
      <c r="J235" s="444"/>
      <c r="K235" s="444"/>
    </row>
    <row r="236" spans="1:25" ht="15.75" customHeight="1" x14ac:dyDescent="0.25">
      <c r="A236" s="19"/>
      <c r="B236" s="292" t="s">
        <v>101</v>
      </c>
      <c r="C236" s="296"/>
      <c r="D236" s="297"/>
      <c r="E236" s="298"/>
      <c r="F236" s="417"/>
      <c r="G236" s="421"/>
      <c r="H236" s="422"/>
      <c r="I236" s="40"/>
      <c r="J236" s="444" t="s">
        <v>329</v>
      </c>
      <c r="K236" s="444"/>
    </row>
    <row r="237" spans="1:25" ht="15.75" x14ac:dyDescent="0.25">
      <c r="A237" s="19"/>
      <c r="B237" s="292" t="s">
        <v>102</v>
      </c>
      <c r="C237" s="296"/>
      <c r="D237" s="297"/>
      <c r="E237" s="299"/>
      <c r="F237" s="417"/>
      <c r="G237" s="421"/>
      <c r="H237" s="422"/>
      <c r="I237" s="39"/>
      <c r="J237" s="444"/>
      <c r="K237" s="444"/>
    </row>
    <row r="238" spans="1:25" ht="16.5" thickBot="1" x14ac:dyDescent="0.3">
      <c r="A238" s="19"/>
      <c r="B238" s="300" t="s">
        <v>103</v>
      </c>
      <c r="C238" s="301"/>
      <c r="D238" s="302"/>
      <c r="E238" s="303"/>
      <c r="F238" s="418"/>
      <c r="G238" s="421"/>
      <c r="H238" s="422"/>
      <c r="I238" s="39"/>
      <c r="J238" s="444"/>
      <c r="K238" s="444"/>
    </row>
    <row r="239" spans="1:25" ht="16.5" thickBot="1" x14ac:dyDescent="0.3">
      <c r="A239" s="19"/>
      <c r="B239" s="304" t="s">
        <v>27</v>
      </c>
      <c r="C239" s="305"/>
      <c r="D239" s="306"/>
      <c r="E239" s="307"/>
      <c r="F239" s="308" t="s">
        <v>90</v>
      </c>
      <c r="G239" s="423"/>
      <c r="H239" s="424"/>
      <c r="I239" s="39"/>
      <c r="J239" s="392" t="s">
        <v>321</v>
      </c>
      <c r="K239" s="392"/>
      <c r="P239" s="28"/>
      <c r="Q239" s="29"/>
      <c r="R239" s="29"/>
      <c r="S239" s="29"/>
      <c r="T239" s="29"/>
      <c r="U239" s="29"/>
      <c r="V239" s="29"/>
      <c r="W239" s="29"/>
      <c r="X239" s="29"/>
      <c r="Y239" s="29"/>
    </row>
    <row r="240" spans="1:25" ht="15.75" x14ac:dyDescent="0.25">
      <c r="A240" s="19"/>
      <c r="B240" s="309" t="s">
        <v>247</v>
      </c>
      <c r="C240" s="310">
        <f>SUM(C241:C248)</f>
        <v>0</v>
      </c>
      <c r="D240" s="310">
        <f t="shared" ref="D240:E240" si="4">SUM(D241:D248)</f>
        <v>0</v>
      </c>
      <c r="E240" s="310">
        <f t="shared" si="4"/>
        <v>0</v>
      </c>
      <c r="F240" s="310">
        <f>SUM(F241:F248)</f>
        <v>0</v>
      </c>
      <c r="G240" s="311" t="str">
        <f>IF(OR(E229 = "", G239 = ""), "", IF(AND(E236="", E237 = ""), "", IF(D207 = "Pay Stubs", IF(G239 = "Hourly Pay Rate", H210*E239*(VLOOKUP(H205,PayPeriods,3,FALSE)),E239*VLOOKUP(G239, PayRates, 2, FALSE)), "")))</f>
        <v/>
      </c>
      <c r="H240" s="256"/>
      <c r="I240" s="39"/>
      <c r="J240" s="392" t="s">
        <v>330</v>
      </c>
      <c r="K240" s="392"/>
      <c r="P240" s="30"/>
      <c r="Q240" s="29"/>
      <c r="R240" s="31"/>
      <c r="S240" s="32"/>
      <c r="T240" s="33"/>
      <c r="U240" s="33"/>
      <c r="V240" s="29"/>
    </row>
    <row r="241" spans="1:22" ht="15.75" customHeight="1" x14ac:dyDescent="0.25">
      <c r="A241" s="19"/>
      <c r="B241" s="312" t="s">
        <v>8</v>
      </c>
      <c r="C241" s="313"/>
      <c r="D241" s="306"/>
      <c r="E241" s="307"/>
      <c r="F241" s="266"/>
      <c r="G241" s="311"/>
      <c r="H241" s="256"/>
      <c r="I241" s="39"/>
      <c r="J241" s="145"/>
      <c r="K241" s="150"/>
      <c r="P241" s="29"/>
      <c r="Q241" s="29"/>
      <c r="R241" s="31"/>
      <c r="S241" s="32"/>
      <c r="T241" s="33"/>
      <c r="U241" s="33"/>
      <c r="V241" s="29"/>
    </row>
    <row r="242" spans="1:22" ht="15.75" customHeight="1" x14ac:dyDescent="0.25">
      <c r="A242" s="19"/>
      <c r="B242" s="312" t="s">
        <v>248</v>
      </c>
      <c r="C242" s="313"/>
      <c r="D242" s="306"/>
      <c r="E242" s="307"/>
      <c r="F242" s="266"/>
      <c r="G242" s="311"/>
      <c r="H242" s="256"/>
      <c r="I242" s="39"/>
      <c r="J242" s="392" t="s">
        <v>339</v>
      </c>
      <c r="K242" s="392"/>
      <c r="P242" s="29"/>
      <c r="Q242" s="29"/>
      <c r="R242" s="31"/>
      <c r="S242" s="32"/>
      <c r="T242" s="33"/>
      <c r="U242" s="33"/>
      <c r="V242" s="29"/>
    </row>
    <row r="243" spans="1:22" ht="30.75" customHeight="1" x14ac:dyDescent="0.25">
      <c r="A243" s="19"/>
      <c r="B243" s="312" t="s">
        <v>249</v>
      </c>
      <c r="C243" s="313"/>
      <c r="D243" s="306"/>
      <c r="E243" s="307"/>
      <c r="F243" s="266"/>
      <c r="G243" s="311"/>
      <c r="H243" s="256"/>
      <c r="I243" s="39"/>
      <c r="J243" s="392" t="s">
        <v>340</v>
      </c>
      <c r="K243" s="392"/>
      <c r="P243" s="29"/>
      <c r="Q243" s="29"/>
      <c r="R243" s="31"/>
      <c r="S243" s="32"/>
      <c r="T243" s="33"/>
      <c r="U243" s="33"/>
      <c r="V243" s="29"/>
    </row>
    <row r="244" spans="1:22" ht="15.75" customHeight="1" x14ac:dyDescent="0.25">
      <c r="A244" s="19"/>
      <c r="B244" s="312" t="s">
        <v>250</v>
      </c>
      <c r="C244" s="313"/>
      <c r="D244" s="306"/>
      <c r="E244" s="307"/>
      <c r="F244" s="266"/>
      <c r="G244" s="311"/>
      <c r="H244" s="256"/>
      <c r="I244" s="39"/>
      <c r="J244" s="151"/>
      <c r="K244" s="148"/>
      <c r="P244" s="29"/>
      <c r="Q244" s="29"/>
      <c r="R244" s="31"/>
      <c r="S244" s="32"/>
      <c r="T244" s="33"/>
      <c r="U244" s="33"/>
      <c r="V244" s="29"/>
    </row>
    <row r="245" spans="1:22" ht="15.75" customHeight="1" x14ac:dyDescent="0.25">
      <c r="A245" s="19"/>
      <c r="B245" s="312" t="s">
        <v>251</v>
      </c>
      <c r="C245" s="313"/>
      <c r="D245" s="306"/>
      <c r="E245" s="307"/>
      <c r="F245" s="266"/>
      <c r="G245" s="311"/>
      <c r="H245" s="256"/>
      <c r="I245" s="39"/>
      <c r="J245" s="151"/>
      <c r="K245" s="148"/>
      <c r="P245" s="29"/>
      <c r="Q245" s="29"/>
      <c r="R245" s="31"/>
      <c r="S245" s="32"/>
      <c r="T245" s="33"/>
      <c r="U245" s="33"/>
      <c r="V245" s="29"/>
    </row>
    <row r="246" spans="1:22" ht="15.75" customHeight="1" x14ac:dyDescent="0.25">
      <c r="A246" s="19"/>
      <c r="B246" s="312" t="s">
        <v>252</v>
      </c>
      <c r="C246" s="313"/>
      <c r="D246" s="306"/>
      <c r="E246" s="307"/>
      <c r="F246" s="266"/>
      <c r="G246" s="311"/>
      <c r="H246" s="256"/>
      <c r="I246" s="39"/>
      <c r="J246" s="151"/>
      <c r="K246" s="148"/>
      <c r="P246" s="29"/>
      <c r="Q246" s="29"/>
      <c r="R246" s="31"/>
      <c r="S246" s="32"/>
      <c r="T246" s="33"/>
      <c r="U246" s="33"/>
      <c r="V246" s="29"/>
    </row>
    <row r="247" spans="1:22" ht="15.75" customHeight="1" x14ac:dyDescent="0.25">
      <c r="A247" s="19"/>
      <c r="B247" s="312" t="s">
        <v>253</v>
      </c>
      <c r="C247" s="313"/>
      <c r="D247" s="306"/>
      <c r="E247" s="307"/>
      <c r="F247" s="266"/>
      <c r="G247" s="311"/>
      <c r="H247" s="256"/>
      <c r="I247" s="39"/>
      <c r="J247" s="151"/>
      <c r="K247" s="148"/>
      <c r="P247" s="29"/>
      <c r="Q247" s="29"/>
      <c r="R247" s="31"/>
      <c r="S247" s="32"/>
      <c r="T247" s="33"/>
      <c r="U247" s="33"/>
      <c r="V247" s="29"/>
    </row>
    <row r="248" spans="1:22" ht="15.75" customHeight="1" x14ac:dyDescent="0.25">
      <c r="A248" s="19"/>
      <c r="B248" s="312" t="s">
        <v>254</v>
      </c>
      <c r="C248" s="313"/>
      <c r="D248" s="306"/>
      <c r="E248" s="307"/>
      <c r="F248" s="266"/>
      <c r="G248" s="311"/>
      <c r="H248" s="256"/>
      <c r="I248" s="39"/>
      <c r="J248" s="145"/>
      <c r="K248" s="150"/>
      <c r="P248" s="29"/>
      <c r="Q248" s="29"/>
      <c r="R248" s="31"/>
      <c r="S248" s="32"/>
      <c r="T248" s="33"/>
      <c r="U248" s="33"/>
      <c r="V248" s="29"/>
    </row>
    <row r="249" spans="1:22" ht="15.75" customHeight="1" x14ac:dyDescent="0.25">
      <c r="A249" s="19"/>
      <c r="B249" s="304" t="s">
        <v>16</v>
      </c>
      <c r="C249" s="305"/>
      <c r="D249" s="306"/>
      <c r="E249" s="307"/>
      <c r="F249" s="268"/>
      <c r="G249" s="314" t="str">
        <f>IF(E229="","",IF(AND(E236="",E237=""),"",IF(D207&lt;&gt;"Pay Stubs","", IF(YEAR(D209)=YEAR(E209), IF(OR(F249="", F249 = 0), (SUM(C249:E249)/3)*VLOOKUP(H205, PayPeriods, 3, FALSE), (F249/H209)*260), IF(G207=0,0,IF(OR(F249="", F249 = 0), SUM(C249:E249)/3*VLOOKUP(H205, PayPeriods, 3, FALSE), (F249/G207)*VLOOKUP(H205,PayPeriods,3,FALSE)))))))</f>
        <v/>
      </c>
      <c r="H249" s="260"/>
      <c r="I249" s="39"/>
      <c r="J249" s="444" t="s">
        <v>331</v>
      </c>
      <c r="K249" s="444"/>
      <c r="P249" s="29"/>
      <c r="Q249" s="29"/>
      <c r="R249" s="31"/>
      <c r="S249" s="32"/>
      <c r="T249" s="33"/>
      <c r="U249" s="33"/>
      <c r="V249" s="29"/>
    </row>
    <row r="250" spans="1:22" ht="26.25" customHeight="1" x14ac:dyDescent="0.25">
      <c r="A250" s="19"/>
      <c r="B250" s="304" t="s">
        <v>33</v>
      </c>
      <c r="C250" s="305"/>
      <c r="D250" s="306"/>
      <c r="E250" s="307"/>
      <c r="F250" s="268"/>
      <c r="G250" s="315" t="str">
        <f>IF(E229="","",IF(AND(E236="",E237=""),"",IF(D207&lt;&gt;"Pay Stubs","", IF(YEAR(D209)=YEAR(E209), IF(OR(F250="", F250 = 0), (SUM(C250:E250)/3)*VLOOKUP(H205, PayPeriods, 3, FALSE), (F250/H209)*260), IF(G207=0,0,IF(OR(F250="", F250 = 0), SUM(C250:E250)/3*VLOOKUP(H205, PayPeriods, 3, FALSE), (F250/G207)*VLOOKUP(H205,PayPeriods,3,FALSE)))))))</f>
        <v/>
      </c>
      <c r="H250" s="260"/>
      <c r="I250" s="39"/>
      <c r="J250" s="444" t="s">
        <v>332</v>
      </c>
      <c r="K250" s="444"/>
      <c r="P250" s="29"/>
      <c r="Q250" s="29"/>
      <c r="R250" s="31"/>
      <c r="S250" s="32"/>
      <c r="T250" s="33"/>
      <c r="U250" s="33"/>
      <c r="V250" s="29"/>
    </row>
    <row r="251" spans="1:22" ht="15.75" customHeight="1" x14ac:dyDescent="0.25">
      <c r="A251" s="19"/>
      <c r="B251" s="292" t="s">
        <v>104</v>
      </c>
      <c r="C251" s="305"/>
      <c r="D251" s="306"/>
      <c r="E251" s="307"/>
      <c r="F251" s="268"/>
      <c r="G251" s="314" t="str">
        <f>IF(E229 = "", "", IF(AND(E236 = "", E237=""), "", IF(D207 = "Pay Stubs", (G240+G249+G250), "")))</f>
        <v/>
      </c>
      <c r="H251" s="316" t="str">
        <f>IF(E229= "", "", IF(AND(E236="", E237 = ""), "", IF(D207 = "Pay Stubs", IF(YEAR(D209) = YEAR(F209), (F251/H209) *260, IF(G207 = 0, 0, (F251/G207)*VLOOKUP(H205,PayPeriods,3,FALSE))), "")))</f>
        <v/>
      </c>
      <c r="I251" s="39"/>
      <c r="J251" s="444" t="s">
        <v>333</v>
      </c>
      <c r="K251" s="444"/>
      <c r="P251" s="29"/>
      <c r="Q251" s="29"/>
      <c r="R251" s="31"/>
      <c r="S251" s="32"/>
      <c r="T251" s="33"/>
      <c r="U251" s="33"/>
      <c r="V251" s="29"/>
    </row>
    <row r="252" spans="1:22" ht="15.75" customHeight="1" x14ac:dyDescent="0.25">
      <c r="A252" s="19"/>
      <c r="B252" s="129"/>
      <c r="C252" s="270"/>
      <c r="D252" s="270"/>
      <c r="E252" s="270"/>
      <c r="F252" s="270"/>
      <c r="G252" s="270"/>
      <c r="H252" s="270"/>
      <c r="I252" s="39"/>
      <c r="J252" s="145"/>
      <c r="K252" s="146"/>
      <c r="P252" s="29"/>
      <c r="Q252" s="29"/>
      <c r="R252" s="31"/>
      <c r="S252" s="32"/>
      <c r="T252" s="33"/>
      <c r="U252" s="33"/>
      <c r="V252" s="29"/>
    </row>
    <row r="253" spans="1:22" ht="15.75" customHeight="1" x14ac:dyDescent="0.25">
      <c r="A253" s="19"/>
      <c r="B253" s="317" t="str">
        <f>IF(D207 = "VOE", "", IF((F240+F249+F250) = 0, "",IF((F240+F249+F250) = F251, "", "Year to Date Base pay, Overtime and Other income do not add to the Gross Wages, please correct or explain.")))</f>
        <v/>
      </c>
      <c r="C253" s="85"/>
      <c r="D253" s="85"/>
      <c r="E253" s="318"/>
      <c r="F253" s="90"/>
      <c r="G253" s="90"/>
      <c r="H253" s="90"/>
      <c r="I253" s="24"/>
      <c r="J253" s="145"/>
      <c r="K253" s="146"/>
      <c r="P253" s="29"/>
      <c r="Q253" s="29"/>
      <c r="R253" s="31"/>
      <c r="S253" s="32"/>
      <c r="T253" s="33"/>
      <c r="U253" s="33"/>
      <c r="V253" s="29"/>
    </row>
    <row r="254" spans="1:22" ht="15.75" customHeight="1" x14ac:dyDescent="0.25">
      <c r="A254" s="19"/>
      <c r="B254" s="317" t="str">
        <f>IF(D207 = "VOE", "", IF(F251 &lt; E251, "Year to Date Gross Wages must be greater than or equal to the last pay stub", ""))</f>
        <v/>
      </c>
      <c r="C254" s="85"/>
      <c r="D254" s="85"/>
      <c r="E254" s="90"/>
      <c r="F254" s="90"/>
      <c r="G254" s="90"/>
      <c r="H254" s="90"/>
      <c r="I254" s="24"/>
      <c r="J254" s="145"/>
      <c r="K254" s="146"/>
      <c r="P254" s="29"/>
      <c r="Q254" s="29"/>
      <c r="R254" s="31"/>
      <c r="S254" s="32"/>
      <c r="T254" s="33"/>
      <c r="U254" s="33"/>
      <c r="V254" s="29"/>
    </row>
    <row r="255" spans="1:22" ht="15.75" customHeight="1" x14ac:dyDescent="0.25">
      <c r="A255" s="19"/>
      <c r="B255" s="85"/>
      <c r="C255" s="317"/>
      <c r="D255" s="85"/>
      <c r="E255" s="90"/>
      <c r="F255" s="90"/>
      <c r="G255" s="90"/>
      <c r="H255" s="90"/>
      <c r="I255" s="24"/>
      <c r="J255" s="145"/>
      <c r="K255" s="146"/>
      <c r="P255" s="29"/>
      <c r="Q255" s="29"/>
      <c r="R255" s="31"/>
      <c r="S255" s="32"/>
      <c r="T255" s="33"/>
      <c r="U255" s="33"/>
      <c r="V255" s="29"/>
    </row>
    <row r="256" spans="1:22" ht="15.75" customHeight="1" x14ac:dyDescent="0.25">
      <c r="A256" s="19"/>
      <c r="B256" s="319" t="str">
        <f xml:space="preserve"> IF(AND(B257 = "", B258 = ""), "", "If Regular Base Hours and/or Base Pay Rate are not provided on the check stubs, enter the numbers calculated below.")</f>
        <v/>
      </c>
      <c r="C256" s="317"/>
      <c r="D256" s="85"/>
      <c r="E256" s="90"/>
      <c r="F256" s="90"/>
      <c r="G256" s="90"/>
      <c r="H256" s="90"/>
      <c r="I256" s="24"/>
      <c r="J256" s="145"/>
      <c r="K256" s="146"/>
      <c r="L256" s="37"/>
      <c r="M256" s="38"/>
      <c r="P256" s="29"/>
      <c r="Q256" s="29"/>
      <c r="R256" s="31"/>
      <c r="S256" s="32"/>
      <c r="T256" s="33"/>
      <c r="U256" s="33"/>
      <c r="V256" s="29"/>
    </row>
    <row r="257" spans="1:22" ht="15.75" customHeight="1" x14ac:dyDescent="0.25">
      <c r="A257" s="19"/>
      <c r="B257" s="320" t="str">
        <f>IF(D207 = "Pay Stubs", IF(G239 = "Hourly Pay Rate", IF(AND(C257="", D257 = "", E257 = ""), "","Hours Calculator"), ""), "")</f>
        <v/>
      </c>
      <c r="C257" s="321" t="str">
        <f>IF(D207 = "Pay Stubs", IF(G239 = "Hourly Pay Rate", IF(C239 = "", "",C240/C239), ""), "")</f>
        <v/>
      </c>
      <c r="D257" s="321" t="str">
        <f>IF(D207 = "Pay Stubs", IF(G239 = "Hourly Pay Rate", IF(D239 = "", "", D240/D239), ""), "")</f>
        <v/>
      </c>
      <c r="E257" s="321" t="str">
        <f>IF(D207 = "Pay Stubs", IF(G239 = "Hourly Pay Rate", IF(E239 = "", "", E240/E239), ""), "")</f>
        <v/>
      </c>
      <c r="F257" s="90"/>
      <c r="G257" s="87"/>
      <c r="H257" s="85"/>
      <c r="I257" s="24"/>
      <c r="J257" s="145"/>
      <c r="K257" s="146"/>
      <c r="L257" s="37"/>
      <c r="M257" s="38"/>
      <c r="P257" s="29"/>
      <c r="Q257" s="29"/>
      <c r="R257" s="31"/>
      <c r="S257" s="32"/>
      <c r="T257" s="33"/>
      <c r="U257" s="33"/>
      <c r="V257" s="29"/>
    </row>
    <row r="258" spans="1:22" ht="15.75" x14ac:dyDescent="0.25">
      <c r="A258" s="19"/>
      <c r="B258" s="327"/>
      <c r="C258" s="322" t="str">
        <f>IF(D207 = "Pay Stubs", IF(G239="Hourly Pay Rate", IF(OR(C238 = "",C238 = 0), "", C240/C238),""), "")</f>
        <v/>
      </c>
      <c r="D258" s="322" t="str">
        <f>IF(D207="Pay Stubs",IF(G239="Hourly Pay Rate",IF(OR(D238="", D238 = 0),"",D240/D238), ""),"")</f>
        <v/>
      </c>
      <c r="E258" s="322" t="str">
        <f>IF(D207 = "Pay Stubs", IF(G239="Hourly Pay Rate", IF(OR(E238 = "",E238 = 0), "", E240/E238), ""), "")</f>
        <v/>
      </c>
      <c r="F258" s="114"/>
      <c r="G258" s="328"/>
      <c r="H258" s="114"/>
      <c r="I258" s="27"/>
      <c r="J258" s="145"/>
      <c r="K258" s="146"/>
      <c r="L258" s="37"/>
      <c r="M258" s="38"/>
      <c r="P258" s="29"/>
      <c r="Q258" s="29"/>
      <c r="R258" s="31"/>
      <c r="S258" s="32"/>
      <c r="T258" s="33"/>
      <c r="U258" s="33"/>
      <c r="V258" s="29"/>
    </row>
    <row r="259" spans="1:22" ht="15.75" x14ac:dyDescent="0.25">
      <c r="A259" s="19"/>
      <c r="B259" s="114"/>
      <c r="C259" s="274"/>
      <c r="D259" s="274"/>
      <c r="E259" s="274"/>
      <c r="F259" s="274"/>
      <c r="G259" s="114"/>
      <c r="H259" s="329"/>
      <c r="I259" s="27"/>
      <c r="J259" s="145"/>
      <c r="K259" s="146"/>
      <c r="L259" s="37"/>
    </row>
    <row r="260" spans="1:22" ht="15.75" customHeight="1" x14ac:dyDescent="0.25">
      <c r="A260" s="19"/>
      <c r="B260" s="330"/>
      <c r="C260" s="114"/>
      <c r="D260" s="114"/>
      <c r="E260" s="114"/>
      <c r="F260" s="114"/>
      <c r="G260" s="114"/>
      <c r="H260" s="114"/>
      <c r="I260" s="39"/>
      <c r="J260" s="145"/>
      <c r="K260" s="146"/>
      <c r="L260" s="37"/>
    </row>
    <row r="261" spans="1:22" ht="16.5" customHeight="1" thickBot="1" x14ac:dyDescent="0.3">
      <c r="A261" s="19"/>
      <c r="B261" s="425" t="s">
        <v>84</v>
      </c>
      <c r="C261" s="427" t="s">
        <v>343</v>
      </c>
      <c r="D261" s="428"/>
      <c r="E261" s="331"/>
      <c r="F261" s="429" t="s">
        <v>108</v>
      </c>
      <c r="G261" s="430"/>
      <c r="H261" s="332"/>
      <c r="I261" s="19"/>
      <c r="J261" s="443" t="s">
        <v>270</v>
      </c>
      <c r="K261" s="443"/>
      <c r="L261" s="37"/>
    </row>
    <row r="262" spans="1:22" ht="15.75" x14ac:dyDescent="0.25">
      <c r="A262" s="19"/>
      <c r="B262" s="426"/>
      <c r="C262" s="275"/>
      <c r="D262" s="275"/>
      <c r="E262" s="275"/>
      <c r="F262" s="275"/>
      <c r="G262" s="275"/>
      <c r="H262" s="166"/>
      <c r="I262" s="19"/>
      <c r="J262" s="392" t="s">
        <v>341</v>
      </c>
      <c r="K262" s="392"/>
      <c r="L262" s="37"/>
    </row>
    <row r="263" spans="1:22" ht="45.75" customHeight="1" thickBot="1" x14ac:dyDescent="0.3">
      <c r="A263" s="19"/>
      <c r="B263" s="261"/>
      <c r="C263" s="333">
        <f>52-E261</f>
        <v>52</v>
      </c>
      <c r="D263" s="334">
        <f>IF(E264= "", 52, 52-E264)</f>
        <v>52</v>
      </c>
      <c r="E263" s="291" t="s">
        <v>37</v>
      </c>
      <c r="F263" s="335" t="s">
        <v>50</v>
      </c>
      <c r="G263" s="335" t="s">
        <v>110</v>
      </c>
      <c r="H263" s="336" t="s">
        <v>109</v>
      </c>
      <c r="I263" s="48"/>
      <c r="J263" s="392" t="s">
        <v>342</v>
      </c>
      <c r="K263" s="392"/>
      <c r="L263" s="37"/>
    </row>
    <row r="264" spans="1:22" ht="15.75" customHeight="1" x14ac:dyDescent="0.25">
      <c r="A264" s="19"/>
      <c r="B264" s="398" t="str">
        <f>IF(E261 &gt;0, CONCATENATE(52-E261, " weeks employed in calendar year."), "")</f>
        <v/>
      </c>
      <c r="C264" s="432" t="s">
        <v>107</v>
      </c>
      <c r="D264" s="434"/>
      <c r="E264" s="337"/>
      <c r="F264" s="338"/>
      <c r="G264" s="339"/>
      <c r="H264" s="340"/>
      <c r="I264" s="19"/>
      <c r="J264" s="392"/>
      <c r="K264" s="392"/>
      <c r="L264" s="37"/>
    </row>
    <row r="265" spans="1:22" ht="15.75" customHeight="1" x14ac:dyDescent="0.25">
      <c r="A265" s="19"/>
      <c r="B265" s="398"/>
      <c r="C265" s="435" t="s">
        <v>34</v>
      </c>
      <c r="D265" s="436"/>
      <c r="E265" s="341"/>
      <c r="F265" s="338"/>
      <c r="G265" s="339"/>
      <c r="H265" s="340"/>
      <c r="I265" s="19"/>
      <c r="J265" s="392" t="s">
        <v>309</v>
      </c>
      <c r="K265" s="392"/>
      <c r="L265" s="28"/>
    </row>
    <row r="266" spans="1:22" ht="26.25" customHeight="1" x14ac:dyDescent="0.25">
      <c r="A266" s="39"/>
      <c r="B266" s="398"/>
      <c r="C266" s="432" t="s">
        <v>111</v>
      </c>
      <c r="D266" s="434"/>
      <c r="E266" s="342"/>
      <c r="F266" s="343"/>
      <c r="G266" s="344"/>
      <c r="H266" s="344"/>
      <c r="I266" s="19"/>
      <c r="J266" s="392" t="s">
        <v>310</v>
      </c>
      <c r="K266" s="392"/>
      <c r="L266" s="18"/>
    </row>
    <row r="267" spans="1:22" ht="15.75" customHeight="1" x14ac:dyDescent="0.25">
      <c r="A267" s="39"/>
      <c r="B267" s="431"/>
      <c r="C267" s="432" t="s">
        <v>92</v>
      </c>
      <c r="D267" s="434"/>
      <c r="E267" s="342"/>
      <c r="F267" s="345">
        <f>E266*E265</f>
        <v>0</v>
      </c>
      <c r="G267" s="316">
        <f>(52-E261)*F267</f>
        <v>0</v>
      </c>
      <c r="H267" s="339"/>
      <c r="I267" s="19"/>
      <c r="J267" s="392"/>
      <c r="K267" s="392"/>
      <c r="L267" s="18"/>
    </row>
    <row r="268" spans="1:22" ht="15.75" customHeight="1" x14ac:dyDescent="0.25">
      <c r="A268" s="39"/>
      <c r="B268" s="431"/>
      <c r="C268" s="432" t="s">
        <v>16</v>
      </c>
      <c r="D268" s="434"/>
      <c r="E268" s="342"/>
      <c r="F268" s="345" t="str">
        <f xml:space="preserve"> IF(OR(E264 = "", E264 = 0), "", E268/E264)</f>
        <v/>
      </c>
      <c r="G268" s="316" t="str">
        <f>IF(F268 = "", "", (52-E261)*F268)</f>
        <v/>
      </c>
      <c r="H268" s="339"/>
      <c r="I268" s="19"/>
      <c r="J268" s="392" t="s">
        <v>311</v>
      </c>
      <c r="K268" s="392"/>
      <c r="L268" s="18"/>
    </row>
    <row r="269" spans="1:22" ht="15.75" customHeight="1" x14ac:dyDescent="0.25">
      <c r="A269" s="19"/>
      <c r="B269" s="431"/>
      <c r="C269" s="432" t="s">
        <v>83</v>
      </c>
      <c r="D269" s="434"/>
      <c r="E269" s="342"/>
      <c r="F269" s="345" t="str">
        <f>IF(OR(E264= "", E264 = 0), "", E269/E264)</f>
        <v/>
      </c>
      <c r="G269" s="316" t="str">
        <f>IF(F269="", "", (52-E261)*F269)</f>
        <v/>
      </c>
      <c r="H269" s="339"/>
      <c r="I269" s="19"/>
      <c r="J269" s="392" t="s">
        <v>312</v>
      </c>
      <c r="K269" s="392"/>
      <c r="L269" s="18"/>
    </row>
    <row r="270" spans="1:22" ht="15.75" customHeight="1" x14ac:dyDescent="0.25">
      <c r="A270" s="19"/>
      <c r="B270" s="431"/>
      <c r="C270" s="437" t="s">
        <v>81</v>
      </c>
      <c r="D270" s="438"/>
      <c r="E270" s="268"/>
      <c r="F270" s="346">
        <f>SUM(F267:F269)</f>
        <v>0</v>
      </c>
      <c r="G270" s="177">
        <f>SUM(G267:G269)</f>
        <v>0</v>
      </c>
      <c r="H270" s="177">
        <f>IF(OR(E264 = "", E264 = 0), 0, (52-E261)*(E270/E264))</f>
        <v>0</v>
      </c>
      <c r="I270" s="19"/>
      <c r="J270" s="392" t="s">
        <v>313</v>
      </c>
      <c r="K270" s="392"/>
      <c r="L270" s="18"/>
    </row>
    <row r="271" spans="1:22" ht="15.75" customHeight="1" x14ac:dyDescent="0.25">
      <c r="A271" s="19"/>
      <c r="B271" s="188"/>
      <c r="C271" s="292" t="s">
        <v>114</v>
      </c>
      <c r="D271" s="347"/>
      <c r="E271" s="268"/>
      <c r="F271" s="348"/>
      <c r="G271" s="348"/>
      <c r="H271" s="349"/>
      <c r="I271" s="19"/>
      <c r="J271" s="145"/>
      <c r="K271" s="146"/>
      <c r="L271" s="18"/>
    </row>
    <row r="272" spans="1:22" ht="15.75" customHeight="1" x14ac:dyDescent="0.25">
      <c r="A272" s="19"/>
      <c r="B272" s="197"/>
      <c r="C272" s="439" t="s">
        <v>115</v>
      </c>
      <c r="D272" s="440"/>
      <c r="E272" s="268"/>
      <c r="F272" s="350"/>
      <c r="G272" s="350"/>
      <c r="H272" s="267"/>
      <c r="I272" s="19"/>
      <c r="J272" s="145"/>
      <c r="K272" s="146"/>
      <c r="L272" s="18"/>
    </row>
    <row r="273" spans="1:13" ht="15.75" customHeight="1" x14ac:dyDescent="0.25">
      <c r="A273" s="19"/>
      <c r="B273" s="85"/>
      <c r="C273" s="85"/>
      <c r="D273" s="85"/>
      <c r="E273" s="85"/>
      <c r="F273" s="85"/>
      <c r="G273" s="85"/>
      <c r="H273" s="85"/>
      <c r="I273" s="19"/>
      <c r="J273" s="145"/>
      <c r="K273" s="146"/>
      <c r="L273" s="18"/>
    </row>
    <row r="274" spans="1:13" ht="15.75" customHeight="1" thickBot="1" x14ac:dyDescent="0.3">
      <c r="A274" s="19"/>
      <c r="B274" s="441" t="s">
        <v>74</v>
      </c>
      <c r="C274" s="165"/>
      <c r="D274" s="165"/>
      <c r="E274" s="184" t="s">
        <v>112</v>
      </c>
      <c r="F274" s="184" t="s">
        <v>75</v>
      </c>
      <c r="G274" s="184" t="s">
        <v>76</v>
      </c>
      <c r="H274" s="351" t="s">
        <v>122</v>
      </c>
      <c r="I274" s="19"/>
      <c r="J274" s="443" t="s">
        <v>281</v>
      </c>
      <c r="K274" s="443"/>
      <c r="L274" s="18"/>
    </row>
    <row r="275" spans="1:13" ht="32.25" customHeight="1" x14ac:dyDescent="0.25">
      <c r="A275" s="19"/>
      <c r="B275" s="442"/>
      <c r="C275" s="432" t="s">
        <v>78</v>
      </c>
      <c r="D275" s="433"/>
      <c r="E275" s="352"/>
      <c r="F275" s="353"/>
      <c r="G275" s="354"/>
      <c r="H275" s="355">
        <f>IF(SUM(F275:G275)&gt;=24, SUM(F275:G275),SUM(E275:G275))</f>
        <v>0</v>
      </c>
      <c r="I275" s="19"/>
      <c r="J275" s="392" t="s">
        <v>314</v>
      </c>
      <c r="K275" s="392"/>
      <c r="L275" s="18"/>
    </row>
    <row r="276" spans="1:13" ht="28.5" customHeight="1" x14ac:dyDescent="0.25">
      <c r="A276" s="19"/>
      <c r="B276" s="188"/>
      <c r="C276" s="432" t="s">
        <v>77</v>
      </c>
      <c r="D276" s="433"/>
      <c r="E276" s="356"/>
      <c r="F276" s="357"/>
      <c r="G276" s="307"/>
      <c r="H276" s="358"/>
      <c r="I276" s="19"/>
      <c r="J276" s="392" t="s">
        <v>315</v>
      </c>
      <c r="K276" s="392"/>
      <c r="L276" s="18"/>
    </row>
    <row r="277" spans="1:13" ht="28.5" customHeight="1" x14ac:dyDescent="0.25">
      <c r="A277" s="19"/>
      <c r="B277" s="188"/>
      <c r="C277" s="432" t="s">
        <v>79</v>
      </c>
      <c r="D277" s="433"/>
      <c r="E277" s="356"/>
      <c r="F277" s="357"/>
      <c r="G277" s="307"/>
      <c r="H277" s="358"/>
      <c r="I277" s="19"/>
      <c r="J277" s="392" t="s">
        <v>316</v>
      </c>
      <c r="K277" s="392"/>
      <c r="L277" s="18"/>
    </row>
    <row r="278" spans="1:13" ht="15.75" customHeight="1" thickBot="1" x14ac:dyDescent="0.3">
      <c r="A278" s="19"/>
      <c r="B278" s="188"/>
      <c r="C278" s="432" t="s">
        <v>80</v>
      </c>
      <c r="D278" s="433"/>
      <c r="E278" s="359"/>
      <c r="F278" s="360"/>
      <c r="G278" s="361"/>
      <c r="H278" s="358"/>
      <c r="I278" s="19"/>
      <c r="J278" s="392" t="s">
        <v>317</v>
      </c>
      <c r="K278" s="392"/>
      <c r="L278" s="18"/>
    </row>
    <row r="279" spans="1:13" ht="15.75" customHeight="1" x14ac:dyDescent="0.25">
      <c r="A279" s="19"/>
      <c r="B279" s="188"/>
      <c r="C279" s="389" t="s">
        <v>81</v>
      </c>
      <c r="D279" s="390"/>
      <c r="E279" s="200">
        <f>IF(SUM(E276:E278)&lt;0,0,SUM(E276:E278))</f>
        <v>0</v>
      </c>
      <c r="F279" s="200">
        <f>IF(SUM(F276:F278)&lt;0,0,SUM(F276:F278))</f>
        <v>0</v>
      </c>
      <c r="G279" s="200">
        <f>IF(SUM(G276:G278)&lt;0,0,SUM(G276:G278))</f>
        <v>0</v>
      </c>
      <c r="H279" s="177">
        <f>IF(SUM(E279:G279)&lt;0,0,IF(H275 = 0, 0, IF(SUM(F275:G275)&gt;=24,SUM(F279:G279)/H275,SUM(E279:G279)/H275)))</f>
        <v>0</v>
      </c>
      <c r="I279" s="19"/>
      <c r="J279" s="152"/>
      <c r="K279" s="153"/>
      <c r="L279" s="18"/>
    </row>
    <row r="280" spans="1:13" ht="15.75" customHeight="1" x14ac:dyDescent="0.25">
      <c r="A280" s="19"/>
      <c r="B280" s="197"/>
      <c r="C280" s="362"/>
      <c r="D280" s="362"/>
      <c r="E280" s="363"/>
      <c r="F280" s="391" t="s">
        <v>123</v>
      </c>
      <c r="G280" s="391"/>
      <c r="H280" s="115">
        <f>IF(H275=0,0,(E279+(ROUND(H279,2)*(12-E275))))</f>
        <v>0</v>
      </c>
      <c r="I280" s="19"/>
      <c r="J280" s="152"/>
      <c r="K280" s="153"/>
      <c r="L280" s="18"/>
    </row>
    <row r="281" spans="1:13" ht="31.5" customHeight="1" x14ac:dyDescent="0.25">
      <c r="A281" s="19"/>
      <c r="B281" s="19"/>
      <c r="C281" s="19"/>
      <c r="D281" s="19"/>
      <c r="E281" s="19"/>
      <c r="F281" s="19"/>
      <c r="G281" s="19"/>
      <c r="H281" s="19"/>
      <c r="I281" s="19"/>
      <c r="J281" s="152"/>
      <c r="K281" s="153"/>
      <c r="L281" s="18"/>
    </row>
    <row r="282" spans="1:13" ht="31.5" customHeight="1" x14ac:dyDescent="0.25">
      <c r="A282" s="19"/>
      <c r="B282" s="41" t="str">
        <f>IF(D175 = "Pay Stubs", IF(#REF! = "Hourly Pay Rate", IF(AND(C282="", D282 = "", E282 = ""), "","Rate Calculator"), ""), "")</f>
        <v/>
      </c>
      <c r="C282" s="42" t="str">
        <f>IF(D175 = "Pay Stubs", IF(#REF!="Hourly Pay Rate", IF(OR(#REF! = "",#REF! = 0), "",#REF! /#REF!),""), "")</f>
        <v/>
      </c>
      <c r="D282" s="42" t="str">
        <f>IF(D175="Pay Stubs",IF(#REF!="Hourly Pay Rate",IF(OR(#REF!="",#REF! = 0),"",#REF!/#REF!), ""),"")</f>
        <v/>
      </c>
      <c r="E282" s="42" t="str">
        <f>IF(D175 = "Pay Stubs", IF(#REF!="Hourly Pay Rate", IF(OR(#REF! = "",#REF! = 0), "",#REF! /#REF!), ""), "")</f>
        <v/>
      </c>
      <c r="F282" s="24"/>
      <c r="G282" s="43"/>
      <c r="H282" s="19"/>
      <c r="I282" s="24"/>
      <c r="J282" s="152"/>
      <c r="K282" s="153"/>
      <c r="L282" s="18"/>
    </row>
    <row r="283" spans="1:13" ht="18" customHeight="1" x14ac:dyDescent="0.25">
      <c r="A283" s="15"/>
      <c r="B283" s="50" t="s">
        <v>183</v>
      </c>
      <c r="C283" s="51"/>
      <c r="D283" s="51"/>
      <c r="E283" s="51"/>
      <c r="F283" s="51"/>
      <c r="G283" s="15"/>
      <c r="H283" s="54" t="s">
        <v>239</v>
      </c>
      <c r="I283" s="51"/>
      <c r="L283" s="18"/>
    </row>
    <row r="284" spans="1:13" ht="14.25" customHeight="1" x14ac:dyDescent="0.25">
      <c r="A284" s="19"/>
      <c r="L284" s="29"/>
      <c r="M284" s="29"/>
    </row>
    <row r="285" spans="1:13" ht="14.25" customHeight="1" x14ac:dyDescent="0.25">
      <c r="A285" s="19"/>
      <c r="L285" s="29"/>
      <c r="M285" s="29"/>
    </row>
    <row r="286" spans="1:13" ht="14.25" customHeight="1" x14ac:dyDescent="0.25">
      <c r="A286" s="19"/>
      <c r="L286" s="29"/>
      <c r="M286" s="29"/>
    </row>
    <row r="287" spans="1:13" ht="16.5" customHeight="1" x14ac:dyDescent="0.25">
      <c r="A287" s="19"/>
      <c r="L287" s="29"/>
      <c r="M287" s="29"/>
    </row>
    <row r="288" spans="1:13" ht="15.75" customHeight="1" x14ac:dyDescent="0.25">
      <c r="A288" s="19"/>
      <c r="L288" s="29"/>
      <c r="M288" s="29"/>
    </row>
    <row r="289" spans="1:12" ht="15.75" x14ac:dyDescent="0.25">
      <c r="A289" s="19"/>
      <c r="L289" s="28"/>
    </row>
    <row r="290" spans="1:12" s="36" customFormat="1" ht="15.75" x14ac:dyDescent="0.25">
      <c r="A290" s="19"/>
      <c r="B290" s="18"/>
      <c r="C290" s="18"/>
      <c r="D290" s="18"/>
      <c r="E290" s="18"/>
      <c r="F290" s="18"/>
      <c r="G290" s="18"/>
      <c r="H290" s="18"/>
      <c r="I290" s="18"/>
      <c r="J290" s="99"/>
      <c r="K290" s="154"/>
      <c r="L290" s="52"/>
    </row>
    <row r="291" spans="1:12" s="36" customFormat="1" ht="15.75" x14ac:dyDescent="0.25">
      <c r="A291" s="49"/>
      <c r="B291" s="18"/>
      <c r="C291" s="18"/>
      <c r="D291" s="18"/>
      <c r="E291" s="18"/>
      <c r="F291" s="18"/>
      <c r="G291" s="18"/>
      <c r="H291" s="18"/>
      <c r="I291" s="18"/>
      <c r="J291" s="99"/>
      <c r="K291" s="154"/>
      <c r="L291" s="52"/>
    </row>
    <row r="292" spans="1:12" s="36" customFormat="1" ht="15" customHeight="1" x14ac:dyDescent="0.25">
      <c r="B292" s="18"/>
      <c r="C292" s="18"/>
      <c r="D292" s="18"/>
      <c r="E292" s="18"/>
      <c r="F292" s="18"/>
      <c r="G292" s="18"/>
      <c r="H292" s="18"/>
      <c r="I292" s="18"/>
      <c r="J292" s="99"/>
      <c r="K292" s="154"/>
      <c r="L292" s="52"/>
    </row>
    <row r="293" spans="1:12" ht="15.75" x14ac:dyDescent="0.25"/>
    <row r="294" spans="1:12" ht="30" customHeight="1" x14ac:dyDescent="0.25">
      <c r="D294" s="53"/>
    </row>
    <row r="295" spans="1:12" ht="39" customHeight="1" x14ac:dyDescent="0.25"/>
    <row r="296" spans="1:12" ht="15" customHeight="1" x14ac:dyDescent="0.25"/>
    <row r="297" spans="1:12" ht="15" customHeight="1" x14ac:dyDescent="0.25"/>
    <row r="298" spans="1:12" ht="15" customHeight="1" x14ac:dyDescent="0.25"/>
    <row r="299" spans="1:12" ht="15" customHeight="1" x14ac:dyDescent="0.25"/>
    <row r="300" spans="1:12" ht="15" customHeight="1" x14ac:dyDescent="0.25"/>
    <row r="301" spans="1:12" ht="15" customHeight="1" x14ac:dyDescent="0.25"/>
    <row r="302" spans="1:12" ht="15" customHeight="1" x14ac:dyDescent="0.25"/>
    <row r="303" spans="1:12" ht="15" customHeight="1" x14ac:dyDescent="0.25"/>
    <row r="304" spans="1:12" ht="15" customHeight="1" x14ac:dyDescent="0.25"/>
    <row r="305" ht="15" customHeight="1" x14ac:dyDescent="0.25"/>
    <row r="306" ht="28.5" customHeight="1" x14ac:dyDescent="0.25"/>
    <row r="307" ht="35.25" customHeight="1" x14ac:dyDescent="0.25"/>
    <row r="308" ht="45" customHeight="1" x14ac:dyDescent="0.25"/>
    <row r="309" ht="36.75" customHeight="1" x14ac:dyDescent="0.25"/>
    <row r="310" ht="33.75" customHeight="1" x14ac:dyDescent="0.25"/>
    <row r="311" ht="15" customHeight="1" x14ac:dyDescent="0.25"/>
    <row r="312" ht="15" customHeight="1" x14ac:dyDescent="0.25"/>
    <row r="313" ht="15.75" x14ac:dyDescent="0.25"/>
    <row r="314" ht="15.75" x14ac:dyDescent="0.25"/>
    <row r="315" ht="15.75" x14ac:dyDescent="0.25"/>
    <row r="316" ht="15.75" x14ac:dyDescent="0.25"/>
    <row r="317" ht="2.25" hidden="1" customHeight="1" x14ac:dyDescent="0.25"/>
    <row r="318" ht="15.75" hidden="1" x14ac:dyDescent="0.25"/>
    <row r="319" ht="15.75" hidden="1" x14ac:dyDescent="0.25"/>
    <row r="320" ht="15.75" hidden="1" x14ac:dyDescent="0.25"/>
    <row r="321" ht="15.75" hidden="1" x14ac:dyDescent="0.25"/>
    <row r="322" ht="15.75" hidden="1" x14ac:dyDescent="0.25"/>
    <row r="323" ht="15.75" hidden="1" x14ac:dyDescent="0.25"/>
    <row r="324" ht="15.75" hidden="1" x14ac:dyDescent="0.25"/>
    <row r="325" ht="15.75" hidden="1" x14ac:dyDescent="0.25"/>
    <row r="326" ht="15.75" hidden="1" x14ac:dyDescent="0.25"/>
    <row r="327" ht="3" hidden="1" customHeight="1" x14ac:dyDescent="0.25"/>
    <row r="328" ht="3" hidden="1" customHeight="1" x14ac:dyDescent="0.25"/>
    <row r="329" ht="3" hidden="1" customHeight="1" x14ac:dyDescent="0.25"/>
    <row r="330" ht="3" hidden="1" customHeight="1" x14ac:dyDescent="0.25"/>
    <row r="331" ht="3" hidden="1" customHeight="1" x14ac:dyDescent="0.25"/>
    <row r="332" ht="3"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0" hidden="1" customHeight="1" x14ac:dyDescent="0.25"/>
    <row r="356" ht="0" hidden="1" customHeight="1" x14ac:dyDescent="0.25"/>
    <row r="357" ht="0" hidden="1" customHeight="1" x14ac:dyDescent="0.25"/>
    <row r="358" ht="0" hidden="1" customHeight="1" x14ac:dyDescent="0.25"/>
    <row r="359" ht="0" hidden="1" customHeight="1" x14ac:dyDescent="0.25"/>
    <row r="360" ht="0" hidden="1" customHeight="1" x14ac:dyDescent="0.25"/>
    <row r="361" ht="0" hidden="1" customHeight="1" x14ac:dyDescent="0.25"/>
    <row r="362" ht="0" hidden="1" customHeight="1" x14ac:dyDescent="0.25"/>
    <row r="363" ht="0" hidden="1" customHeight="1" x14ac:dyDescent="0.25"/>
    <row r="364" ht="0" hidden="1" customHeight="1" x14ac:dyDescent="0.25"/>
    <row r="365" ht="0" hidden="1" customHeight="1" x14ac:dyDescent="0.25"/>
    <row r="366" ht="0" hidden="1" customHeight="1" x14ac:dyDescent="0.25"/>
    <row r="367" ht="0" hidden="1" customHeight="1" x14ac:dyDescent="0.25"/>
    <row r="368" ht="0" hidden="1" customHeight="1" x14ac:dyDescent="0.25"/>
    <row r="369" ht="0" hidden="1" customHeight="1" x14ac:dyDescent="0.25"/>
  </sheetData>
  <sheetProtection algorithmName="SHA-512" hashValue="ayZo1kLITwgUZIzaHJoAvpLbgDUYCZikNoqhPuX/3RbU4ihZzK8FKodd7MG5FLUF5qpHZXRwN2ApfnGNRyY/4w==" saltValue="J3KfTVek2xFmqfuLNdKdRA==" spinCount="100000" sheet="1" objects="1" scenarios="1"/>
  <mergeCells count="340">
    <mergeCell ref="B1:H2"/>
    <mergeCell ref="J2:K2"/>
    <mergeCell ref="D3:F3"/>
    <mergeCell ref="J3:K3"/>
    <mergeCell ref="J4:K4"/>
    <mergeCell ref="E5:H5"/>
    <mergeCell ref="J5:K5"/>
    <mergeCell ref="J11:K11"/>
    <mergeCell ref="B12:D12"/>
    <mergeCell ref="J12:K12"/>
    <mergeCell ref="B13:D13"/>
    <mergeCell ref="J13:K13"/>
    <mergeCell ref="B14:D14"/>
    <mergeCell ref="J14:K14"/>
    <mergeCell ref="J6:K6"/>
    <mergeCell ref="J7:K7"/>
    <mergeCell ref="B8:D8"/>
    <mergeCell ref="G8:H11"/>
    <mergeCell ref="J8:K8"/>
    <mergeCell ref="B9:D9"/>
    <mergeCell ref="J9:K9"/>
    <mergeCell ref="B10:D10"/>
    <mergeCell ref="J10:K10"/>
    <mergeCell ref="B11:D11"/>
    <mergeCell ref="C20:D20"/>
    <mergeCell ref="K20:K27"/>
    <mergeCell ref="C21:D21"/>
    <mergeCell ref="C22:D22"/>
    <mergeCell ref="C23:D23"/>
    <mergeCell ref="C24:D24"/>
    <mergeCell ref="C25:D25"/>
    <mergeCell ref="C26:D26"/>
    <mergeCell ref="B15:D15"/>
    <mergeCell ref="J15:K15"/>
    <mergeCell ref="J16:K16"/>
    <mergeCell ref="J17:K17"/>
    <mergeCell ref="J18:K18"/>
    <mergeCell ref="C19:D19"/>
    <mergeCell ref="J19:K19"/>
    <mergeCell ref="J33:K33"/>
    <mergeCell ref="J34:K34"/>
    <mergeCell ref="J35:K35"/>
    <mergeCell ref="J36:K36"/>
    <mergeCell ref="C38:H38"/>
    <mergeCell ref="J38:K38"/>
    <mergeCell ref="J28:K28"/>
    <mergeCell ref="J29:K29"/>
    <mergeCell ref="J30:K30"/>
    <mergeCell ref="D31:G31"/>
    <mergeCell ref="J31:K31"/>
    <mergeCell ref="J32:K32"/>
    <mergeCell ref="J39:K39"/>
    <mergeCell ref="J40:K41"/>
    <mergeCell ref="C41:D41"/>
    <mergeCell ref="B42:B45"/>
    <mergeCell ref="C42:D42"/>
    <mergeCell ref="G42:H42"/>
    <mergeCell ref="C43:D43"/>
    <mergeCell ref="F43:H43"/>
    <mergeCell ref="J43:K43"/>
    <mergeCell ref="C44:D44"/>
    <mergeCell ref="C47:D48"/>
    <mergeCell ref="J47:K49"/>
    <mergeCell ref="C49:D49"/>
    <mergeCell ref="C50:D50"/>
    <mergeCell ref="J50:K50"/>
    <mergeCell ref="C51:D51"/>
    <mergeCell ref="F44:G44"/>
    <mergeCell ref="J44:K44"/>
    <mergeCell ref="C45:D45"/>
    <mergeCell ref="J45:K45"/>
    <mergeCell ref="C46:D46"/>
    <mergeCell ref="J46:K46"/>
    <mergeCell ref="J56:K56"/>
    <mergeCell ref="C57:E57"/>
    <mergeCell ref="J57:K58"/>
    <mergeCell ref="C58:H58"/>
    <mergeCell ref="J59:K59"/>
    <mergeCell ref="J60:K60"/>
    <mergeCell ref="J53:K53"/>
    <mergeCell ref="C54:D54"/>
    <mergeCell ref="J54:K54"/>
    <mergeCell ref="C55:D55"/>
    <mergeCell ref="F55:G55"/>
    <mergeCell ref="J55:K55"/>
    <mergeCell ref="B53:H53"/>
    <mergeCell ref="F61:F64"/>
    <mergeCell ref="G61:H64"/>
    <mergeCell ref="J61:K62"/>
    <mergeCell ref="J63:K65"/>
    <mergeCell ref="G65:H65"/>
    <mergeCell ref="J66:K66"/>
    <mergeCell ref="J68:K68"/>
    <mergeCell ref="J70:K70"/>
    <mergeCell ref="J72:K72"/>
    <mergeCell ref="J78:K78"/>
    <mergeCell ref="J79:K79"/>
    <mergeCell ref="J80:K80"/>
    <mergeCell ref="J81:K81"/>
    <mergeCell ref="J82:K82"/>
    <mergeCell ref="J83:K83"/>
    <mergeCell ref="J67:K67"/>
    <mergeCell ref="J69:K69"/>
    <mergeCell ref="J75:K75"/>
    <mergeCell ref="J76:K76"/>
    <mergeCell ref="J77:K77"/>
    <mergeCell ref="J73:K73"/>
    <mergeCell ref="C103:D103"/>
    <mergeCell ref="J103:K103"/>
    <mergeCell ref="J84:K84"/>
    <mergeCell ref="J85:K85"/>
    <mergeCell ref="J86:K86"/>
    <mergeCell ref="J87:K87"/>
    <mergeCell ref="J88:K88"/>
    <mergeCell ref="D89:G89"/>
    <mergeCell ref="J89:K89"/>
    <mergeCell ref="C102:D102"/>
    <mergeCell ref="J90:K90"/>
    <mergeCell ref="J91:K91"/>
    <mergeCell ref="J92:K92"/>
    <mergeCell ref="J93:K93"/>
    <mergeCell ref="J94:K94"/>
    <mergeCell ref="C96:H96"/>
    <mergeCell ref="J96:K96"/>
    <mergeCell ref="F102:G102"/>
    <mergeCell ref="J102:K102"/>
    <mergeCell ref="C104:D104"/>
    <mergeCell ref="J104:K104"/>
    <mergeCell ref="J97:K97"/>
    <mergeCell ref="J98:K99"/>
    <mergeCell ref="C99:D99"/>
    <mergeCell ref="C112:D112"/>
    <mergeCell ref="J112:K112"/>
    <mergeCell ref="C113:D113"/>
    <mergeCell ref="F113:G113"/>
    <mergeCell ref="J113:K113"/>
    <mergeCell ref="C105:D106"/>
    <mergeCell ref="J105:K107"/>
    <mergeCell ref="C107:D107"/>
    <mergeCell ref="C108:D108"/>
    <mergeCell ref="J108:K108"/>
    <mergeCell ref="C109:D109"/>
    <mergeCell ref="J109:K109"/>
    <mergeCell ref="B111:H111"/>
    <mergeCell ref="B100:B103"/>
    <mergeCell ref="C100:D100"/>
    <mergeCell ref="G100:H100"/>
    <mergeCell ref="C101:D101"/>
    <mergeCell ref="F101:H101"/>
    <mergeCell ref="J101:K101"/>
    <mergeCell ref="F119:F122"/>
    <mergeCell ref="G119:H122"/>
    <mergeCell ref="J119:K119"/>
    <mergeCell ref="J120:K121"/>
    <mergeCell ref="J122:K124"/>
    <mergeCell ref="G123:H123"/>
    <mergeCell ref="J114:K114"/>
    <mergeCell ref="C115:E115"/>
    <mergeCell ref="J115:K116"/>
    <mergeCell ref="C116:H116"/>
    <mergeCell ref="J117:K117"/>
    <mergeCell ref="J118:K118"/>
    <mergeCell ref="J136:K136"/>
    <mergeCell ref="J137:K137"/>
    <mergeCell ref="J138:K138"/>
    <mergeCell ref="J139:K139"/>
    <mergeCell ref="J140:K140"/>
    <mergeCell ref="J141:K141"/>
    <mergeCell ref="J125:K125"/>
    <mergeCell ref="J126:K126"/>
    <mergeCell ref="J133:K133"/>
    <mergeCell ref="J134:K134"/>
    <mergeCell ref="J135:K135"/>
    <mergeCell ref="J127:K127"/>
    <mergeCell ref="J128:K128"/>
    <mergeCell ref="J129:K129"/>
    <mergeCell ref="J148:K148"/>
    <mergeCell ref="J149:K149"/>
    <mergeCell ref="J150:K150"/>
    <mergeCell ref="J151:K151"/>
    <mergeCell ref="J152:K152"/>
    <mergeCell ref="C154:H154"/>
    <mergeCell ref="J154:K154"/>
    <mergeCell ref="J142:K142"/>
    <mergeCell ref="J143:K143"/>
    <mergeCell ref="J144:K144"/>
    <mergeCell ref="J145:K145"/>
    <mergeCell ref="J146:K146"/>
    <mergeCell ref="D147:G147"/>
    <mergeCell ref="J147:K147"/>
    <mergeCell ref="J155:K155"/>
    <mergeCell ref="J156:K157"/>
    <mergeCell ref="C157:D157"/>
    <mergeCell ref="B158:B161"/>
    <mergeCell ref="C158:D158"/>
    <mergeCell ref="G158:H158"/>
    <mergeCell ref="C159:D159"/>
    <mergeCell ref="F159:H159"/>
    <mergeCell ref="J159:K159"/>
    <mergeCell ref="C160:D160"/>
    <mergeCell ref="C163:D164"/>
    <mergeCell ref="J163:K165"/>
    <mergeCell ref="C165:D165"/>
    <mergeCell ref="C166:D166"/>
    <mergeCell ref="J166:K166"/>
    <mergeCell ref="C167:D167"/>
    <mergeCell ref="J167:K167"/>
    <mergeCell ref="F160:G160"/>
    <mergeCell ref="J160:K160"/>
    <mergeCell ref="C161:D161"/>
    <mergeCell ref="J161:K161"/>
    <mergeCell ref="C162:D162"/>
    <mergeCell ref="J162:K162"/>
    <mergeCell ref="C173:E173"/>
    <mergeCell ref="J173:K174"/>
    <mergeCell ref="C174:H174"/>
    <mergeCell ref="J175:K175"/>
    <mergeCell ref="J176:K176"/>
    <mergeCell ref="J168:K168"/>
    <mergeCell ref="C170:D170"/>
    <mergeCell ref="J170:K170"/>
    <mergeCell ref="C171:D171"/>
    <mergeCell ref="F171:G171"/>
    <mergeCell ref="J171:K171"/>
    <mergeCell ref="B169:H169"/>
    <mergeCell ref="F177:F180"/>
    <mergeCell ref="G177:H180"/>
    <mergeCell ref="J177:K178"/>
    <mergeCell ref="J179:K181"/>
    <mergeCell ref="G181:H181"/>
    <mergeCell ref="J182:K182"/>
    <mergeCell ref="J184:K184"/>
    <mergeCell ref="J185:K185"/>
    <mergeCell ref="J172:K172"/>
    <mergeCell ref="J195:K195"/>
    <mergeCell ref="J196:K196"/>
    <mergeCell ref="J197:K197"/>
    <mergeCell ref="J198:K198"/>
    <mergeCell ref="J199:K199"/>
    <mergeCell ref="J200:K200"/>
    <mergeCell ref="J183:K183"/>
    <mergeCell ref="J186:K187"/>
    <mergeCell ref="J191:K191"/>
    <mergeCell ref="J192:K192"/>
    <mergeCell ref="J193:K193"/>
    <mergeCell ref="J194:K194"/>
    <mergeCell ref="J206:K206"/>
    <mergeCell ref="J207:K207"/>
    <mergeCell ref="J208:K208"/>
    <mergeCell ref="J209:K209"/>
    <mergeCell ref="J217:K217"/>
    <mergeCell ref="C218:D218"/>
    <mergeCell ref="J218:K218"/>
    <mergeCell ref="J210:K210"/>
    <mergeCell ref="J201:K201"/>
    <mergeCell ref="J202:K202"/>
    <mergeCell ref="J203:K203"/>
    <mergeCell ref="J205:K205"/>
    <mergeCell ref="J204:K204"/>
    <mergeCell ref="J229:K229"/>
    <mergeCell ref="J230:K230"/>
    <mergeCell ref="J231:K232"/>
    <mergeCell ref="J233:K233"/>
    <mergeCell ref="J234:K235"/>
    <mergeCell ref="C219:D219"/>
    <mergeCell ref="J219:K219"/>
    <mergeCell ref="J212:K212"/>
    <mergeCell ref="C228:D228"/>
    <mergeCell ref="J228:K228"/>
    <mergeCell ref="C223:D223"/>
    <mergeCell ref="C224:D224"/>
    <mergeCell ref="J224:K224"/>
    <mergeCell ref="J213:K213"/>
    <mergeCell ref="J214:K215"/>
    <mergeCell ref="J220:K220"/>
    <mergeCell ref="J221:K223"/>
    <mergeCell ref="J225:K225"/>
    <mergeCell ref="C215:D215"/>
    <mergeCell ref="C216:D216"/>
    <mergeCell ref="C217:D217"/>
    <mergeCell ref="B227:H227"/>
    <mergeCell ref="J250:K250"/>
    <mergeCell ref="J261:K261"/>
    <mergeCell ref="J239:K239"/>
    <mergeCell ref="J249:K249"/>
    <mergeCell ref="J236:K238"/>
    <mergeCell ref="J240:K240"/>
    <mergeCell ref="J242:K242"/>
    <mergeCell ref="J243:K243"/>
    <mergeCell ref="J251:K251"/>
    <mergeCell ref="C278:D278"/>
    <mergeCell ref="J274:K274"/>
    <mergeCell ref="C275:D275"/>
    <mergeCell ref="J275:K275"/>
    <mergeCell ref="C266:D266"/>
    <mergeCell ref="J266:K266"/>
    <mergeCell ref="C267:D267"/>
    <mergeCell ref="J267:K267"/>
    <mergeCell ref="C268:D268"/>
    <mergeCell ref="C269:D269"/>
    <mergeCell ref="J268:K268"/>
    <mergeCell ref="J269:K269"/>
    <mergeCell ref="B267:B270"/>
    <mergeCell ref="C276:D276"/>
    <mergeCell ref="J276:K276"/>
    <mergeCell ref="C277:D277"/>
    <mergeCell ref="J277:K277"/>
    <mergeCell ref="J262:K262"/>
    <mergeCell ref="J263:K263"/>
    <mergeCell ref="C264:D264"/>
    <mergeCell ref="J264:K264"/>
    <mergeCell ref="C265:D265"/>
    <mergeCell ref="J265:K265"/>
    <mergeCell ref="C270:D270"/>
    <mergeCell ref="C272:D272"/>
    <mergeCell ref="B274:B275"/>
    <mergeCell ref="C279:D279"/>
    <mergeCell ref="F280:G280"/>
    <mergeCell ref="J270:K270"/>
    <mergeCell ref="J278:K278"/>
    <mergeCell ref="D205:G205"/>
    <mergeCell ref="C212:H212"/>
    <mergeCell ref="B216:B219"/>
    <mergeCell ref="G216:H216"/>
    <mergeCell ref="F217:H217"/>
    <mergeCell ref="F218:G218"/>
    <mergeCell ref="C220:D220"/>
    <mergeCell ref="C221:D222"/>
    <mergeCell ref="C225:D225"/>
    <mergeCell ref="C229:D229"/>
    <mergeCell ref="F229:G229"/>
    <mergeCell ref="C231:E231"/>
    <mergeCell ref="C232:H232"/>
    <mergeCell ref="F235:F238"/>
    <mergeCell ref="G235:H238"/>
    <mergeCell ref="G239:H239"/>
    <mergeCell ref="B261:B262"/>
    <mergeCell ref="C261:D261"/>
    <mergeCell ref="F261:G261"/>
    <mergeCell ref="B264:B266"/>
  </mergeCells>
  <conditionalFormatting sqref="H44">
    <cfRule type="cellIs" dxfId="572" priority="90" stopIfTrue="1" operator="greaterThan">
      <formula>$I$44</formula>
    </cfRule>
    <cfRule type="cellIs" dxfId="571" priority="92" stopIfTrue="1" operator="lessThan">
      <formula>$I$44</formula>
    </cfRule>
  </conditionalFormatting>
  <conditionalFormatting sqref="F57">
    <cfRule type="cellIs" dxfId="570" priority="88" stopIfTrue="1" operator="greaterThan">
      <formula>$G$57</formula>
    </cfRule>
    <cfRule type="cellIs" dxfId="569" priority="91" stopIfTrue="1" operator="lessThan">
      <formula>$G$57</formula>
    </cfRule>
  </conditionalFormatting>
  <conditionalFormatting sqref="C57:E57">
    <cfRule type="cellIs" dxfId="568" priority="89" stopIfTrue="1" operator="equal">
      <formula>"Payroll Frequency changed, delete value in F79"</formula>
    </cfRule>
  </conditionalFormatting>
  <conditionalFormatting sqref="B38:H51">
    <cfRule type="expression" dxfId="567" priority="87">
      <formula>$D$33="Pay Stubs"</formula>
    </cfRule>
  </conditionalFormatting>
  <conditionalFormatting sqref="B55:H65 B75:H77 C67:H74 B66 G66:H66">
    <cfRule type="expression" dxfId="566" priority="86">
      <formula>$D$33="VOE"</formula>
    </cfRule>
  </conditionalFormatting>
  <conditionalFormatting sqref="G42 E41:E51">
    <cfRule type="expression" dxfId="565" priority="85">
      <formula>$D$33="Pay Stubs"</formula>
    </cfRule>
  </conditionalFormatting>
  <conditionalFormatting sqref="E55 C61:E65 G65:H65 C67:F77">
    <cfRule type="expression" dxfId="564" priority="84">
      <formula>$D$33="VOE"</formula>
    </cfRule>
  </conditionalFormatting>
  <conditionalFormatting sqref="E33">
    <cfRule type="expression" dxfId="563" priority="83">
      <formula>$D$33 = ""</formula>
    </cfRule>
  </conditionalFormatting>
  <conditionalFormatting sqref="E19:F19">
    <cfRule type="expression" dxfId="562" priority="82">
      <formula>$H$261= "Yes"</formula>
    </cfRule>
  </conditionalFormatting>
  <conditionalFormatting sqref="E19">
    <cfRule type="expression" dxfId="561" priority="81">
      <formula>$E$19&lt;&gt;""</formula>
    </cfRule>
  </conditionalFormatting>
  <conditionalFormatting sqref="F19">
    <cfRule type="expression" dxfId="560" priority="80">
      <formula>$F$19&lt;&gt; ""</formula>
    </cfRule>
  </conditionalFormatting>
  <conditionalFormatting sqref="B67:B74">
    <cfRule type="expression" dxfId="559" priority="79">
      <formula>$D$33="VOE"</formula>
    </cfRule>
  </conditionalFormatting>
  <conditionalFormatting sqref="C66">
    <cfRule type="expression" dxfId="558" priority="78">
      <formula>$D$33="VOE"</formula>
    </cfRule>
  </conditionalFormatting>
  <conditionalFormatting sqref="C66">
    <cfRule type="expression" dxfId="557" priority="77">
      <formula>$D$33="VOE"</formula>
    </cfRule>
  </conditionalFormatting>
  <conditionalFormatting sqref="D66:E66">
    <cfRule type="expression" dxfId="556" priority="76">
      <formula>$D$33="VOE"</formula>
    </cfRule>
  </conditionalFormatting>
  <conditionalFormatting sqref="D66:E66">
    <cfRule type="expression" dxfId="555" priority="75">
      <formula>$D$33="VOE"</formula>
    </cfRule>
  </conditionalFormatting>
  <conditionalFormatting sqref="F66">
    <cfRule type="expression" dxfId="554" priority="74">
      <formula>$D$33="VOE"</formula>
    </cfRule>
  </conditionalFormatting>
  <conditionalFormatting sqref="F66">
    <cfRule type="expression" dxfId="553" priority="73">
      <formula>$D$33="VOE"</formula>
    </cfRule>
  </conditionalFormatting>
  <conditionalFormatting sqref="H102">
    <cfRule type="cellIs" dxfId="552" priority="70" stopIfTrue="1" operator="greaterThan">
      <formula>$I$44</formula>
    </cfRule>
    <cfRule type="cellIs" dxfId="551" priority="72" stopIfTrue="1" operator="lessThan">
      <formula>$I$44</formula>
    </cfRule>
  </conditionalFormatting>
  <conditionalFormatting sqref="F115">
    <cfRule type="cellIs" dxfId="550" priority="68" stopIfTrue="1" operator="greaterThan">
      <formula>$G$57</formula>
    </cfRule>
    <cfRule type="cellIs" dxfId="549" priority="71" stopIfTrue="1" operator="lessThan">
      <formula>$G$57</formula>
    </cfRule>
  </conditionalFormatting>
  <conditionalFormatting sqref="C115:E115">
    <cfRule type="cellIs" dxfId="548" priority="69" stopIfTrue="1" operator="equal">
      <formula>"Payroll Frequency changed, delete value in F79"</formula>
    </cfRule>
  </conditionalFormatting>
  <conditionalFormatting sqref="B96:H109">
    <cfRule type="expression" dxfId="547" priority="67">
      <formula>$D$91="Pay Stubs"</formula>
    </cfRule>
  </conditionalFormatting>
  <conditionalFormatting sqref="B113:H123 B133:H135 C125:H132 B124 G124:H124">
    <cfRule type="expression" dxfId="546" priority="66">
      <formula>$D$91="VOE"</formula>
    </cfRule>
  </conditionalFormatting>
  <conditionalFormatting sqref="G100 E99:E109">
    <cfRule type="expression" dxfId="545" priority="65">
      <formula>$D$91="Pay Stubs"</formula>
    </cfRule>
  </conditionalFormatting>
  <conditionalFormatting sqref="E113 C119:E123 G123:H123 C125:F135">
    <cfRule type="expression" dxfId="544" priority="64">
      <formula>$D$91="VOE"</formula>
    </cfRule>
  </conditionalFormatting>
  <conditionalFormatting sqref="E91">
    <cfRule type="expression" dxfId="543" priority="63">
      <formula>$D$91 = ""</formula>
    </cfRule>
  </conditionalFormatting>
  <conditionalFormatting sqref="B125:B132">
    <cfRule type="expression" dxfId="542" priority="62">
      <formula>$D$91="VOE"</formula>
    </cfRule>
  </conditionalFormatting>
  <conditionalFormatting sqref="C124">
    <cfRule type="expression" dxfId="541" priority="61">
      <formula>$D$91="VOE"</formula>
    </cfRule>
  </conditionalFormatting>
  <conditionalFormatting sqref="C124">
    <cfRule type="expression" dxfId="540" priority="60">
      <formula>$D$91="VOE"</formula>
    </cfRule>
  </conditionalFormatting>
  <conditionalFormatting sqref="D124:E124">
    <cfRule type="expression" dxfId="539" priority="59">
      <formula>$D$91="VOE"</formula>
    </cfRule>
  </conditionalFormatting>
  <conditionalFormatting sqref="D124:E124">
    <cfRule type="expression" dxfId="538" priority="58">
      <formula>$D$91="VOE"</formula>
    </cfRule>
  </conditionalFormatting>
  <conditionalFormatting sqref="F124">
    <cfRule type="expression" dxfId="537" priority="57">
      <formula>$D$91="VOE"</formula>
    </cfRule>
  </conditionalFormatting>
  <conditionalFormatting sqref="F124">
    <cfRule type="expression" dxfId="536" priority="56">
      <formula>$D$91="VOE"</formula>
    </cfRule>
  </conditionalFormatting>
  <conditionalFormatting sqref="H160">
    <cfRule type="cellIs" dxfId="535" priority="53" stopIfTrue="1" operator="greaterThan">
      <formula>$I$44</formula>
    </cfRule>
    <cfRule type="cellIs" dxfId="534" priority="55" stopIfTrue="1" operator="lessThan">
      <formula>$I$44</formula>
    </cfRule>
  </conditionalFormatting>
  <conditionalFormatting sqref="F173">
    <cfRule type="cellIs" dxfId="533" priority="51" stopIfTrue="1" operator="greaterThan">
      <formula>$G$57</formula>
    </cfRule>
    <cfRule type="cellIs" dxfId="532" priority="54" stopIfTrue="1" operator="lessThan">
      <formula>$G$57</formula>
    </cfRule>
  </conditionalFormatting>
  <conditionalFormatting sqref="C173:E173">
    <cfRule type="cellIs" dxfId="531" priority="52" stopIfTrue="1" operator="equal">
      <formula>"Payroll Frequency changed, delete value in F79"</formula>
    </cfRule>
  </conditionalFormatting>
  <conditionalFormatting sqref="B154:H167">
    <cfRule type="expression" dxfId="530" priority="50">
      <formula>$D$149="Pay Stubs"</formula>
    </cfRule>
  </conditionalFormatting>
  <conditionalFormatting sqref="B171:H181 B191:H193 C183:H190 B182 G182:H182">
    <cfRule type="expression" dxfId="529" priority="49">
      <formula>$D$149="VOE"</formula>
    </cfRule>
  </conditionalFormatting>
  <conditionalFormatting sqref="G158 E157:E167">
    <cfRule type="expression" dxfId="528" priority="48">
      <formula>$D$149="Pay Stubs"</formula>
    </cfRule>
  </conditionalFormatting>
  <conditionalFormatting sqref="E171 C177:E181 G181:H181 C183:F193">
    <cfRule type="expression" dxfId="527" priority="47">
      <formula>$D$149="VOE"</formula>
    </cfRule>
  </conditionalFormatting>
  <conditionalFormatting sqref="E149">
    <cfRule type="expression" dxfId="526" priority="46">
      <formula>$D$149 = ""</formula>
    </cfRule>
  </conditionalFormatting>
  <conditionalFormatting sqref="B183:B190">
    <cfRule type="expression" dxfId="525" priority="45">
      <formula>$D$149="VOE"</formula>
    </cfRule>
  </conditionalFormatting>
  <conditionalFormatting sqref="C182">
    <cfRule type="expression" dxfId="524" priority="44">
      <formula>$D$149="VOE"</formula>
    </cfRule>
  </conditionalFormatting>
  <conditionalFormatting sqref="C182">
    <cfRule type="expression" dxfId="523" priority="43">
      <formula>$D$149="VOE"</formula>
    </cfRule>
  </conditionalFormatting>
  <conditionalFormatting sqref="D182:E182">
    <cfRule type="expression" dxfId="522" priority="42">
      <formula>$D$149="VOE"</formula>
    </cfRule>
  </conditionalFormatting>
  <conditionalFormatting sqref="D182:E182">
    <cfRule type="expression" dxfId="521" priority="41">
      <formula>$D$149="VOE"</formula>
    </cfRule>
  </conditionalFormatting>
  <conditionalFormatting sqref="F182">
    <cfRule type="expression" dxfId="520" priority="40">
      <formula>$D$149="VOE"</formula>
    </cfRule>
  </conditionalFormatting>
  <conditionalFormatting sqref="F182">
    <cfRule type="expression" dxfId="519" priority="39">
      <formula>$D$149="VOE"</formula>
    </cfRule>
  </conditionalFormatting>
  <conditionalFormatting sqref="F240 C235:E239 G239:H239 C241:F251">
    <cfRule type="expression" dxfId="518" priority="1">
      <formula>$D$207="VOE"</formula>
    </cfRule>
  </conditionalFormatting>
  <conditionalFormatting sqref="H218">
    <cfRule type="cellIs" dxfId="517" priority="15" stopIfTrue="1" operator="greaterThan">
      <formula>$I$44</formula>
    </cfRule>
    <cfRule type="cellIs" dxfId="516" priority="17" stopIfTrue="1" operator="lessThan">
      <formula>$I$44</formula>
    </cfRule>
  </conditionalFormatting>
  <conditionalFormatting sqref="F231">
    <cfRule type="cellIs" dxfId="515" priority="13" stopIfTrue="1" operator="greaterThan">
      <formula>$G$57</formula>
    </cfRule>
    <cfRule type="cellIs" dxfId="514" priority="16" stopIfTrue="1" operator="lessThan">
      <formula>$G$57</formula>
    </cfRule>
  </conditionalFormatting>
  <conditionalFormatting sqref="C231:E231">
    <cfRule type="cellIs" dxfId="513" priority="14" stopIfTrue="1" operator="equal">
      <formula>"Payroll Frequency changed, delete value in F79"</formula>
    </cfRule>
  </conditionalFormatting>
  <conditionalFormatting sqref="B212:H225">
    <cfRule type="expression" dxfId="512" priority="12">
      <formula>$D$207="Pay Stubs"</formula>
    </cfRule>
  </conditionalFormatting>
  <conditionalFormatting sqref="B229:H239 B249:H251 C241:H248 B240 G240:H240">
    <cfRule type="expression" dxfId="511" priority="11">
      <formula>$D$207="VOE"</formula>
    </cfRule>
  </conditionalFormatting>
  <conditionalFormatting sqref="G216 E215:E225">
    <cfRule type="expression" dxfId="510" priority="10">
      <formula>$D$207="Pay Stubs"</formula>
    </cfRule>
  </conditionalFormatting>
  <conditionalFormatting sqref="E229">
    <cfRule type="expression" dxfId="509" priority="9">
      <formula>$D$207="VOE"</formula>
    </cfRule>
  </conditionalFormatting>
  <conditionalFormatting sqref="E207">
    <cfRule type="expression" dxfId="508" priority="8">
      <formula>$D$207 = ""</formula>
    </cfRule>
  </conditionalFormatting>
  <conditionalFormatting sqref="B241:B248">
    <cfRule type="expression" dxfId="507" priority="7">
      <formula>$D$207="VOE"</formula>
    </cfRule>
  </conditionalFormatting>
  <conditionalFormatting sqref="C240">
    <cfRule type="expression" dxfId="506" priority="6">
      <formula>$D$207="VOE"</formula>
    </cfRule>
  </conditionalFormatting>
  <conditionalFormatting sqref="C240">
    <cfRule type="expression" dxfId="505" priority="5">
      <formula>$D$207="VOE"</formula>
    </cfRule>
  </conditionalFormatting>
  <conditionalFormatting sqref="D240:E240">
    <cfRule type="expression" dxfId="504" priority="4">
      <formula>$D$207="VOE"</formula>
    </cfRule>
  </conditionalFormatting>
  <conditionalFormatting sqref="D240:E240">
    <cfRule type="expression" dxfId="503" priority="3">
      <formula>$D$207="VOE"</formula>
    </cfRule>
  </conditionalFormatting>
  <conditionalFormatting sqref="F240">
    <cfRule type="expression" dxfId="502" priority="2">
      <formula>$D$207="VOE"</formula>
    </cfRule>
  </conditionalFormatting>
  <dataValidations count="33">
    <dataValidation type="custom" allowBlank="1" showInputMessage="1" showErrorMessage="1" errorTitle="Section" error="Incorrect Section!!" sqref="E99:E100 E102:E109">
      <formula1>INDIRECT("$D$91") = "VOE"</formula1>
    </dataValidation>
    <dataValidation type="custom" allowBlank="1" showInputMessage="1" showErrorMessage="1" errorTitle="Section" error="Incorrect Section!!" sqref="F251 C235:E239 C241:E251">
      <formula1>INDIRECT("$D$207") = "Pay Stubs"</formula1>
    </dataValidation>
    <dataValidation type="custom" allowBlank="1" showInputMessage="1" showErrorMessage="1" errorTitle="Section" error="Incorrect Section!!" sqref="E215:E216 E218:E225">
      <formula1>INDIRECT("$D$207") = "VOE"</formula1>
    </dataValidation>
    <dataValidation type="custom" allowBlank="1" showInputMessage="1" showErrorMessage="1" errorTitle="Section" error="Incorrect Section!!" sqref="F193 C177:E181 C183:E193">
      <formula1>INDIRECT("$D$149") = "Pay Stubs"</formula1>
    </dataValidation>
    <dataValidation type="custom" allowBlank="1" showInputMessage="1" showErrorMessage="1" errorTitle="Section" error="Incorrect Section!!" sqref="E160:E167 E157:E158">
      <formula1>INDIRECT("$D$149") = "VOE"</formula1>
    </dataValidation>
    <dataValidation type="custom" allowBlank="1" showInputMessage="1" showErrorMessage="1" errorTitle="Section" error="Incorrect Section!!" sqref="C119:E123 C125:E135 F135">
      <formula1>INDIRECT("$D$91") = "Pay Stubs"</formula1>
    </dataValidation>
    <dataValidation type="whole" allowBlank="1" showInputMessage="1" showErrorMessage="1" prompt="Enter number of pay periods per year, between 1 and 52." sqref="F19:F26">
      <formula1>1</formula1>
      <formula2>52</formula2>
    </dataValidation>
    <dataValidation allowBlank="1" showInputMessage="1" showErrorMessage="1" errorTitle="Section" error="Incorrect Section!!" sqref="C124:F124 C66:F66 C182:F182 C240:F240"/>
    <dataValidation type="whole" operator="lessThanOrEqual" allowBlank="1" showInputMessage="1" showErrorMessage="1" error="Weeks Employed to Date can not exceed Weeks Employed in Calendar Year." sqref="E264">
      <formula1>C263</formula1>
    </dataValidation>
    <dataValidation type="whole" allowBlank="1" showInputMessage="1" showErrorMessage="1" error="Weeks Off Work During Year + Weeks Employed to Date can not exceed 52." sqref="E261">
      <formula1>0</formula1>
      <formula2>D263</formula2>
    </dataValidation>
    <dataValidation type="list" allowBlank="1" showInputMessage="1" showErrorMessage="1" sqref="G65:H65 G42:H42 G123:H123 G100:H100 G181:H181 G158:H158 G239:H239 G216:H216">
      <formula1>"Hourly Pay Rate, Weekly Pay Rate, Bi-Weekly Pay Rate, Semi-Monthly Pay Rate, Monthly Pay Rate, Annual Pay Rate"</formula1>
    </dataValidation>
    <dataValidation allowBlank="1" showInputMessage="1" showErrorMessage="1" prompt="If YTD amount is not listed on the pay stubs leave blank." sqref="F67:F76 F125:F134 F183:F192 F241:F250"/>
    <dataValidation type="whole" allowBlank="1" showInputMessage="1" showErrorMessage="1" sqref="F57 H44 H102 F115 H160 F173 H218 F231">
      <formula1>0</formula1>
      <formula2>24</formula2>
    </dataValidation>
    <dataValidation type="list" allowBlank="1" showInputMessage="1" showErrorMessage="1" error="Please delete the entry and select a schedule from the drop down list." sqref="E55 E43 E101 E113 E159 E171 E217 E229">
      <formula1>"Weekly, Bi-Weekly, Semi-Monthly, Monthly"</formula1>
    </dataValidation>
    <dataValidation allowBlank="1" showInputMessage="1" showErrorMessage="1" prompt="If a range of hours is indicated on the VOE, enter the high end of the range." sqref="C41:D41 C99:D99 C157:D157 C265:D265 C215:D215"/>
    <dataValidation showDropDown="1" showInputMessage="1" showErrorMessage="1" sqref="G33:G34 G91:G92 G149:G150 G207:G208"/>
    <dataValidation type="list" allowBlank="1" showInputMessage="1" showErrorMessage="1" sqref="D33 D91 D149 D207">
      <formula1>"VOE, Pay Stubs"</formula1>
    </dataValidation>
    <dataValidation allowBlank="1" showInputMessage="1" showErrorMessage="1" prompt="If Thru Date is not provided, enter the date the VOE was signed." sqref="C44:D44 C102:D102 C160:D160 C218:D218"/>
    <dataValidation allowBlank="1" showInputMessage="1" showErrorMessage="1" prompt="Enter the type of income documentation used to qualify the household." sqref="C33 C91 C149 C207"/>
    <dataValidation allowBlank="1" showInputMessage="1" showErrorMessage="1" prompt="If blank, worksheet calculation assumes the person was employed at position prior to January 1 of the income documentation year." sqref="C35 C93 C151 C209"/>
    <dataValidation allowBlank="1" showInputMessage="1" showErrorMessage="1" prompt="If unknown enter Weekly." sqref="C43:D43 C101:D101 C159:D159 C217:D217"/>
    <dataValidation allowBlank="1" showInputMessage="1" showErrorMessage="1" prompt="Enter the Househol Member Number (1-10) from the Household Summary Tab." sqref="D5"/>
    <dataValidation type="list" allowBlank="1" showInputMessage="1" showErrorMessage="1" sqref="H261">
      <formula1>"No, Yes"</formula1>
    </dataValidation>
    <dataValidation allowBlank="1" showInputMessage="1" showErrorMessage="1" prompt="Count full weeks from off season start date to off season end date indicated on VOE." sqref="C261:D261"/>
    <dataValidation allowBlank="1" showInputMessage="1" showErrorMessage="1" prompt="It is important to determine the pay schedule to accurately calculate pay periods to date." sqref="F44:G44 C57:E57 C115:E115 F102:G102 C173:E173 F160:G160 C231:E231 F218:G218"/>
    <dataValidation allowBlank="1" showInputMessage="1" showErrorMessage="1" prompt="Include vacation, holiday and sick pay in Base Pay." sqref="B66 B124 B182 B240"/>
    <dataValidation allowBlank="1" showInputMessage="1" showErrorMessage="1" prompt="Include vacation, holiday and sick time in regular/base hours.  " sqref="B64 B122 B180 B238"/>
    <dataValidation allowBlank="1" showInputMessage="1" showErrorMessage="1" prompt="Earnings for the remainder of the year will be based on the monthly average of the adjusted income from the two most recent years.  If less than two prior years self employment history, the current year will be included in the average." sqref="H274"/>
    <dataValidation allowBlank="1" showInputMessage="1" showErrorMessage="1" prompt="Monthly Average * Months Remaining in Current Year + Current Year Gross income." sqref="F280:G280"/>
    <dataValidation allowBlank="1" showInputMessage="1" showErrorMessage="1" prompt="Gross income will be calculated by taking the net income and adding back the amount of depreciation or amortization taken in that year.  If the resulting income is negative, gross income will be indicated as $0 for the year." sqref="C279:D279"/>
    <dataValidation type="custom" allowBlank="1" showInputMessage="1" showErrorMessage="1" errorTitle="Section" error="Incorrect Section!!" sqref="E41:E42 E44:E51">
      <formula1>INDIRECT("$D$33") = "VOE"</formula1>
    </dataValidation>
    <dataValidation type="custom" allowBlank="1" showInputMessage="1" showErrorMessage="1" errorTitle="Section" error="Incorrect Section!!" sqref="F77 C61:E65 C67:E77">
      <formula1>INDIRECT("$D$33") = "Pay Stubs"</formula1>
    </dataValidation>
    <dataValidation type="date" allowBlank="1" showInputMessage="1" showErrorMessage="1" errorTitle="Invalid Date" error="The date you entered is either invalid format or out of range. Please make sure the date is corrent and then proceed." promptTitle="Date Format" prompt="mm/dd/yyyy" sqref="D35 D93 D151 D209">
      <formula1>EDATE(TODAY(),-1200)</formula1>
      <formula2>TODAY()</formula2>
    </dataValidation>
  </dataValidations>
  <hyperlinks>
    <hyperlink ref="H29" location="'HH Member 1'!A3" display="Back to Top ^"/>
    <hyperlink ref="B9:D9" location="'HH Member 1'!Position2" display="Position 2"/>
    <hyperlink ref="B10:D10" location="'HH Member 1'!Position3" display="Position 3"/>
    <hyperlink ref="B11:D11" location="'HH Member 1'!Position4" display="Position 4"/>
    <hyperlink ref="B12:D12" location="'HH Member 1'!OtherIncome" display="Other Income"/>
    <hyperlink ref="B13:D13" location="'HH Member 1'!SeasonalIncome" display="Seasonal Income"/>
    <hyperlink ref="B14:D14" location="'HH Member 1'!SelfEmploymentIncome" display="Self Employment Income"/>
    <hyperlink ref="H87" location="'HH Member 1'!A3" display="Back to Top ^"/>
    <hyperlink ref="H145" location="'HH Member 1'!A3" display="Back to Top ^"/>
    <hyperlink ref="H283" location="'HH Member 1'!A3" display="Back to Top ^"/>
    <hyperlink ref="B8:D8" location="'HH Member 1'!Position1" display="'HH Member 1'!Position1"/>
    <hyperlink ref="H203" location="'HH Member 1'!A3" display="Back to Top ^"/>
  </hyperlinks>
  <pageMargins left="0.25" right="0.25" top="0.5" bottom="0.5" header="0.3" footer="0.3"/>
  <pageSetup orientation="portrait" blackAndWhite="1" errors="blank" r:id="rId1"/>
  <headerFooter>
    <oddFooter>&amp;R&amp;8 1/1/2022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369"/>
  <sheetViews>
    <sheetView showGridLines="0" zoomScaleNormal="100" workbookViewId="0">
      <pane ySplit="2" topLeftCell="A3" activePane="bottomLeft" state="frozen"/>
      <selection pane="bottomLeft" activeCell="A3" sqref="A3"/>
    </sheetView>
  </sheetViews>
  <sheetFormatPr defaultColWidth="9" defaultRowHeight="0" customHeight="1" zeroHeight="1" x14ac:dyDescent="0.25"/>
  <cols>
    <col min="1" max="1" width="1.5" style="18" customWidth="1"/>
    <col min="2" max="2" width="20.75" style="18" customWidth="1"/>
    <col min="3" max="3" width="11.625" style="18" customWidth="1"/>
    <col min="4" max="4" width="14.75" style="18" customWidth="1"/>
    <col min="5" max="5" width="13.75" style="18" customWidth="1"/>
    <col min="6" max="6" width="13.625" style="18" bestFit="1" customWidth="1"/>
    <col min="7" max="7" width="12.25" style="18" customWidth="1"/>
    <col min="8" max="8" width="12.75" style="18" bestFit="1" customWidth="1"/>
    <col min="9" max="9" width="5.875" style="18" customWidth="1"/>
    <col min="10" max="10" width="43.875" style="368" customWidth="1"/>
    <col min="11" max="11" width="61" style="154" customWidth="1"/>
    <col min="12" max="12" width="7.75" style="23" customWidth="1"/>
    <col min="13" max="13" width="9.375" style="18" customWidth="1"/>
    <col min="14" max="15" width="9" style="18" customWidth="1"/>
    <col min="16" max="16" width="12.875" style="18" customWidth="1"/>
    <col min="17" max="17" width="9" style="18" customWidth="1"/>
    <col min="18" max="18" width="11.625" style="18" customWidth="1"/>
    <col min="19" max="19" width="13.125" style="18" customWidth="1"/>
    <col min="20" max="20" width="12.25" style="18" customWidth="1"/>
    <col min="21" max="21" width="10.5" style="18" customWidth="1"/>
    <col min="22" max="22" width="12" style="18" customWidth="1"/>
    <col min="23" max="23" width="10.125" style="18" customWidth="1"/>
    <col min="24" max="25" width="9" style="18" customWidth="1"/>
    <col min="26" max="16384" width="9" style="18"/>
  </cols>
  <sheetData>
    <row r="1" spans="1:22" ht="15.75" customHeight="1" x14ac:dyDescent="0.25">
      <c r="A1" s="15"/>
      <c r="B1" s="470" t="s">
        <v>294</v>
      </c>
      <c r="C1" s="470"/>
      <c r="D1" s="470"/>
      <c r="E1" s="470"/>
      <c r="F1" s="470"/>
      <c r="G1" s="470"/>
      <c r="H1" s="470"/>
      <c r="I1" s="16"/>
      <c r="K1" s="142"/>
      <c r="L1" s="17"/>
      <c r="M1" s="67"/>
      <c r="N1" s="67"/>
      <c r="O1" s="67"/>
      <c r="P1" s="67"/>
      <c r="Q1" s="67"/>
      <c r="R1" s="67"/>
      <c r="S1" s="67"/>
      <c r="T1" s="67"/>
      <c r="U1" s="67"/>
      <c r="V1" s="67"/>
    </row>
    <row r="2" spans="1:22" ht="22.5" customHeight="1" x14ac:dyDescent="0.3">
      <c r="A2" s="15"/>
      <c r="B2" s="470"/>
      <c r="C2" s="470"/>
      <c r="D2" s="470"/>
      <c r="E2" s="470"/>
      <c r="F2" s="470"/>
      <c r="G2" s="470"/>
      <c r="H2" s="470"/>
      <c r="I2" s="16"/>
      <c r="J2" s="471" t="s">
        <v>266</v>
      </c>
      <c r="K2" s="472"/>
      <c r="L2" s="17"/>
      <c r="M2" s="67"/>
      <c r="N2" s="67"/>
      <c r="O2" s="67"/>
      <c r="P2" s="67"/>
      <c r="Q2" s="67"/>
      <c r="R2" s="67"/>
      <c r="S2" s="67"/>
      <c r="T2" s="67"/>
      <c r="U2" s="67"/>
      <c r="V2" s="67"/>
    </row>
    <row r="3" spans="1:22" ht="38.25" customHeight="1" x14ac:dyDescent="0.25">
      <c r="A3" s="19"/>
      <c r="B3" s="20"/>
      <c r="C3" s="20"/>
      <c r="D3" s="473" t="s">
        <v>242</v>
      </c>
      <c r="E3" s="473"/>
      <c r="F3" s="473"/>
      <c r="G3" s="21"/>
      <c r="H3" s="21"/>
      <c r="I3" s="19"/>
      <c r="J3" s="474"/>
      <c r="K3" s="474"/>
      <c r="L3" s="17"/>
      <c r="M3" s="67"/>
      <c r="N3" s="67"/>
      <c r="O3" s="67"/>
      <c r="P3" s="67"/>
      <c r="Q3" s="67"/>
      <c r="R3" s="67"/>
      <c r="S3" s="67"/>
      <c r="T3" s="67"/>
      <c r="U3" s="67"/>
      <c r="V3" s="67"/>
    </row>
    <row r="4" spans="1:22" ht="16.5" thickBot="1" x14ac:dyDescent="0.3">
      <c r="A4" s="19"/>
      <c r="B4" s="155" t="s">
        <v>56</v>
      </c>
      <c r="C4" s="156"/>
      <c r="D4" s="157"/>
      <c r="E4" s="158"/>
      <c r="F4" s="159"/>
      <c r="G4" s="159"/>
      <c r="H4" s="160"/>
      <c r="I4" s="19"/>
      <c r="J4" s="475" t="s">
        <v>226</v>
      </c>
      <c r="K4" s="475"/>
      <c r="L4" s="17"/>
      <c r="M4" s="67"/>
      <c r="N4" s="67"/>
      <c r="O4" s="67"/>
      <c r="P4" s="67"/>
      <c r="Q4" s="67"/>
      <c r="R4" s="67"/>
      <c r="S4" s="67"/>
      <c r="T4" s="67"/>
      <c r="U4" s="67"/>
      <c r="V4" s="67"/>
    </row>
    <row r="5" spans="1:22" ht="30.75" customHeight="1" thickBot="1" x14ac:dyDescent="0.3">
      <c r="A5" s="22"/>
      <c r="B5" s="161" t="s">
        <v>55</v>
      </c>
      <c r="C5" s="162"/>
      <c r="D5" s="163">
        <v>2</v>
      </c>
      <c r="E5" s="476" t="str">
        <f>IF(D5 = "", "", IF(OR(D5=0, D5&gt;15), "Invalid Household Member Number", IF(VLOOKUP(D5, Name, 2, FALSE) = "", "Name not entered on Household Summary", VLOOKUP(D5, Name, 2, FALSE))))</f>
        <v>Name not entered on Household Summary</v>
      </c>
      <c r="F5" s="477"/>
      <c r="G5" s="477"/>
      <c r="H5" s="478"/>
      <c r="I5" s="19"/>
      <c r="J5" s="392" t="s">
        <v>236</v>
      </c>
      <c r="K5" s="392"/>
      <c r="L5" s="17"/>
      <c r="M5" s="67"/>
      <c r="N5" s="67"/>
      <c r="O5" s="67"/>
      <c r="P5" s="67"/>
      <c r="Q5" s="67"/>
      <c r="R5" s="67"/>
      <c r="S5" s="67"/>
      <c r="T5" s="67"/>
      <c r="U5" s="67"/>
      <c r="V5" s="67"/>
    </row>
    <row r="6" spans="1:22" ht="15" customHeight="1" x14ac:dyDescent="0.25">
      <c r="A6" s="19"/>
      <c r="B6" s="164"/>
      <c r="C6" s="165"/>
      <c r="D6" s="166"/>
      <c r="E6" s="167"/>
      <c r="F6" s="168" t="s">
        <v>118</v>
      </c>
      <c r="G6" s="169"/>
      <c r="H6" s="170"/>
      <c r="I6" s="19"/>
      <c r="J6" s="392" t="s">
        <v>264</v>
      </c>
      <c r="K6" s="392"/>
      <c r="L6" s="17"/>
      <c r="M6" s="67"/>
      <c r="N6" s="67"/>
      <c r="O6" s="67"/>
      <c r="P6" s="67"/>
      <c r="Q6" s="67"/>
      <c r="R6" s="67"/>
      <c r="S6" s="67"/>
      <c r="T6" s="67"/>
      <c r="U6" s="67"/>
      <c r="V6" s="67"/>
    </row>
    <row r="7" spans="1:22" ht="15.75" customHeight="1" x14ac:dyDescent="0.25">
      <c r="A7" s="19"/>
      <c r="B7" s="171" t="s">
        <v>58</v>
      </c>
      <c r="C7" s="172"/>
      <c r="D7" s="173"/>
      <c r="E7" s="174" t="s">
        <v>48</v>
      </c>
      <c r="F7" s="174" t="s">
        <v>119</v>
      </c>
      <c r="G7" s="169"/>
      <c r="H7" s="170"/>
      <c r="I7" s="19"/>
      <c r="J7" s="392" t="s">
        <v>265</v>
      </c>
      <c r="K7" s="392"/>
      <c r="L7" s="17"/>
      <c r="M7" s="67"/>
      <c r="N7" s="67"/>
      <c r="O7" s="67"/>
      <c r="P7" s="67"/>
      <c r="Q7" s="67"/>
      <c r="R7" s="67"/>
      <c r="S7" s="67"/>
      <c r="T7" s="67"/>
      <c r="U7" s="67"/>
      <c r="V7" s="67"/>
    </row>
    <row r="8" spans="1:22" ht="15.75" customHeight="1" x14ac:dyDescent="0.25">
      <c r="A8" s="19"/>
      <c r="B8" s="466" t="str">
        <f>IF(D31 = "", "Position 1", D31)</f>
        <v>Position 1</v>
      </c>
      <c r="C8" s="466"/>
      <c r="D8" s="466"/>
      <c r="E8" s="138" t="s">
        <v>282</v>
      </c>
      <c r="F8" s="175">
        <f>IF(D33="VOE",IF(H49&gt;G49,H49,G49),IF(D33="Pay Stubs",IF(H77&gt;G77,H77,G77),0))</f>
        <v>0</v>
      </c>
      <c r="G8" s="468" t="s">
        <v>106</v>
      </c>
      <c r="H8" s="469"/>
      <c r="I8" s="19"/>
      <c r="J8" s="444" t="s">
        <v>267</v>
      </c>
      <c r="K8" s="444"/>
      <c r="L8" s="17"/>
      <c r="M8" s="67"/>
      <c r="N8" s="67"/>
      <c r="O8" s="67"/>
      <c r="P8" s="67"/>
      <c r="Q8" s="67"/>
      <c r="R8" s="67"/>
      <c r="S8" s="67"/>
      <c r="T8" s="67"/>
      <c r="U8" s="67"/>
      <c r="V8" s="67"/>
    </row>
    <row r="9" spans="1:22" ht="15.75" x14ac:dyDescent="0.25">
      <c r="A9" s="19"/>
      <c r="B9" s="466" t="s">
        <v>31</v>
      </c>
      <c r="C9" s="466"/>
      <c r="D9" s="466"/>
      <c r="E9" s="138" t="s">
        <v>289</v>
      </c>
      <c r="F9" s="175">
        <f>IF(D91="VOE",IF(H107&gt;G107,H107,G107),IF(D91="Pay Stubs",IF(H135&gt;G135,H135,G135),0))</f>
        <v>0</v>
      </c>
      <c r="G9" s="468"/>
      <c r="H9" s="469"/>
      <c r="I9" s="19"/>
      <c r="J9" s="392" t="s">
        <v>234</v>
      </c>
      <c r="K9" s="392"/>
      <c r="L9" s="17"/>
      <c r="M9" s="67"/>
      <c r="N9" s="67"/>
      <c r="O9" s="67"/>
      <c r="P9" s="67"/>
      <c r="Q9" s="67"/>
      <c r="R9" s="67"/>
      <c r="S9" s="67"/>
      <c r="T9" s="67"/>
      <c r="U9" s="67"/>
      <c r="V9" s="67"/>
    </row>
    <row r="10" spans="1:22" ht="15.75" customHeight="1" x14ac:dyDescent="0.25">
      <c r="A10" s="19"/>
      <c r="B10" s="466" t="s">
        <v>32</v>
      </c>
      <c r="C10" s="466"/>
      <c r="D10" s="466"/>
      <c r="E10" s="138" t="s">
        <v>290</v>
      </c>
      <c r="F10" s="175">
        <f>IF(D149="VOE",IF(H165&gt;G165,H165,G165),IF(D149="Pay Stubs",IF(H193&gt;G193,H193,G193),0))</f>
        <v>0</v>
      </c>
      <c r="G10" s="468"/>
      <c r="H10" s="469"/>
      <c r="I10" s="19"/>
      <c r="J10" s="392" t="s">
        <v>235</v>
      </c>
      <c r="K10" s="392"/>
      <c r="L10" s="17"/>
      <c r="M10" s="67"/>
      <c r="N10" s="67"/>
      <c r="O10" s="67"/>
      <c r="P10" s="67"/>
      <c r="Q10" s="67"/>
      <c r="R10" s="67"/>
      <c r="S10" s="67"/>
      <c r="T10" s="67"/>
      <c r="U10" s="67"/>
      <c r="V10" s="67"/>
    </row>
    <row r="11" spans="1:22" ht="15.75" customHeight="1" x14ac:dyDescent="0.25">
      <c r="A11" s="19"/>
      <c r="B11" s="466" t="s">
        <v>64</v>
      </c>
      <c r="C11" s="466"/>
      <c r="D11" s="466"/>
      <c r="E11" s="138" t="s">
        <v>291</v>
      </c>
      <c r="F11" s="175">
        <f>IF(D207="VOE",IF(H223&gt;G223,H223,G223),IF(D207="Pay Stubs",IF(H251&gt;G251,H251,G251),0))</f>
        <v>0</v>
      </c>
      <c r="G11" s="468"/>
      <c r="H11" s="469"/>
      <c r="I11" s="19"/>
      <c r="J11" s="392" t="s">
        <v>268</v>
      </c>
      <c r="K11" s="392"/>
      <c r="L11" s="17"/>
      <c r="M11" s="67"/>
      <c r="N11" s="67"/>
      <c r="O11" s="67"/>
      <c r="P11" s="67"/>
      <c r="Q11" s="67"/>
      <c r="R11" s="67"/>
      <c r="S11" s="67"/>
      <c r="T11" s="67"/>
      <c r="U11" s="67"/>
      <c r="V11" s="67"/>
    </row>
    <row r="12" spans="1:22" ht="15.75" x14ac:dyDescent="0.25">
      <c r="A12" s="19"/>
      <c r="B12" s="466" t="s">
        <v>33</v>
      </c>
      <c r="C12" s="466"/>
      <c r="D12" s="466"/>
      <c r="E12" s="176" t="s">
        <v>117</v>
      </c>
      <c r="F12" s="177">
        <f>G27</f>
        <v>0</v>
      </c>
      <c r="G12" s="169"/>
      <c r="H12" s="170"/>
      <c r="I12" s="19"/>
      <c r="J12" s="392" t="s">
        <v>269</v>
      </c>
      <c r="K12" s="392"/>
      <c r="N12" s="67"/>
      <c r="O12" s="67"/>
      <c r="P12" s="67"/>
      <c r="Q12" s="67"/>
      <c r="R12" s="67"/>
      <c r="S12" s="67"/>
      <c r="T12" s="67"/>
      <c r="U12" s="67"/>
      <c r="V12" s="67"/>
    </row>
    <row r="13" spans="1:22" ht="15.75" x14ac:dyDescent="0.25">
      <c r="A13" s="19"/>
      <c r="B13" s="466" t="s">
        <v>91</v>
      </c>
      <c r="C13" s="466"/>
      <c r="D13" s="466"/>
      <c r="E13" s="176" t="s">
        <v>292</v>
      </c>
      <c r="F13" s="177">
        <f>IF(AND(OR(H270 = "", H270 = 0), OR(G270 = "", G270 = 0)), 0, IF(H270&gt; G270, H270, G270))</f>
        <v>0</v>
      </c>
      <c r="G13" s="169"/>
      <c r="H13" s="170"/>
      <c r="I13" s="19"/>
      <c r="J13" s="467"/>
      <c r="K13" s="467"/>
      <c r="N13" s="67"/>
      <c r="O13" s="67"/>
      <c r="P13" s="67"/>
      <c r="Q13" s="67"/>
      <c r="R13" s="67"/>
      <c r="S13" s="67"/>
      <c r="T13" s="67"/>
      <c r="U13" s="67"/>
      <c r="V13" s="67"/>
    </row>
    <row r="14" spans="1:22" ht="15.75" x14ac:dyDescent="0.25">
      <c r="A14" s="19"/>
      <c r="B14" s="466" t="s">
        <v>28</v>
      </c>
      <c r="C14" s="466"/>
      <c r="D14" s="466"/>
      <c r="E14" s="176" t="s">
        <v>293</v>
      </c>
      <c r="F14" s="177">
        <f>H280</f>
        <v>0</v>
      </c>
      <c r="G14" s="169"/>
      <c r="H14" s="170"/>
      <c r="I14" s="19"/>
      <c r="J14" s="443" t="s">
        <v>227</v>
      </c>
      <c r="K14" s="443"/>
      <c r="L14" s="17"/>
      <c r="M14" s="67"/>
      <c r="N14" s="67"/>
      <c r="O14" s="67"/>
      <c r="P14" s="67"/>
      <c r="Q14" s="67"/>
      <c r="R14" s="67"/>
      <c r="S14" s="67"/>
      <c r="T14" s="67"/>
      <c r="U14" s="67"/>
      <c r="V14" s="67"/>
    </row>
    <row r="15" spans="1:22" ht="31.5" customHeight="1" x14ac:dyDescent="0.25">
      <c r="A15" s="19"/>
      <c r="B15" s="464" t="s">
        <v>13</v>
      </c>
      <c r="C15" s="464"/>
      <c r="D15" s="464"/>
      <c r="E15" s="176"/>
      <c r="F15" s="177">
        <f>SUM(F8:F14)</f>
        <v>0</v>
      </c>
      <c r="G15" s="178"/>
      <c r="H15" s="179"/>
      <c r="I15" s="19"/>
      <c r="J15" s="444" t="s">
        <v>228</v>
      </c>
      <c r="K15" s="444"/>
      <c r="L15" s="17"/>
      <c r="M15" s="67"/>
      <c r="N15" s="67"/>
      <c r="O15" s="67"/>
      <c r="P15" s="67"/>
      <c r="Q15" s="67"/>
      <c r="R15" s="67"/>
      <c r="S15" s="67"/>
      <c r="T15" s="67"/>
      <c r="U15" s="67"/>
      <c r="V15" s="67"/>
    </row>
    <row r="16" spans="1:22" ht="16.5" thickBot="1" x14ac:dyDescent="0.3">
      <c r="A16" s="19"/>
      <c r="B16" s="180"/>
      <c r="C16" s="180"/>
      <c r="D16" s="180"/>
      <c r="E16" s="180"/>
      <c r="F16" s="180"/>
      <c r="G16" s="180"/>
      <c r="H16" s="180"/>
      <c r="I16" s="19"/>
      <c r="J16" s="444"/>
      <c r="K16" s="444"/>
      <c r="L16" s="17"/>
      <c r="M16" s="67"/>
      <c r="N16" s="67"/>
      <c r="O16" s="67"/>
      <c r="P16" s="67"/>
      <c r="Q16" s="67"/>
      <c r="R16" s="67"/>
      <c r="S16" s="67"/>
      <c r="T16" s="67"/>
      <c r="U16" s="67"/>
      <c r="V16" s="67"/>
    </row>
    <row r="17" spans="1:22" ht="16.5" thickTop="1" x14ac:dyDescent="0.25">
      <c r="A17" s="19"/>
      <c r="B17" s="85"/>
      <c r="C17" s="85"/>
      <c r="D17" s="85"/>
      <c r="E17" s="85"/>
      <c r="F17" s="85"/>
      <c r="G17" s="85"/>
      <c r="H17" s="85"/>
      <c r="I17" s="19"/>
      <c r="J17" s="444"/>
      <c r="K17" s="444"/>
      <c r="L17" s="17"/>
      <c r="M17" s="67"/>
      <c r="N17" s="67"/>
      <c r="O17" s="67"/>
      <c r="P17" s="67"/>
      <c r="Q17" s="67"/>
      <c r="R17" s="67"/>
      <c r="S17" s="67"/>
      <c r="T17" s="67"/>
      <c r="U17" s="67"/>
      <c r="V17" s="67"/>
    </row>
    <row r="18" spans="1:22" ht="37.5" thickBot="1" x14ac:dyDescent="0.3">
      <c r="A18" s="19"/>
      <c r="B18" s="181" t="s">
        <v>10</v>
      </c>
      <c r="C18" s="182" t="s">
        <v>73</v>
      </c>
      <c r="D18" s="183"/>
      <c r="E18" s="184" t="s">
        <v>11</v>
      </c>
      <c r="F18" s="185" t="s">
        <v>271</v>
      </c>
      <c r="G18" s="186" t="s">
        <v>13</v>
      </c>
      <c r="H18" s="187"/>
      <c r="I18" s="19"/>
      <c r="J18" s="443" t="s">
        <v>229</v>
      </c>
      <c r="K18" s="443"/>
      <c r="L18" s="17"/>
      <c r="M18" s="67"/>
      <c r="N18" s="67"/>
      <c r="O18" s="67"/>
      <c r="P18" s="67"/>
      <c r="Q18" s="67"/>
      <c r="R18" s="67"/>
      <c r="S18" s="67"/>
      <c r="T18" s="67"/>
      <c r="U18" s="67"/>
      <c r="V18" s="67"/>
    </row>
    <row r="19" spans="1:22" ht="32.25" customHeight="1" x14ac:dyDescent="0.25">
      <c r="A19" s="19"/>
      <c r="B19" s="188"/>
      <c r="C19" s="439" t="s">
        <v>23</v>
      </c>
      <c r="D19" s="465"/>
      <c r="E19" s="189"/>
      <c r="F19" s="190"/>
      <c r="G19" s="191">
        <f>IF(F19 = "", 0, E19*F19)</f>
        <v>0</v>
      </c>
      <c r="H19" s="170"/>
      <c r="J19" s="444" t="s">
        <v>279</v>
      </c>
      <c r="K19" s="444"/>
      <c r="L19" s="17"/>
      <c r="M19" s="67"/>
      <c r="N19" s="67"/>
      <c r="O19" s="67"/>
      <c r="P19" s="67"/>
      <c r="Q19" s="67"/>
      <c r="R19" s="67"/>
      <c r="S19" s="67"/>
      <c r="T19" s="67"/>
      <c r="U19" s="67"/>
      <c r="V19" s="67"/>
    </row>
    <row r="20" spans="1:22" ht="28.5" customHeight="1" x14ac:dyDescent="0.25">
      <c r="A20" s="19"/>
      <c r="B20" s="188"/>
      <c r="C20" s="457" t="s">
        <v>24</v>
      </c>
      <c r="D20" s="458"/>
      <c r="E20" s="192"/>
      <c r="F20" s="193"/>
      <c r="G20" s="191">
        <f t="shared" ref="G20:G24" si="0">IF(F20 = "", 0, E20*F20)</f>
        <v>0</v>
      </c>
      <c r="H20" s="170"/>
      <c r="J20" s="143" t="s">
        <v>280</v>
      </c>
      <c r="K20" s="459" t="s">
        <v>230</v>
      </c>
      <c r="L20" s="18"/>
    </row>
    <row r="21" spans="1:22" ht="15" customHeight="1" x14ac:dyDescent="0.25">
      <c r="A21" s="19"/>
      <c r="B21" s="188"/>
      <c r="C21" s="457" t="s">
        <v>25</v>
      </c>
      <c r="D21" s="458"/>
      <c r="E21" s="192"/>
      <c r="F21" s="193"/>
      <c r="G21" s="191">
        <f t="shared" si="0"/>
        <v>0</v>
      </c>
      <c r="H21" s="170"/>
      <c r="J21" s="144" t="s">
        <v>272</v>
      </c>
      <c r="K21" s="459"/>
    </row>
    <row r="22" spans="1:22" ht="15" customHeight="1" x14ac:dyDescent="0.25">
      <c r="A22" s="19"/>
      <c r="B22" s="188"/>
      <c r="C22" s="457" t="s">
        <v>26</v>
      </c>
      <c r="D22" s="458"/>
      <c r="E22" s="192"/>
      <c r="F22" s="193"/>
      <c r="G22" s="191">
        <f t="shared" si="0"/>
        <v>0</v>
      </c>
      <c r="H22" s="170"/>
      <c r="J22" s="144" t="s">
        <v>273</v>
      </c>
      <c r="K22" s="459"/>
    </row>
    <row r="23" spans="1:22" ht="15" customHeight="1" x14ac:dyDescent="0.25">
      <c r="A23" s="19"/>
      <c r="B23" s="188"/>
      <c r="C23" s="457" t="s">
        <v>14</v>
      </c>
      <c r="D23" s="458"/>
      <c r="E23" s="192"/>
      <c r="F23" s="193"/>
      <c r="G23" s="191">
        <f t="shared" si="0"/>
        <v>0</v>
      </c>
      <c r="H23" s="170"/>
      <c r="J23" s="144" t="s">
        <v>274</v>
      </c>
      <c r="K23" s="459"/>
    </row>
    <row r="24" spans="1:22" ht="15" customHeight="1" x14ac:dyDescent="0.25">
      <c r="A24" s="19"/>
      <c r="B24" s="188"/>
      <c r="C24" s="457" t="s">
        <v>15</v>
      </c>
      <c r="D24" s="458"/>
      <c r="E24" s="192"/>
      <c r="F24" s="193"/>
      <c r="G24" s="191">
        <f t="shared" si="0"/>
        <v>0</v>
      </c>
      <c r="H24" s="170"/>
      <c r="J24" s="144" t="s">
        <v>275</v>
      </c>
      <c r="K24" s="459"/>
    </row>
    <row r="25" spans="1:22" ht="15" customHeight="1" thickBot="1" x14ac:dyDescent="0.3">
      <c r="A25" s="19"/>
      <c r="B25" s="188"/>
      <c r="C25" s="460" t="s">
        <v>65</v>
      </c>
      <c r="D25" s="461"/>
      <c r="E25" s="192"/>
      <c r="F25" s="193"/>
      <c r="G25" s="191">
        <f>E25*F25*0.75</f>
        <v>0</v>
      </c>
      <c r="H25" s="194" t="s">
        <v>82</v>
      </c>
      <c r="J25" s="144" t="s">
        <v>276</v>
      </c>
      <c r="K25" s="459"/>
    </row>
    <row r="26" spans="1:22" ht="15" customHeight="1" thickBot="1" x14ac:dyDescent="0.3">
      <c r="A26" s="19"/>
      <c r="B26" s="188"/>
      <c r="C26" s="462" t="s">
        <v>121</v>
      </c>
      <c r="D26" s="463"/>
      <c r="E26" s="195"/>
      <c r="F26" s="196"/>
      <c r="G26" s="191">
        <f>IF(F26 = "", 0, E26*F26)</f>
        <v>0</v>
      </c>
      <c r="H26" s="194"/>
      <c r="J26" s="144" t="s">
        <v>277</v>
      </c>
      <c r="K26" s="459"/>
    </row>
    <row r="27" spans="1:22" ht="15" customHeight="1" x14ac:dyDescent="0.25">
      <c r="A27" s="19"/>
      <c r="B27" s="197"/>
      <c r="C27" s="172"/>
      <c r="D27" s="172"/>
      <c r="E27" s="198"/>
      <c r="F27" s="199" t="s">
        <v>13</v>
      </c>
      <c r="G27" s="200">
        <f>SUM(G19:G26)</f>
        <v>0</v>
      </c>
      <c r="H27" s="179"/>
      <c r="I27" s="19"/>
      <c r="J27" s="144" t="s">
        <v>278</v>
      </c>
      <c r="K27" s="459"/>
    </row>
    <row r="28" spans="1:22" ht="15" customHeight="1" x14ac:dyDescent="0.25">
      <c r="A28" s="19"/>
      <c r="B28" s="85"/>
      <c r="C28" s="90"/>
      <c r="D28" s="90"/>
      <c r="E28" s="201"/>
      <c r="F28" s="202"/>
      <c r="G28" s="203"/>
      <c r="H28" s="85"/>
      <c r="I28" s="19"/>
      <c r="J28" s="392"/>
      <c r="K28" s="392"/>
    </row>
    <row r="29" spans="1:22" ht="16.5" thickBot="1" x14ac:dyDescent="0.3">
      <c r="A29" s="19"/>
      <c r="B29" s="204" t="s">
        <v>59</v>
      </c>
      <c r="C29" s="205"/>
      <c r="D29" s="206" t="str">
        <f>E5</f>
        <v>Name not entered on Household Summary</v>
      </c>
      <c r="E29" s="205"/>
      <c r="F29" s="205"/>
      <c r="G29" s="205"/>
      <c r="H29" s="364" t="s">
        <v>239</v>
      </c>
      <c r="I29" s="24"/>
      <c r="J29" s="392"/>
      <c r="K29" s="392"/>
    </row>
    <row r="30" spans="1:22" ht="17.25" customHeight="1" thickTop="1" thickBot="1" x14ac:dyDescent="0.3">
      <c r="A30" s="19"/>
      <c r="B30" s="208"/>
      <c r="C30" s="209"/>
      <c r="D30" s="210"/>
      <c r="E30" s="210"/>
      <c r="F30" s="210"/>
      <c r="G30" s="210"/>
      <c r="H30" s="211"/>
      <c r="I30" s="19"/>
      <c r="J30" s="456" t="s">
        <v>338</v>
      </c>
      <c r="K30" s="456"/>
    </row>
    <row r="31" spans="1:22" ht="16.5" customHeight="1" thickBot="1" x14ac:dyDescent="0.3">
      <c r="A31" s="19"/>
      <c r="B31" s="212" t="s">
        <v>30</v>
      </c>
      <c r="C31" s="209" t="s">
        <v>6</v>
      </c>
      <c r="D31" s="393"/>
      <c r="E31" s="394"/>
      <c r="F31" s="394"/>
      <c r="G31" s="395"/>
      <c r="H31" s="213" t="str">
        <f>IF(D33="VOE", E43, IF(D33 = "Pay Stubs", E55, ""))</f>
        <v/>
      </c>
      <c r="I31" s="24"/>
      <c r="J31" s="392" t="s">
        <v>347</v>
      </c>
      <c r="K31" s="392"/>
    </row>
    <row r="32" spans="1:22" ht="16.5" customHeight="1" thickBot="1" x14ac:dyDescent="0.3">
      <c r="A32" s="19"/>
      <c r="B32" s="212"/>
      <c r="C32" s="209"/>
      <c r="D32" s="214"/>
      <c r="E32" s="215"/>
      <c r="F32" s="215"/>
      <c r="G32" s="216" t="s">
        <v>70</v>
      </c>
      <c r="H32" s="217" t="s">
        <v>61</v>
      </c>
      <c r="I32" s="24"/>
      <c r="J32" s="392" t="s">
        <v>319</v>
      </c>
      <c r="K32" s="392"/>
    </row>
    <row r="33" spans="1:25" ht="16.5" customHeight="1" thickBot="1" x14ac:dyDescent="0.3">
      <c r="A33" s="19"/>
      <c r="B33" s="212"/>
      <c r="C33" s="218" t="s">
        <v>36</v>
      </c>
      <c r="D33" s="219"/>
      <c r="E33" s="220" t="str">
        <f>IF(ISNUMBER(SEARCH("VOE",D33)),"Warning: Fill VOE Sec Only!!","Warning: Fill PayStubs Sec Only!!")</f>
        <v>Warning: Fill PayStubs Sec Only!!</v>
      </c>
      <c r="F33" s="221"/>
      <c r="G33" s="222" t="e">
        <f>IF(OR(H31 = "Monthly", H31="Semi-Monthly"), IF(D33="VOE", H44, IF(D33 = "Pay Stubs", F57, "")), ROUNDUP(H33,0))</f>
        <v>#VALUE!</v>
      </c>
      <c r="H33" s="223" t="e">
        <f>G35/(VLOOKUP(H31, PayPeriods, 2, FALSE))</f>
        <v>#VALUE!</v>
      </c>
      <c r="I33" s="24"/>
      <c r="J33" s="392" t="s">
        <v>348</v>
      </c>
      <c r="K33" s="392"/>
    </row>
    <row r="34" spans="1:25" ht="7.5" customHeight="1" thickBot="1" x14ac:dyDescent="0.3">
      <c r="A34" s="19"/>
      <c r="B34" s="212"/>
      <c r="C34" s="209"/>
      <c r="D34" s="224"/>
      <c r="E34" s="221"/>
      <c r="F34" s="216" t="s">
        <v>22</v>
      </c>
      <c r="G34" s="216" t="s">
        <v>72</v>
      </c>
      <c r="H34" s="217" t="s">
        <v>69</v>
      </c>
      <c r="I34" s="24"/>
      <c r="J34" s="392"/>
      <c r="K34" s="392"/>
    </row>
    <row r="35" spans="1:25" ht="16.5" thickBot="1" x14ac:dyDescent="0.3">
      <c r="A35" s="19"/>
      <c r="B35" s="208"/>
      <c r="C35" s="218" t="s">
        <v>0</v>
      </c>
      <c r="D35" s="219"/>
      <c r="E35" s="225" t="e">
        <f>CONCATENATE("1/1/",YEAR(F35))</f>
        <v>#VALUE!</v>
      </c>
      <c r="F35" s="226" t="str">
        <f>IF(D33 = "VOE", E44, IF(D33 = "Pay Stubs", IF(OR(C63 = "", D63="",E63 = ""), IF(OR(C62 = "",D62="", E62=""), "", E62), E63),""))</f>
        <v/>
      </c>
      <c r="G35" s="226" t="e">
        <f>IF(YEAR(D35) = YEAR(F35), F35-D35+1,F35-E35+1)</f>
        <v>#VALUE!</v>
      </c>
      <c r="H35" s="227" t="e">
        <f>ROUNDUP(G35*(5/7), 0)</f>
        <v>#VALUE!</v>
      </c>
      <c r="I35" s="19"/>
      <c r="J35" s="392"/>
      <c r="K35" s="392"/>
    </row>
    <row r="36" spans="1:25" ht="13.5" customHeight="1" thickBot="1" x14ac:dyDescent="0.3">
      <c r="A36" s="19"/>
      <c r="B36" s="228"/>
      <c r="C36" s="229"/>
      <c r="D36" s="230"/>
      <c r="E36" s="231"/>
      <c r="F36" s="231"/>
      <c r="G36" s="232" t="s">
        <v>71</v>
      </c>
      <c r="H36" s="233" t="str">
        <f>IF(D33 = "VOE", IF(E41&gt;VLOOKUP(H31, PayPeriods, 6, FALSE), VLOOKUP(H31, PayPeriods, 6, FALSE), E41),IF(D33="Pay Stubs", IF((C64+D64+E64)/3 &gt; VLOOKUP(H31, PayPeriods, 6, FALSE), VLOOKUP(H31, PayPeriods, 6, FALSE), (C64+D64+E64)/3), ""))</f>
        <v/>
      </c>
      <c r="I36" s="24"/>
      <c r="J36" s="392"/>
      <c r="K36" s="392"/>
    </row>
    <row r="37" spans="1:25" ht="13.5" customHeight="1" thickTop="1" x14ac:dyDescent="0.25">
      <c r="A37" s="19"/>
      <c r="B37" s="188"/>
      <c r="C37" s="91"/>
      <c r="D37" s="234"/>
      <c r="E37" s="235"/>
      <c r="F37" s="235"/>
      <c r="G37" s="91"/>
      <c r="H37" s="236"/>
      <c r="I37" s="24"/>
      <c r="J37" s="145"/>
      <c r="K37" s="146"/>
    </row>
    <row r="38" spans="1:25" ht="15.75" customHeight="1" x14ac:dyDescent="0.25">
      <c r="A38" s="19"/>
      <c r="B38" s="237" t="s">
        <v>9</v>
      </c>
      <c r="C38" s="396" t="s">
        <v>38</v>
      </c>
      <c r="D38" s="396"/>
      <c r="E38" s="396"/>
      <c r="F38" s="396"/>
      <c r="G38" s="396"/>
      <c r="H38" s="397"/>
      <c r="I38" s="24"/>
      <c r="J38" s="445" t="s">
        <v>179</v>
      </c>
      <c r="K38" s="445"/>
    </row>
    <row r="39" spans="1:25" ht="15.75" x14ac:dyDescent="0.25">
      <c r="A39" s="19"/>
      <c r="B39" s="238"/>
      <c r="C39" s="91"/>
      <c r="D39" s="234"/>
      <c r="E39" s="239"/>
      <c r="F39" s="239"/>
      <c r="G39" s="91"/>
      <c r="H39" s="240"/>
      <c r="I39" s="24"/>
      <c r="J39" s="444"/>
      <c r="K39" s="444"/>
    </row>
    <row r="40" spans="1:25" ht="24" customHeight="1" thickBot="1" x14ac:dyDescent="0.3">
      <c r="A40" s="19"/>
      <c r="B40" s="238"/>
      <c r="C40" s="241"/>
      <c r="D40" s="241"/>
      <c r="E40" s="242" t="s">
        <v>37</v>
      </c>
      <c r="F40" s="243" t="s">
        <v>50</v>
      </c>
      <c r="G40" s="244" t="s">
        <v>49</v>
      </c>
      <c r="H40" s="243" t="s">
        <v>51</v>
      </c>
      <c r="I40" s="26"/>
      <c r="J40" s="444" t="s">
        <v>320</v>
      </c>
      <c r="K40" s="444"/>
    </row>
    <row r="41" spans="1:25" ht="22.5" customHeight="1" thickBot="1" x14ac:dyDescent="0.3">
      <c r="A41" s="19"/>
      <c r="B41" s="188"/>
      <c r="C41" s="447" t="s">
        <v>34</v>
      </c>
      <c r="D41" s="448"/>
      <c r="E41" s="245"/>
      <c r="F41" s="246"/>
      <c r="G41" s="247"/>
      <c r="H41" s="248"/>
      <c r="I41" s="27"/>
      <c r="J41" s="444"/>
      <c r="K41" s="444"/>
      <c r="P41" s="28"/>
      <c r="Q41" s="29"/>
      <c r="R41" s="29"/>
      <c r="S41" s="29"/>
      <c r="T41" s="29"/>
      <c r="U41" s="29"/>
      <c r="V41" s="29"/>
      <c r="W41" s="29"/>
      <c r="X41" s="29"/>
      <c r="Y41" s="29"/>
    </row>
    <row r="42" spans="1:25" ht="16.5" thickBot="1" x14ac:dyDescent="0.3">
      <c r="A42" s="19"/>
      <c r="B42" s="398" t="str">
        <f>IF(D33 = "VOE", IF(G42 = "Hourly Pay Rate", IF(E41&gt;VLOOKUP(H31,PayPeriods,6,FALSE),CONCATENATE("    Average hours &gt; ", ROUND(VLOOKUP(H31, PayPeriods, 6, FALSE),2), " (Standard Work Hours in Year / Pay Periods in Year);  ", ROUND(VLOOKUP(H31, PayPeriods, 6, FALSE),2), " hours used."), ""), ""), "")</f>
        <v/>
      </c>
      <c r="C42" s="449" t="s">
        <v>27</v>
      </c>
      <c r="D42" s="450"/>
      <c r="E42" s="249"/>
      <c r="F42" s="250" t="s">
        <v>99</v>
      </c>
      <c r="G42" s="399"/>
      <c r="H42" s="400"/>
      <c r="I42" s="24"/>
      <c r="J42" s="369" t="s">
        <v>321</v>
      </c>
      <c r="K42" s="370" t="s">
        <v>322</v>
      </c>
      <c r="P42" s="30"/>
      <c r="Q42" s="29"/>
      <c r="R42" s="31"/>
      <c r="S42" s="32"/>
      <c r="T42" s="33"/>
      <c r="U42" s="33"/>
      <c r="V42" s="29"/>
    </row>
    <row r="43" spans="1:25" ht="15.75" customHeight="1" x14ac:dyDescent="0.25">
      <c r="A43" s="19"/>
      <c r="B43" s="398"/>
      <c r="C43" s="447" t="s">
        <v>35</v>
      </c>
      <c r="D43" s="448"/>
      <c r="E43" s="251"/>
      <c r="F43" s="401" t="str">
        <f>IF(AND(E43 &lt;&gt; "Monthly", E43 &lt;&gt; "Semi-Monthly", H44&gt;0), "Payroll Frequency changed, delete value in H66", "")</f>
        <v/>
      </c>
      <c r="G43" s="402"/>
      <c r="H43" s="403"/>
      <c r="I43" s="27"/>
      <c r="J43" s="444" t="s">
        <v>323</v>
      </c>
      <c r="K43" s="444"/>
      <c r="P43" s="29"/>
      <c r="Q43" s="29"/>
      <c r="R43" s="31"/>
      <c r="S43" s="32"/>
      <c r="T43" s="33"/>
      <c r="U43" s="33"/>
      <c r="V43" s="29"/>
    </row>
    <row r="44" spans="1:25" ht="15.75" customHeight="1" x14ac:dyDescent="0.25">
      <c r="A44" s="19"/>
      <c r="B44" s="398"/>
      <c r="C44" s="454" t="s">
        <v>22</v>
      </c>
      <c r="D44" s="455"/>
      <c r="E44" s="252"/>
      <c r="F44" s="404" t="str">
        <f>IF(D33 = "VOE", IF(H31 &lt;&gt; "", IF(H31 = "Annual", "1 pay period", IF(OR(E43="Semi-Monthly", E43 = "Monthly"), "Enter # of Pay Periods to Date", IF(E44 = "", "",CONCATENATE(G33," pay periods to date")))), ""), "")</f>
        <v/>
      </c>
      <c r="G44" s="404"/>
      <c r="H44" s="253"/>
      <c r="I44" s="34">
        <f>IF(F44 = "Enter # of Pay Periods to Date", 50, 0)</f>
        <v>0</v>
      </c>
      <c r="J44" s="392" t="s">
        <v>324</v>
      </c>
      <c r="K44" s="392"/>
      <c r="P44" s="29"/>
      <c r="Q44" s="29"/>
      <c r="R44" s="31"/>
      <c r="S44" s="32"/>
      <c r="T44" s="33"/>
      <c r="U44" s="33"/>
      <c r="V44" s="29"/>
    </row>
    <row r="45" spans="1:25" ht="15.75" customHeight="1" x14ac:dyDescent="0.25">
      <c r="A45" s="19"/>
      <c r="B45" s="398"/>
      <c r="C45" s="405" t="s">
        <v>8</v>
      </c>
      <c r="D45" s="406"/>
      <c r="E45" s="254"/>
      <c r="F45" s="255" t="str">
        <f>IF(G45 = "", "", IF(G45 = 0, 0, G45/VLOOKUP(H31, PayPeriods, 3, FALSE)))</f>
        <v/>
      </c>
      <c r="G45" s="177" t="str">
        <f>IF(OR(G42="", E43 = "", E44=""), "", IF(D33="VOE",IF(G42="Hourly Pay Rate",H36*E42*VLOOKUP(H31, PayPeriods, 4, FALSE) *(VLOOKUP(H31,PayPeriods,3,FALSE)),E42*VLOOKUP(G42,PayRates,2,FALSE)),""))</f>
        <v/>
      </c>
      <c r="H45" s="256"/>
      <c r="I45" s="25"/>
      <c r="J45" s="392"/>
      <c r="K45" s="392"/>
      <c r="P45" s="29"/>
      <c r="Q45" s="29"/>
      <c r="R45" s="31"/>
      <c r="S45" s="32"/>
      <c r="T45" s="33"/>
      <c r="U45" s="33"/>
      <c r="V45" s="29"/>
    </row>
    <row r="46" spans="1:25" ht="15.75" customHeight="1" x14ac:dyDescent="0.25">
      <c r="A46" s="19"/>
      <c r="B46" s="257"/>
      <c r="C46" s="405" t="s">
        <v>16</v>
      </c>
      <c r="D46" s="406"/>
      <c r="E46" s="254"/>
      <c r="F46" s="258" t="str">
        <f>IF(OR(G42="", E43 = "", E44=""), "", IF(D33="VOE",IF(YEAR(D35) = YEAR(E35), (E46/H35)*VLOOKUP(H31, PayPeriods, 5,FALSE), IF(G33 = 0, 0, E46/G33)), ""))</f>
        <v/>
      </c>
      <c r="G46" s="259" t="str">
        <f>IF(OR(G42="", E43 = "", E44=""), "", IF(D33= "VOE", IF(YEAR(D35) = YEAR(E35), (E46/H35)*VLOOKUP(H31, PayPeriods, 5, FALSE) * VLOOKUP(H31, PayPeriods, 3,FALSE), IF(G33 = 0, 0, (E46/G33)*VLOOKUP(H31, PayPeriods, 3, FALSE))), ""))</f>
        <v/>
      </c>
      <c r="H46" s="260"/>
      <c r="I46" s="25"/>
      <c r="J46" s="392"/>
      <c r="K46" s="392"/>
      <c r="P46" s="29"/>
      <c r="Q46" s="29"/>
      <c r="R46" s="31"/>
      <c r="S46" s="32"/>
      <c r="T46" s="33"/>
      <c r="U46" s="33"/>
      <c r="V46" s="29"/>
    </row>
    <row r="47" spans="1:25" ht="15.75" customHeight="1" x14ac:dyDescent="0.25">
      <c r="A47" s="19"/>
      <c r="B47" s="261"/>
      <c r="C47" s="407" t="s">
        <v>29</v>
      </c>
      <c r="D47" s="408"/>
      <c r="E47" s="262"/>
      <c r="F47" s="263"/>
      <c r="G47" s="264"/>
      <c r="H47" s="265"/>
      <c r="I47" s="35"/>
      <c r="J47" s="444" t="s">
        <v>325</v>
      </c>
      <c r="K47" s="444"/>
      <c r="P47" s="29"/>
      <c r="Q47" s="29"/>
      <c r="R47" s="31"/>
      <c r="S47" s="32"/>
      <c r="T47" s="33"/>
      <c r="U47" s="33"/>
      <c r="V47" s="29"/>
    </row>
    <row r="48" spans="1:25" ht="15.75" customHeight="1" x14ac:dyDescent="0.25">
      <c r="A48" s="19"/>
      <c r="B48" s="261"/>
      <c r="C48" s="409"/>
      <c r="D48" s="410"/>
      <c r="E48" s="266"/>
      <c r="F48" s="267" t="str">
        <f>IF(OR(G42="", E43 = "", E44=""), "", IF(D33="VOE", IF(YEAR(D35) = YEAR(E35), (E48/H35)*VLOOKUP(H31, PayPeriods, 5,FALSE), IF(G33 = 0, 0, E48/G33)),""))</f>
        <v/>
      </c>
      <c r="G48" s="200" t="str">
        <f>IF(OR(G42="", E43 = "", E44=""), "", IF(D33 = "VOE", IF(YEAR(D35) = YEAR(E35), (E48/H35)*VLOOKUP(H31, PayPeriods, 5, FALSE) * VLOOKUP(H31, PayPeriods, 3,FALSE), IF(G33 = 0, 0, E48/G33)*VLOOKUP(H31, PayPeriods, 3, FALSE)), ""))</f>
        <v/>
      </c>
      <c r="H48" s="256"/>
      <c r="I48" s="35"/>
      <c r="J48" s="444"/>
      <c r="K48" s="444"/>
      <c r="P48" s="29"/>
      <c r="Q48" s="29"/>
      <c r="R48" s="31"/>
      <c r="S48" s="32"/>
      <c r="T48" s="33"/>
      <c r="U48" s="33"/>
      <c r="V48" s="29"/>
    </row>
    <row r="49" spans="1:22" ht="15.75" customHeight="1" x14ac:dyDescent="0.25">
      <c r="A49" s="19"/>
      <c r="B49" s="261"/>
      <c r="C49" s="405" t="s">
        <v>39</v>
      </c>
      <c r="D49" s="406"/>
      <c r="E49" s="268"/>
      <c r="F49" s="269"/>
      <c r="G49" s="177" t="str">
        <f>IF(OR(G42="", E43 = "", E44=""), "", IF(D33 = "VOE", SUM(G45:G48),""))</f>
        <v/>
      </c>
      <c r="H49" s="175" t="str">
        <f>IF(OR(G42="",E43="",E44=""),"",IF(D33="VOE",IF(YEAR(D35) = YEAR(F35), (E49/H35) *260, IF(G33=0,0,(E49/G33)*VLOOKUP(H31,PayPeriods,3,FALSE))),""))</f>
        <v/>
      </c>
      <c r="I49" s="24"/>
      <c r="J49" s="444"/>
      <c r="K49" s="444"/>
      <c r="P49" s="29"/>
      <c r="Q49" s="29"/>
      <c r="R49" s="31"/>
      <c r="S49" s="32"/>
      <c r="T49" s="33"/>
      <c r="U49" s="33"/>
      <c r="V49" s="29"/>
    </row>
    <row r="50" spans="1:22" ht="15.75" customHeight="1" x14ac:dyDescent="0.25">
      <c r="A50" s="19"/>
      <c r="B50" s="261"/>
      <c r="C50" s="405" t="str">
        <f>IF(E44="","Gross Pay Prior Year",CONCATENATE("Gross Pay ",YEAR(E44)-1))</f>
        <v>Gross Pay Prior Year</v>
      </c>
      <c r="D50" s="406"/>
      <c r="E50" s="268"/>
      <c r="F50" s="270"/>
      <c r="G50" s="270"/>
      <c r="H50" s="271"/>
      <c r="I50" s="24"/>
      <c r="J50" s="392" t="s">
        <v>326</v>
      </c>
      <c r="K50" s="392"/>
      <c r="P50" s="29"/>
      <c r="Q50" s="29"/>
      <c r="R50" s="31"/>
      <c r="S50" s="32"/>
      <c r="T50" s="33"/>
      <c r="U50" s="33"/>
      <c r="V50" s="29"/>
    </row>
    <row r="51" spans="1:22" ht="15.75" customHeight="1" thickBot="1" x14ac:dyDescent="0.3">
      <c r="A51" s="19"/>
      <c r="B51" s="272"/>
      <c r="C51" s="405" t="str">
        <f>IF(E44="","Gross Pay Prior Year",CONCATENATE("Gross Pay ",YEAR(E44)-2))</f>
        <v>Gross Pay Prior Year</v>
      </c>
      <c r="D51" s="406"/>
      <c r="E51" s="273"/>
      <c r="F51" s="270"/>
      <c r="G51" s="270"/>
      <c r="H51" s="271"/>
      <c r="I51" s="24"/>
      <c r="J51" s="149"/>
      <c r="K51" s="369"/>
      <c r="P51" s="29"/>
      <c r="Q51" s="29"/>
      <c r="R51" s="31"/>
      <c r="S51" s="32"/>
      <c r="T51" s="33"/>
      <c r="U51" s="33"/>
      <c r="V51" s="29"/>
    </row>
    <row r="52" spans="1:22" ht="15.75" customHeight="1" x14ac:dyDescent="0.25">
      <c r="A52" s="19"/>
      <c r="B52" s="188"/>
      <c r="C52" s="274"/>
      <c r="D52" s="274"/>
      <c r="E52" s="270"/>
      <c r="F52" s="270"/>
      <c r="G52" s="270"/>
      <c r="H52" s="271"/>
      <c r="I52" s="24"/>
      <c r="J52" s="149"/>
      <c r="K52" s="369"/>
      <c r="P52" s="29"/>
      <c r="Q52" s="29"/>
      <c r="R52" s="31"/>
      <c r="S52" s="32"/>
      <c r="T52" s="33"/>
      <c r="U52" s="33"/>
      <c r="V52" s="29"/>
    </row>
    <row r="53" spans="1:22" ht="15.75" customHeight="1" x14ac:dyDescent="0.25">
      <c r="A53" s="19"/>
      <c r="B53" s="451" t="str">
        <f>IF(D33="VOE", IF(E45+E46+E48= E49, "", "Base Pay + Overtime + Commissions/Tips do not add to the Gross Pay (Current Year).  Please correct the numbers or explain the difference."), "")</f>
        <v/>
      </c>
      <c r="C53" s="452"/>
      <c r="D53" s="452"/>
      <c r="E53" s="452"/>
      <c r="F53" s="452"/>
      <c r="G53" s="452"/>
      <c r="H53" s="453"/>
      <c r="I53" s="24"/>
      <c r="J53" s="392"/>
      <c r="K53" s="392"/>
      <c r="P53" s="29"/>
      <c r="Q53" s="29"/>
      <c r="R53" s="31"/>
      <c r="S53" s="32"/>
      <c r="T53" s="33"/>
      <c r="U53" s="33"/>
      <c r="V53" s="29"/>
    </row>
    <row r="54" spans="1:22" ht="15.75" customHeight="1" thickBot="1" x14ac:dyDescent="0.3">
      <c r="A54" s="19"/>
      <c r="B54" s="261"/>
      <c r="C54" s="446"/>
      <c r="D54" s="446"/>
      <c r="E54" s="275"/>
      <c r="F54" s="275"/>
      <c r="G54" s="276" t="s">
        <v>7</v>
      </c>
      <c r="H54" s="277">
        <f>IF(OR(C63 = "", D63="", E63=""), IF(OR(C62 = "", D62 = "", E62 = ""), (E61-C61)/2, (E62-C62)/2), (E63-C63)/2)</f>
        <v>0</v>
      </c>
      <c r="I54" s="24"/>
      <c r="J54" s="392"/>
      <c r="K54" s="392"/>
      <c r="P54" s="29"/>
      <c r="Q54" s="29"/>
      <c r="R54" s="31"/>
      <c r="S54" s="32"/>
      <c r="T54" s="33"/>
      <c r="U54" s="33"/>
      <c r="V54" s="29"/>
    </row>
    <row r="55" spans="1:22" ht="15.75" customHeight="1" thickBot="1" x14ac:dyDescent="0.3">
      <c r="A55" s="19"/>
      <c r="B55" s="278" t="s">
        <v>17</v>
      </c>
      <c r="C55" s="411" t="s">
        <v>116</v>
      </c>
      <c r="D55" s="411"/>
      <c r="E55" s="279"/>
      <c r="F55" s="412" t="s">
        <v>54</v>
      </c>
      <c r="G55" s="412"/>
      <c r="H55" s="280" t="str">
        <f>IF(OR(H54="", H54 = 0, H54&gt;31), "", IF(H54 &gt;20, "Monthly", IF(H54&gt;14, "Semi-Monthly", IF(H54&gt;9, "Bi-Weekly", "Weekly"))))</f>
        <v/>
      </c>
      <c r="I55" s="24"/>
      <c r="J55" s="445" t="s">
        <v>233</v>
      </c>
      <c r="K55" s="445"/>
      <c r="P55" s="29"/>
      <c r="Q55" s="29"/>
      <c r="R55" s="31"/>
      <c r="S55" s="32"/>
      <c r="T55" s="33"/>
      <c r="U55" s="33"/>
      <c r="V55" s="29"/>
    </row>
    <row r="56" spans="1:22" ht="15.75" customHeight="1" x14ac:dyDescent="0.25">
      <c r="A56" s="19"/>
      <c r="B56" s="281"/>
      <c r="C56" s="282"/>
      <c r="D56" s="282"/>
      <c r="E56" s="282"/>
      <c r="F56" s="283"/>
      <c r="G56" s="283"/>
      <c r="H56" s="280"/>
      <c r="I56" s="24"/>
      <c r="J56" s="392"/>
      <c r="K56" s="392"/>
      <c r="P56" s="29"/>
      <c r="Q56" s="29"/>
      <c r="R56" s="31"/>
      <c r="S56" s="32"/>
      <c r="T56" s="33"/>
      <c r="U56" s="33"/>
      <c r="V56" s="29"/>
    </row>
    <row r="57" spans="1:22" ht="15.75" customHeight="1" x14ac:dyDescent="0.25">
      <c r="A57" s="19"/>
      <c r="B57" s="188"/>
      <c r="C57" s="413" t="str">
        <f>IF(D33="Pay Stubs",IF(H31&lt;&gt;"",IF(OR(H31="Semi-Monthly",H31="Monthly"),"Enter number of Pay Periods to Date", IF(F57&gt;0,"Payroll Frequency changed, delete value in F57", "")),""), "")</f>
        <v/>
      </c>
      <c r="D57" s="413"/>
      <c r="E57" s="413"/>
      <c r="F57" s="284"/>
      <c r="G57" s="285">
        <f>IF(C57 = "Enter number of Pay Periods to Date", 50, 0)</f>
        <v>0</v>
      </c>
      <c r="H57" s="280"/>
      <c r="I57" s="24"/>
      <c r="J57" s="444" t="s">
        <v>327</v>
      </c>
      <c r="K57" s="444"/>
      <c r="P57" s="29"/>
      <c r="Q57" s="29"/>
      <c r="R57" s="31"/>
      <c r="S57" s="32"/>
      <c r="T57" s="33"/>
      <c r="U57" s="33"/>
      <c r="V57" s="29"/>
    </row>
    <row r="58" spans="1:22" ht="36" customHeight="1" x14ac:dyDescent="0.25">
      <c r="A58" s="19"/>
      <c r="B58" s="286"/>
      <c r="C58" s="414" t="str">
        <f xml:space="preserve"> IF(AND(OR(G77="", G77 = 0), OR(H77="", H77=0)), "", IF(H54&gt;31, "Pay stubs do not appear to be consecutive based on dates entered.", IF(OR( E62 &lt; C62, E62 &lt;D62, E63 &lt; C63, E63 &lt;D63), "Pay Stubs may be out of order.  Please check dates.",IF(H55 = "", "", IF(E55 = H55, "", "If Payroll Frequency selected does not equal Recommended please provide an explanation.")))))</f>
        <v/>
      </c>
      <c r="D58" s="414"/>
      <c r="E58" s="414"/>
      <c r="F58" s="414"/>
      <c r="G58" s="414"/>
      <c r="H58" s="415"/>
      <c r="I58" s="24"/>
      <c r="J58" s="444"/>
      <c r="K58" s="444"/>
      <c r="L58" s="37"/>
      <c r="M58" s="38"/>
      <c r="P58" s="29"/>
      <c r="Q58" s="29"/>
      <c r="R58" s="31"/>
      <c r="S58" s="32"/>
      <c r="T58" s="33"/>
      <c r="U58" s="33"/>
      <c r="V58" s="29"/>
    </row>
    <row r="59" spans="1:22" ht="15.75" customHeight="1" x14ac:dyDescent="0.25">
      <c r="A59" s="19"/>
      <c r="B59" s="188"/>
      <c r="C59" s="287"/>
      <c r="D59" s="274"/>
      <c r="E59" s="274"/>
      <c r="F59" s="274"/>
      <c r="G59" s="274"/>
      <c r="H59" s="288"/>
      <c r="I59" s="24"/>
      <c r="J59" s="392"/>
      <c r="K59" s="392"/>
      <c r="L59" s="37"/>
      <c r="M59" s="38"/>
      <c r="P59" s="29"/>
      <c r="Q59" s="29"/>
      <c r="R59" s="31"/>
      <c r="S59" s="32"/>
      <c r="T59" s="33"/>
      <c r="U59" s="33"/>
      <c r="V59" s="29"/>
    </row>
    <row r="60" spans="1:22" ht="24.75" thickBot="1" x14ac:dyDescent="0.3">
      <c r="A60" s="19"/>
      <c r="B60" s="289"/>
      <c r="C60" s="290" t="s">
        <v>66</v>
      </c>
      <c r="D60" s="290" t="s">
        <v>67</v>
      </c>
      <c r="E60" s="290" t="s">
        <v>255</v>
      </c>
      <c r="F60" s="291" t="s">
        <v>53</v>
      </c>
      <c r="G60" s="290" t="s">
        <v>52</v>
      </c>
      <c r="H60" s="290" t="s">
        <v>51</v>
      </c>
      <c r="I60" s="19"/>
      <c r="J60" s="392"/>
      <c r="K60" s="392"/>
      <c r="L60" s="37"/>
      <c r="M60" s="38"/>
      <c r="P60" s="29"/>
      <c r="Q60" s="29"/>
      <c r="R60" s="31"/>
      <c r="S60" s="32"/>
      <c r="T60" s="33"/>
      <c r="U60" s="33"/>
      <c r="V60" s="29"/>
    </row>
    <row r="61" spans="1:22" ht="15.75" customHeight="1" x14ac:dyDescent="0.25">
      <c r="A61" s="19"/>
      <c r="B61" s="292" t="s">
        <v>100</v>
      </c>
      <c r="C61" s="293"/>
      <c r="D61" s="294"/>
      <c r="E61" s="295"/>
      <c r="F61" s="416" t="str">
        <f>IF(D33 = "Pay Stubs", IF(AND(H31 &lt;&gt; "", F35 &lt;&gt; ""), IF(H31 = "Annual", "1 pay period to date", IF(OR(H31="Semi-Monthly", H31 = "Monthly"), "", IF(E55 = "", "",CONCATENATE(G33," pay periods to date")))), ""), "")</f>
        <v/>
      </c>
      <c r="G61" s="419" t="str">
        <f>IF(D33 = "Pay Stubs", IF(G65 = "Hourly Pay Rate", IF((C64+D64+E64)/3&gt;VLOOKUP(H31,PayPeriods,6,FALSE),CONCATENATE("Average hours &gt; ", ROUND(VLOOKUP(H31, PayPeriods, 6, FALSE),2), " (Standard Work Hours in Year / Pay Periods in Year); ", ROUND(VLOOKUP(H31, PayPeriods, 6, FALSE),2), " hours used to calculate base pay."), ""), ""), "")</f>
        <v/>
      </c>
      <c r="H61" s="420"/>
      <c r="I61" s="39"/>
      <c r="J61" s="444" t="s">
        <v>328</v>
      </c>
      <c r="K61" s="444"/>
      <c r="L61" s="37"/>
    </row>
    <row r="62" spans="1:22" ht="15.75" customHeight="1" x14ac:dyDescent="0.25">
      <c r="A62" s="19"/>
      <c r="B62" s="292" t="s">
        <v>101</v>
      </c>
      <c r="C62" s="296"/>
      <c r="D62" s="297"/>
      <c r="E62" s="298"/>
      <c r="F62" s="417"/>
      <c r="G62" s="421"/>
      <c r="H62" s="422"/>
      <c r="I62" s="40"/>
      <c r="J62" s="444"/>
      <c r="K62" s="444"/>
      <c r="L62" s="37"/>
    </row>
    <row r="63" spans="1:22" ht="15.75" customHeight="1" x14ac:dyDescent="0.25">
      <c r="A63" s="19"/>
      <c r="B63" s="292" t="s">
        <v>102</v>
      </c>
      <c r="C63" s="296"/>
      <c r="D63" s="297"/>
      <c r="E63" s="299"/>
      <c r="F63" s="417"/>
      <c r="G63" s="421"/>
      <c r="H63" s="422"/>
      <c r="I63" s="39"/>
      <c r="J63" s="444" t="s">
        <v>329</v>
      </c>
      <c r="K63" s="444"/>
      <c r="L63" s="37"/>
    </row>
    <row r="64" spans="1:22" ht="16.5" thickBot="1" x14ac:dyDescent="0.3">
      <c r="A64" s="19"/>
      <c r="B64" s="300" t="s">
        <v>103</v>
      </c>
      <c r="C64" s="301"/>
      <c r="D64" s="302"/>
      <c r="E64" s="303"/>
      <c r="F64" s="418"/>
      <c r="G64" s="421"/>
      <c r="H64" s="422"/>
      <c r="I64" s="39"/>
      <c r="J64" s="444"/>
      <c r="K64" s="444"/>
      <c r="L64" s="37"/>
    </row>
    <row r="65" spans="1:12" ht="16.5" thickBot="1" x14ac:dyDescent="0.3">
      <c r="A65" s="19"/>
      <c r="B65" s="304" t="s">
        <v>27</v>
      </c>
      <c r="C65" s="305"/>
      <c r="D65" s="306"/>
      <c r="E65" s="307"/>
      <c r="F65" s="308" t="s">
        <v>90</v>
      </c>
      <c r="G65" s="423"/>
      <c r="H65" s="424"/>
      <c r="I65" s="39"/>
      <c r="J65" s="444"/>
      <c r="K65" s="444"/>
      <c r="L65" s="37"/>
    </row>
    <row r="66" spans="1:12" ht="15.75" x14ac:dyDescent="0.25">
      <c r="A66" s="19"/>
      <c r="B66" s="309" t="s">
        <v>247</v>
      </c>
      <c r="C66" s="310">
        <f>SUM(C67:C74)</f>
        <v>0</v>
      </c>
      <c r="D66" s="310">
        <f t="shared" ref="D66:E66" si="1">SUM(D67:D74)</f>
        <v>0</v>
      </c>
      <c r="E66" s="310">
        <f t="shared" si="1"/>
        <v>0</v>
      </c>
      <c r="F66" s="310">
        <f>SUM(F67:F74)</f>
        <v>0</v>
      </c>
      <c r="G66" s="311" t="str">
        <f>IF(OR(E55 = "", G65 = ""), "", IF(AND(E62="", E63 = ""), "", IF(D33 = "Pay Stubs", IF(G65 = "Hourly Pay Rate", H36*E65*(VLOOKUP(H31,PayPeriods,3,FALSE)),E65*VLOOKUP(G65, PayRates, 2, FALSE)), "")))</f>
        <v/>
      </c>
      <c r="H66" s="256"/>
      <c r="I66" s="39"/>
      <c r="J66" s="392" t="s">
        <v>321</v>
      </c>
      <c r="K66" s="392"/>
      <c r="L66" s="37"/>
    </row>
    <row r="67" spans="1:12" ht="15.75" customHeight="1" x14ac:dyDescent="0.25">
      <c r="A67" s="19"/>
      <c r="B67" s="312" t="s">
        <v>8</v>
      </c>
      <c r="C67" s="313"/>
      <c r="D67" s="306"/>
      <c r="E67" s="307"/>
      <c r="F67" s="266"/>
      <c r="G67" s="311"/>
      <c r="H67" s="256"/>
      <c r="I67" s="39"/>
      <c r="J67" s="392" t="s">
        <v>330</v>
      </c>
      <c r="K67" s="392"/>
      <c r="L67" s="28"/>
    </row>
    <row r="68" spans="1:12" ht="15.75" customHeight="1" x14ac:dyDescent="0.25">
      <c r="A68" s="19"/>
      <c r="B68" s="312" t="s">
        <v>248</v>
      </c>
      <c r="C68" s="313"/>
      <c r="D68" s="306"/>
      <c r="E68" s="307"/>
      <c r="F68" s="266"/>
      <c r="G68" s="311"/>
      <c r="H68" s="256"/>
      <c r="I68" s="39"/>
      <c r="J68" s="392" t="s">
        <v>339</v>
      </c>
      <c r="K68" s="392"/>
      <c r="L68" s="18"/>
    </row>
    <row r="69" spans="1:12" ht="15.75" customHeight="1" x14ac:dyDescent="0.25">
      <c r="A69" s="19"/>
      <c r="B69" s="312" t="s">
        <v>249</v>
      </c>
      <c r="C69" s="313"/>
      <c r="D69" s="306"/>
      <c r="E69" s="307"/>
      <c r="F69" s="266"/>
      <c r="G69" s="311"/>
      <c r="H69" s="256"/>
      <c r="I69" s="39"/>
      <c r="J69" s="392"/>
      <c r="K69" s="392"/>
      <c r="L69" s="18"/>
    </row>
    <row r="70" spans="1:12" ht="32.25" customHeight="1" x14ac:dyDescent="0.25">
      <c r="A70" s="19"/>
      <c r="B70" s="312" t="s">
        <v>250</v>
      </c>
      <c r="C70" s="313"/>
      <c r="D70" s="306"/>
      <c r="E70" s="307"/>
      <c r="F70" s="266"/>
      <c r="G70" s="311"/>
      <c r="H70" s="256"/>
      <c r="I70" s="39"/>
      <c r="J70" s="392" t="s">
        <v>340</v>
      </c>
      <c r="K70" s="392"/>
      <c r="L70" s="18"/>
    </row>
    <row r="71" spans="1:12" ht="15.75" customHeight="1" x14ac:dyDescent="0.25">
      <c r="A71" s="19"/>
      <c r="B71" s="312" t="s">
        <v>251</v>
      </c>
      <c r="C71" s="313"/>
      <c r="D71" s="306"/>
      <c r="E71" s="307"/>
      <c r="F71" s="266"/>
      <c r="G71" s="311"/>
      <c r="H71" s="256"/>
      <c r="I71" s="39"/>
      <c r="J71" s="145"/>
      <c r="K71" s="150"/>
      <c r="L71" s="18"/>
    </row>
    <row r="72" spans="1:12" ht="15.75" customHeight="1" x14ac:dyDescent="0.25">
      <c r="A72" s="19"/>
      <c r="B72" s="312" t="s">
        <v>252</v>
      </c>
      <c r="C72" s="313"/>
      <c r="D72" s="306"/>
      <c r="E72" s="307"/>
      <c r="F72" s="266"/>
      <c r="G72" s="311"/>
      <c r="H72" s="256"/>
      <c r="I72" s="39"/>
      <c r="J72" s="444"/>
      <c r="K72" s="444"/>
      <c r="L72" s="18"/>
    </row>
    <row r="73" spans="1:12" ht="15.75" customHeight="1" x14ac:dyDescent="0.25">
      <c r="A73" s="19"/>
      <c r="B73" s="312" t="s">
        <v>253</v>
      </c>
      <c r="C73" s="313"/>
      <c r="D73" s="306"/>
      <c r="E73" s="307"/>
      <c r="F73" s="266"/>
      <c r="G73" s="311"/>
      <c r="H73" s="256"/>
      <c r="I73" s="39"/>
      <c r="J73" s="444"/>
      <c r="K73" s="444"/>
      <c r="L73" s="18"/>
    </row>
    <row r="74" spans="1:12" ht="15.75" customHeight="1" x14ac:dyDescent="0.25">
      <c r="A74" s="19"/>
      <c r="B74" s="312" t="s">
        <v>254</v>
      </c>
      <c r="C74" s="313"/>
      <c r="D74" s="306"/>
      <c r="E74" s="307"/>
      <c r="F74" s="266"/>
      <c r="G74" s="311"/>
      <c r="H74" s="256"/>
      <c r="I74" s="39"/>
      <c r="J74" s="145"/>
      <c r="K74" s="150"/>
      <c r="L74" s="18"/>
    </row>
    <row r="75" spans="1:12" ht="15.75" customHeight="1" x14ac:dyDescent="0.25">
      <c r="A75" s="19"/>
      <c r="B75" s="304" t="s">
        <v>16</v>
      </c>
      <c r="C75" s="305"/>
      <c r="D75" s="306"/>
      <c r="E75" s="307"/>
      <c r="F75" s="268"/>
      <c r="G75" s="314" t="str">
        <f>IF(E55="","",IF(AND(E62="",E63=""),"",IF(D33&lt;&gt;"Pay Stubs","", IF(YEAR(D35)=YEAR(E35), IF(OR(F75="", F75 = 0), (SUM(C75:E75)/3)*VLOOKUP(H31, PayPeriods, 3, FALSE), (F75/H35)*260), IF(G33=0,0,IF(OR(F75="", F75 = 0), SUM(C75:E75)/3*VLOOKUP(H31, PayPeriods, 3, FALSE), (F75/G33)*VLOOKUP(H31,PayPeriods,3,FALSE)))))))</f>
        <v/>
      </c>
      <c r="H75" s="260"/>
      <c r="I75" s="39"/>
      <c r="J75" s="444" t="s">
        <v>331</v>
      </c>
      <c r="K75" s="444"/>
      <c r="L75" s="18"/>
    </row>
    <row r="76" spans="1:12" ht="29.25" customHeight="1" x14ac:dyDescent="0.25">
      <c r="A76" s="19"/>
      <c r="B76" s="304" t="s">
        <v>33</v>
      </c>
      <c r="C76" s="305"/>
      <c r="D76" s="306"/>
      <c r="E76" s="307"/>
      <c r="F76" s="268"/>
      <c r="G76" s="315" t="str">
        <f>IF(E55="","",IF(AND(E62="",E63=""),"",IF(D33&lt;&gt;"Pay Stubs","", IF(YEAR(D35)=YEAR(E35), IF(OR(F76="", F76 = 0), (SUM(C76:E76)/3)*VLOOKUP(H31, PayPeriods, 3, FALSE), (F76/H35)*260), IF(G33=0,0,IF(OR(F76="", F76 = 0), SUM(C76:E76)/3*VLOOKUP(H31, PayPeriods, 3, FALSE), (F76/G33)*VLOOKUP(H31,PayPeriods,3,FALSE)))))))</f>
        <v/>
      </c>
      <c r="H76" s="260"/>
      <c r="I76" s="39"/>
      <c r="J76" s="444" t="s">
        <v>332</v>
      </c>
      <c r="K76" s="444"/>
      <c r="L76" s="18"/>
    </row>
    <row r="77" spans="1:12" ht="15.75" customHeight="1" x14ac:dyDescent="0.25">
      <c r="A77" s="19"/>
      <c r="B77" s="292" t="s">
        <v>104</v>
      </c>
      <c r="C77" s="305"/>
      <c r="D77" s="306"/>
      <c r="E77" s="307"/>
      <c r="F77" s="268"/>
      <c r="G77" s="314" t="str">
        <f>IF(E55 = "", "", IF(AND(E62 = "", E63=""), "", IF(D33 = "Pay Stubs", (G66+G75+G76), "")))</f>
        <v/>
      </c>
      <c r="H77" s="316" t="str">
        <f>IF(E55= "", "", IF(AND(E62="", E63 = ""), "", IF(D33 = "Pay Stubs", IF(YEAR(D35) = YEAR(F35), (F77/H35) *260, IF(G33 = 0, 0, (F77/G33)*VLOOKUP(H31,PayPeriods,3,FALSE))), "")))</f>
        <v/>
      </c>
      <c r="I77" s="39"/>
      <c r="J77" s="444" t="s">
        <v>333</v>
      </c>
      <c r="K77" s="444"/>
      <c r="L77" s="18"/>
    </row>
    <row r="78" spans="1:12" ht="15.75" customHeight="1" x14ac:dyDescent="0.25">
      <c r="A78" s="19"/>
      <c r="B78" s="129"/>
      <c r="C78" s="270"/>
      <c r="D78" s="270"/>
      <c r="E78" s="270"/>
      <c r="F78" s="270"/>
      <c r="G78" s="270"/>
      <c r="H78" s="270"/>
      <c r="I78" s="39"/>
      <c r="J78" s="392"/>
      <c r="K78" s="392"/>
      <c r="L78" s="18"/>
    </row>
    <row r="79" spans="1:12" ht="15.75" customHeight="1" x14ac:dyDescent="0.25">
      <c r="A79" s="19"/>
      <c r="B79" s="317" t="str">
        <f>IF(D33 = "VOE", "", IF((F66+F75+F76) = 0, "",IF((F66+F75+F76 = F77), "", "Year to Date Base pay, Overtime and Other income do not add to the Gross Wages, please correct or explain.")))</f>
        <v/>
      </c>
      <c r="C79" s="85"/>
      <c r="D79" s="85"/>
      <c r="E79" s="318"/>
      <c r="F79" s="90"/>
      <c r="G79" s="90"/>
      <c r="H79" s="90"/>
      <c r="I79" s="24"/>
      <c r="J79" s="392"/>
      <c r="K79" s="392"/>
      <c r="L79" s="18"/>
    </row>
    <row r="80" spans="1:12" ht="15.75" customHeight="1" x14ac:dyDescent="0.25">
      <c r="A80" s="19"/>
      <c r="B80" s="317" t="str">
        <f>IF(D33 = "VOE", "", IF(F77 &lt; E77, "Year to Date Gross Wages must be greater than or equal to the last pay stub", ""))</f>
        <v/>
      </c>
      <c r="C80" s="85"/>
      <c r="D80" s="85"/>
      <c r="E80" s="90"/>
      <c r="F80" s="90"/>
      <c r="G80" s="90"/>
      <c r="H80" s="90"/>
      <c r="I80" s="24"/>
      <c r="J80" s="392"/>
      <c r="K80" s="392"/>
      <c r="L80" s="18"/>
    </row>
    <row r="81" spans="1:13" ht="15.75" customHeight="1" x14ac:dyDescent="0.25">
      <c r="A81" s="19"/>
      <c r="B81" s="85"/>
      <c r="C81" s="317"/>
      <c r="D81" s="85"/>
      <c r="E81" s="90"/>
      <c r="F81" s="90"/>
      <c r="G81" s="90"/>
      <c r="H81" s="90"/>
      <c r="I81" s="24"/>
      <c r="J81" s="392"/>
      <c r="K81" s="392"/>
      <c r="L81" s="18"/>
    </row>
    <row r="82" spans="1:13" ht="15.75" customHeight="1" x14ac:dyDescent="0.25">
      <c r="A82" s="19"/>
      <c r="B82" s="319" t="str">
        <f xml:space="preserve"> IF(AND(B83 = "", B84 = ""), "", "If Regular Base Hours and/or Base Pay Rate are not provided on the check stubs, enter the numbers calculated below.")</f>
        <v/>
      </c>
      <c r="C82" s="317"/>
      <c r="D82" s="85"/>
      <c r="E82" s="90"/>
      <c r="F82" s="90"/>
      <c r="G82" s="90"/>
      <c r="H82" s="90"/>
      <c r="I82" s="24"/>
      <c r="J82" s="392"/>
      <c r="K82" s="392"/>
      <c r="L82" s="18"/>
    </row>
    <row r="83" spans="1:13" ht="15.75" x14ac:dyDescent="0.25">
      <c r="A83" s="19"/>
      <c r="B83" s="320" t="str">
        <f>IF(D33 = "Pay Stubs", IF(G65 = "Hourly Pay Rate", IF(AND(C83="", D83 = "", E83 = ""), "","Hours Calculator"), ""), "")</f>
        <v/>
      </c>
      <c r="C83" s="321" t="str">
        <f>IF(D33 = "Pay Stubs", IF(G65 = "Hourly Pay Rate", IF(C65 = "", "",C66/C65), ""), "")</f>
        <v/>
      </c>
      <c r="D83" s="321" t="str">
        <f>IF(D33 = "Pay Stubs", IF(G65 = "Hourly Pay Rate", IF(D65 = "", "", D66/D65), ""), "")</f>
        <v/>
      </c>
      <c r="E83" s="321" t="str">
        <f>IF(D33 = "Pay Stubs", IF(G65 = "Hourly Pay Rate", IF(E65 = "", "", E66/E65), ""), "")</f>
        <v/>
      </c>
      <c r="F83" s="90"/>
      <c r="G83" s="87"/>
      <c r="H83" s="85"/>
      <c r="I83" s="24"/>
      <c r="J83" s="392"/>
      <c r="K83" s="392"/>
      <c r="L83" s="18"/>
    </row>
    <row r="84" spans="1:13" ht="15.75" x14ac:dyDescent="0.25">
      <c r="A84" s="19"/>
      <c r="B84" s="320" t="str">
        <f>IF(D33 = "Pay Stubs", IF(G65 = "Hourly Pay Rate", IF(AND(C84="", D84 = "", E84 = ""), "","Rate Calculator"), ""), "")</f>
        <v/>
      </c>
      <c r="C84" s="322" t="str">
        <f>IF(D33 = "Pay Stubs", IF(G65="Hourly Pay Rate", IF(OR(C64 = "",C64 = 0), "", C66/C64),""), "")</f>
        <v/>
      </c>
      <c r="D84" s="322" t="str">
        <f>IF(D33="Pay Stubs",IF(G65="Hourly Pay Rate",IF(OR(D64="", D64 = 0),"",D66/D64), ""),"")</f>
        <v/>
      </c>
      <c r="E84" s="322" t="str">
        <f>IF(D33 = "Pay Stubs", IF(G65="Hourly Pay Rate", IF(OR(E64 = "",E64 = 0), "", E66/E64), ""), "")</f>
        <v/>
      </c>
      <c r="F84" s="85"/>
      <c r="G84" s="87"/>
      <c r="H84" s="85"/>
      <c r="I84" s="24"/>
      <c r="J84" s="392"/>
      <c r="K84" s="392"/>
      <c r="L84" s="18"/>
    </row>
    <row r="85" spans="1:13" ht="15.75" x14ac:dyDescent="0.25">
      <c r="A85" s="19"/>
      <c r="B85" s="90"/>
      <c r="C85" s="90"/>
      <c r="D85" s="90"/>
      <c r="E85" s="90"/>
      <c r="F85" s="90"/>
      <c r="G85" s="85"/>
      <c r="H85" s="323"/>
      <c r="I85" s="24"/>
      <c r="J85" s="392"/>
      <c r="K85" s="392"/>
      <c r="L85" s="18"/>
    </row>
    <row r="86" spans="1:13" ht="7.5" customHeight="1" x14ac:dyDescent="0.25">
      <c r="A86" s="19"/>
      <c r="B86" s="85"/>
      <c r="C86" s="85"/>
      <c r="D86" s="85"/>
      <c r="E86" s="85"/>
      <c r="F86" s="85"/>
      <c r="G86" s="85"/>
      <c r="H86" s="85"/>
      <c r="I86" s="19"/>
      <c r="J86" s="392"/>
      <c r="K86" s="392"/>
      <c r="L86" s="18"/>
    </row>
    <row r="87" spans="1:13" ht="14.25" customHeight="1" thickBot="1" x14ac:dyDescent="0.3">
      <c r="A87" s="19"/>
      <c r="B87" s="204" t="s">
        <v>59</v>
      </c>
      <c r="C87" s="205"/>
      <c r="D87" s="206" t="str">
        <f>E5</f>
        <v>Name not entered on Household Summary</v>
      </c>
      <c r="E87" s="205"/>
      <c r="F87" s="205"/>
      <c r="G87" s="205"/>
      <c r="H87" s="364" t="s">
        <v>239</v>
      </c>
      <c r="I87" s="24"/>
      <c r="J87" s="392"/>
      <c r="K87" s="392"/>
      <c r="L87" s="29"/>
      <c r="M87" s="29"/>
    </row>
    <row r="88" spans="1:13" ht="14.25" customHeight="1" thickTop="1" thickBot="1" x14ac:dyDescent="0.3">
      <c r="A88" s="19"/>
      <c r="B88" s="208"/>
      <c r="C88" s="209"/>
      <c r="D88" s="210"/>
      <c r="E88" s="210"/>
      <c r="F88" s="210"/>
      <c r="G88" s="210"/>
      <c r="H88" s="211"/>
      <c r="I88" s="19"/>
      <c r="J88" s="456" t="s">
        <v>338</v>
      </c>
      <c r="K88" s="456"/>
      <c r="L88" s="29"/>
      <c r="M88" s="29"/>
    </row>
    <row r="89" spans="1:13" ht="16.5" customHeight="1" thickBot="1" x14ac:dyDescent="0.3">
      <c r="A89" s="19"/>
      <c r="B89" s="212" t="s">
        <v>31</v>
      </c>
      <c r="C89" s="209" t="s">
        <v>6</v>
      </c>
      <c r="D89" s="393"/>
      <c r="E89" s="394"/>
      <c r="F89" s="394"/>
      <c r="G89" s="395"/>
      <c r="H89" s="213" t="str">
        <f>IF(D91="VOE", E101, IF(D91 = "Pay Stubs", E113, ""))</f>
        <v/>
      </c>
      <c r="I89" s="24"/>
      <c r="J89" s="392" t="s">
        <v>347</v>
      </c>
      <c r="K89" s="392"/>
      <c r="L89" s="29"/>
      <c r="M89" s="29"/>
    </row>
    <row r="90" spans="1:13" ht="15.75" customHeight="1" thickBot="1" x14ac:dyDescent="0.3">
      <c r="A90" s="19"/>
      <c r="B90" s="212"/>
      <c r="C90" s="209"/>
      <c r="D90" s="214"/>
      <c r="E90" s="215"/>
      <c r="F90" s="215"/>
      <c r="G90" s="216" t="s">
        <v>70</v>
      </c>
      <c r="H90" s="217" t="s">
        <v>61</v>
      </c>
      <c r="I90" s="24"/>
      <c r="J90" s="392" t="s">
        <v>319</v>
      </c>
      <c r="K90" s="392"/>
      <c r="L90" s="29"/>
      <c r="M90" s="29"/>
    </row>
    <row r="91" spans="1:13" ht="16.5" customHeight="1" thickBot="1" x14ac:dyDescent="0.3">
      <c r="A91" s="19"/>
      <c r="B91" s="212"/>
      <c r="C91" s="218" t="s">
        <v>36</v>
      </c>
      <c r="D91" s="219"/>
      <c r="E91" s="220" t="str">
        <f>IF(ISNUMBER(SEARCH("VOE",D91)),"Warning: Fill VOE Sec Only!!","Warning: Fill PayStubs Sec Only!!")</f>
        <v>Warning: Fill PayStubs Sec Only!!</v>
      </c>
      <c r="F91" s="221"/>
      <c r="G91" s="222" t="e">
        <f>IF(OR(H89 = "Monthly", H89="Semi-Monthly"), IF(D91="VOE", H102, IF(D91 = "Pay Stubs", F115, "")), ROUNDUP(H91,0))</f>
        <v>#VALUE!</v>
      </c>
      <c r="H91" s="324" t="e">
        <f>G93/(VLOOKUP(H89, PayPeriods, 2, FALSE))</f>
        <v>#VALUE!</v>
      </c>
      <c r="I91" s="24"/>
      <c r="J91" s="392" t="s">
        <v>348</v>
      </c>
      <c r="K91" s="392"/>
      <c r="L91" s="28"/>
    </row>
    <row r="92" spans="1:13" ht="16.5" thickBot="1" x14ac:dyDescent="0.3">
      <c r="A92" s="19"/>
      <c r="B92" s="212"/>
      <c r="C92" s="209"/>
      <c r="D92" s="224"/>
      <c r="E92" s="221"/>
      <c r="F92" s="216" t="s">
        <v>22</v>
      </c>
      <c r="G92" s="216" t="s">
        <v>72</v>
      </c>
      <c r="H92" s="217" t="s">
        <v>69</v>
      </c>
      <c r="I92" s="24"/>
      <c r="J92" s="392"/>
      <c r="K92" s="392"/>
      <c r="L92" s="28"/>
    </row>
    <row r="93" spans="1:13" ht="16.5" thickBot="1" x14ac:dyDescent="0.3">
      <c r="A93" s="19"/>
      <c r="B93" s="208"/>
      <c r="C93" s="218" t="s">
        <v>0</v>
      </c>
      <c r="D93" s="219"/>
      <c r="E93" s="225" t="e">
        <f>CONCATENATE("1/1/",YEAR(F93))</f>
        <v>#VALUE!</v>
      </c>
      <c r="F93" s="226" t="str">
        <f>IF(D91 = "VOE", E102, IF(D91 = "Pay Stubs", IF(OR(C121 = "", D121="",E121 = ""), IF(OR(C120 = "",D120="", E120=""), "", E120), E121),""))</f>
        <v/>
      </c>
      <c r="G93" s="226" t="e">
        <f>IF(YEAR(D93) = YEAR(F93), F93-D93+1,F93-E93+1)</f>
        <v>#VALUE!</v>
      </c>
      <c r="H93" s="227" t="e">
        <f>ROUNDUP(G93*(5/7), 0)</f>
        <v>#VALUE!</v>
      </c>
      <c r="I93" s="19"/>
      <c r="J93" s="392"/>
      <c r="K93" s="392"/>
      <c r="L93" s="28"/>
    </row>
    <row r="94" spans="1:13" ht="15" customHeight="1" thickBot="1" x14ac:dyDescent="0.3">
      <c r="A94" s="19"/>
      <c r="B94" s="228"/>
      <c r="C94" s="229"/>
      <c r="D94" s="230"/>
      <c r="E94" s="231"/>
      <c r="F94" s="231"/>
      <c r="G94" s="232" t="s">
        <v>71</v>
      </c>
      <c r="H94" s="233" t="str">
        <f>IF(D91 = "VOE", IF(E99&gt;VLOOKUP(H89, PayPeriods, 6, FALSE), VLOOKUP(H89, PayPeriods, 6, FALSE), E99),IF(D91="Pay Stubs", IF((C122+D122+E122)/3 &gt; VLOOKUP(H89, PayPeriods, 6, FALSE), VLOOKUP(H89, PayPeriods, 6, FALSE), (C122+D122+E122)/3), ""))</f>
        <v/>
      </c>
      <c r="I94" s="24"/>
      <c r="J94" s="392"/>
      <c r="K94" s="392"/>
      <c r="L94" s="28"/>
    </row>
    <row r="95" spans="1:13" ht="16.5" thickTop="1" x14ac:dyDescent="0.25">
      <c r="A95" s="19"/>
      <c r="B95" s="188"/>
      <c r="C95" s="91"/>
      <c r="D95" s="234"/>
      <c r="E95" s="235"/>
      <c r="F95" s="235"/>
      <c r="G95" s="91"/>
      <c r="H95" s="236"/>
      <c r="I95" s="24"/>
      <c r="J95" s="145"/>
      <c r="K95" s="146"/>
    </row>
    <row r="96" spans="1:13" ht="17.25" customHeight="1" x14ac:dyDescent="0.25">
      <c r="A96" s="19"/>
      <c r="B96" s="237" t="s">
        <v>9</v>
      </c>
      <c r="C96" s="396" t="s">
        <v>38</v>
      </c>
      <c r="D96" s="396"/>
      <c r="E96" s="396"/>
      <c r="F96" s="396"/>
      <c r="G96" s="396"/>
      <c r="H96" s="397"/>
      <c r="I96" s="24"/>
      <c r="J96" s="445" t="s">
        <v>179</v>
      </c>
      <c r="K96" s="445"/>
    </row>
    <row r="97" spans="1:25" ht="16.5" customHeight="1" x14ac:dyDescent="0.25">
      <c r="A97" s="19"/>
      <c r="B97" s="238"/>
      <c r="C97" s="91"/>
      <c r="D97" s="234"/>
      <c r="E97" s="239"/>
      <c r="F97" s="239"/>
      <c r="G97" s="91"/>
      <c r="H97" s="240"/>
      <c r="I97" s="24"/>
      <c r="J97" s="444"/>
      <c r="K97" s="444"/>
    </row>
    <row r="98" spans="1:25" ht="27.75" customHeight="1" thickBot="1" x14ac:dyDescent="0.3">
      <c r="A98" s="19"/>
      <c r="B98" s="238"/>
      <c r="C98" s="241"/>
      <c r="D98" s="241"/>
      <c r="E98" s="242" t="s">
        <v>37</v>
      </c>
      <c r="F98" s="243" t="s">
        <v>50</v>
      </c>
      <c r="G98" s="244" t="s">
        <v>49</v>
      </c>
      <c r="H98" s="243" t="s">
        <v>51</v>
      </c>
      <c r="I98" s="26"/>
      <c r="J98" s="444" t="s">
        <v>320</v>
      </c>
      <c r="K98" s="444"/>
    </row>
    <row r="99" spans="1:25" ht="16.5" thickBot="1" x14ac:dyDescent="0.3">
      <c r="A99" s="19"/>
      <c r="B99" s="188"/>
      <c r="C99" s="447" t="s">
        <v>34</v>
      </c>
      <c r="D99" s="448"/>
      <c r="E99" s="245"/>
      <c r="F99" s="246"/>
      <c r="G99" s="247"/>
      <c r="H99" s="248"/>
      <c r="I99" s="27"/>
      <c r="J99" s="444"/>
      <c r="K99" s="444"/>
    </row>
    <row r="100" spans="1:25" ht="16.5" thickBot="1" x14ac:dyDescent="0.3">
      <c r="A100" s="19"/>
      <c r="B100" s="398" t="str">
        <f>IF(D91 = "VOE", IF(G100 = "Hourly Pay Rate", IF(E99&gt;VLOOKUP(H89,PayPeriods,6,FALSE),CONCATENATE("    Average hours &gt; ", ROUND(VLOOKUP(H89, PayPeriods, 6, FALSE),2), " (Standard Work Hours in Year / Pay Periods in Year);  ", ROUND(VLOOKUP(H89, PayPeriods, 6, FALSE),2), " hours used."), ""), ""), "")</f>
        <v/>
      </c>
      <c r="C100" s="449" t="s">
        <v>27</v>
      </c>
      <c r="D100" s="450"/>
      <c r="E100" s="249"/>
      <c r="F100" s="250" t="s">
        <v>99</v>
      </c>
      <c r="G100" s="399"/>
      <c r="H100" s="400"/>
      <c r="I100" s="24"/>
      <c r="J100" s="369" t="s">
        <v>321</v>
      </c>
      <c r="K100" s="370" t="s">
        <v>322</v>
      </c>
    </row>
    <row r="101" spans="1:25" ht="15.75" customHeight="1" x14ac:dyDescent="0.25">
      <c r="A101" s="19"/>
      <c r="B101" s="398"/>
      <c r="C101" s="447" t="s">
        <v>35</v>
      </c>
      <c r="D101" s="448"/>
      <c r="E101" s="251"/>
      <c r="F101" s="401" t="str">
        <f>IF(AND(E101 &lt;&gt; "Monthly", E101 &lt;&gt; "Semi-Monthly", H102&gt;0), "Payroll Frequency changed, delete value in H66", "")</f>
        <v/>
      </c>
      <c r="G101" s="402"/>
      <c r="H101" s="403"/>
      <c r="I101" s="27"/>
      <c r="J101" s="444" t="s">
        <v>323</v>
      </c>
      <c r="K101" s="444"/>
    </row>
    <row r="102" spans="1:25" ht="13.5" customHeight="1" x14ac:dyDescent="0.25">
      <c r="A102" s="19"/>
      <c r="B102" s="398"/>
      <c r="C102" s="454" t="s">
        <v>22</v>
      </c>
      <c r="D102" s="455"/>
      <c r="E102" s="252"/>
      <c r="F102" s="404" t="str">
        <f>IF(D91 = "VOE", IF(H89 &lt;&gt; "", IF(H89 = "Annual", "1 pay period", IF(OR(E101="Semi-Monthly", E101 = "Monthly"), "Enter # of Pay Periods to Date", IF(E102 = "", "",CONCATENATE(G91," pay periods to date")))), ""), "")</f>
        <v/>
      </c>
      <c r="G102" s="404"/>
      <c r="H102" s="253"/>
      <c r="I102" s="34">
        <f>IF(F102 = "Enter # of Pay Periods to Date", 50, 0)</f>
        <v>0</v>
      </c>
      <c r="J102" s="392" t="s">
        <v>324</v>
      </c>
      <c r="K102" s="392"/>
    </row>
    <row r="103" spans="1:25" ht="13.5" customHeight="1" x14ac:dyDescent="0.25">
      <c r="A103" s="19"/>
      <c r="B103" s="398"/>
      <c r="C103" s="405" t="s">
        <v>8</v>
      </c>
      <c r="D103" s="406"/>
      <c r="E103" s="254"/>
      <c r="F103" s="255" t="str">
        <f>IF(G103 = "", "", IF(G103 = 0, 0, G103/VLOOKUP(H89, PayPeriods, 3, FALSE)))</f>
        <v/>
      </c>
      <c r="G103" s="177" t="str">
        <f>IF(OR(G100="", E101 = "", E102=""), "", IF(D91="VOE",IF(G100="Hourly Pay Rate",H94*E100*VLOOKUP(H89, PayPeriods, 4, FALSE) *(VLOOKUP(H89,PayPeriods,3,FALSE)),E100*VLOOKUP(G100,PayRates,2,FALSE)),""))</f>
        <v/>
      </c>
      <c r="H103" s="256"/>
      <c r="I103" s="25"/>
      <c r="J103" s="392"/>
      <c r="K103" s="392"/>
    </row>
    <row r="104" spans="1:25" ht="15.75" customHeight="1" x14ac:dyDescent="0.25">
      <c r="A104" s="19"/>
      <c r="B104" s="257"/>
      <c r="C104" s="405" t="s">
        <v>16</v>
      </c>
      <c r="D104" s="406"/>
      <c r="E104" s="254"/>
      <c r="F104" s="258" t="str">
        <f>IF(OR(G100="", E101 = "", E102=""), "", IF(D91="VOE",IF(YEAR(D93) = YEAR(E93), (E104/H93)*VLOOKUP(H89, PayPeriods, 5,FALSE), IF(G91 = 0, 0, E104/G91)), ""))</f>
        <v/>
      </c>
      <c r="G104" s="259" t="str">
        <f>IF(OR(G100="", E101 = "", E102=""), "", IF(D91= "VOE", IF(YEAR(D93) = YEAR(E93), (E104/H93)*VLOOKUP(H89, PayPeriods, 5, FALSE) * VLOOKUP(H89, PayPeriods, 3,FALSE), IF(G91 = 0, 0, (E104/G91)*VLOOKUP(H89, PayPeriods, 3, FALSE))), ""))</f>
        <v/>
      </c>
      <c r="H104" s="260"/>
      <c r="I104" s="25"/>
      <c r="J104" s="392"/>
      <c r="K104" s="392"/>
    </row>
    <row r="105" spans="1:25" ht="15.75" customHeight="1" x14ac:dyDescent="0.25">
      <c r="A105" s="19"/>
      <c r="B105" s="261"/>
      <c r="C105" s="407" t="s">
        <v>29</v>
      </c>
      <c r="D105" s="408"/>
      <c r="E105" s="262"/>
      <c r="F105" s="263"/>
      <c r="G105" s="264"/>
      <c r="H105" s="265"/>
      <c r="I105" s="35"/>
      <c r="J105" s="444" t="s">
        <v>325</v>
      </c>
      <c r="K105" s="444"/>
    </row>
    <row r="106" spans="1:25" ht="15.75" x14ac:dyDescent="0.25">
      <c r="A106" s="19"/>
      <c r="B106" s="261"/>
      <c r="C106" s="409"/>
      <c r="D106" s="410"/>
      <c r="E106" s="266"/>
      <c r="F106" s="267" t="str">
        <f>IF(OR(G100="", E101 = "", E102=""), "", IF(D91="VOE", IF(YEAR(D93) = YEAR(E93), (E106/H93)*VLOOKUP(H89, PayPeriods, 5,FALSE), IF(G91 = 0, 0, E106/G91)),""))</f>
        <v/>
      </c>
      <c r="G106" s="200" t="str">
        <f>IF(OR(G100="", E101 = "", E102=""), "", IF(D91 = "VOE", IF(YEAR(D93) = YEAR(E93), (E106/H93)*VLOOKUP(H89, PayPeriods, 5, FALSE) * VLOOKUP(H89, PayPeriods, 3,FALSE), IF(G91 = 0, 0, E106/G91)*VLOOKUP(H89, PayPeriods, 3, FALSE)), ""))</f>
        <v/>
      </c>
      <c r="H106" s="256"/>
      <c r="I106" s="35"/>
      <c r="J106" s="444"/>
      <c r="K106" s="444"/>
    </row>
    <row r="107" spans="1:25" ht="15.75" x14ac:dyDescent="0.25">
      <c r="A107" s="19"/>
      <c r="B107" s="261"/>
      <c r="C107" s="405" t="s">
        <v>39</v>
      </c>
      <c r="D107" s="406"/>
      <c r="E107" s="268"/>
      <c r="F107" s="269"/>
      <c r="G107" s="177" t="str">
        <f>IF(OR(G100="", E101 = "", E102=""), "", IF(D91 = "VOE", SUM(G103:G106),""))</f>
        <v/>
      </c>
      <c r="H107" s="175" t="str">
        <f>IF(OR(G100="",E101="",E102=""),"",IF(D91="VOE",IF(YEAR(D93) = YEAR(F93), (E107/H93) *260, IF(G91=0,0,(E107/G91)*VLOOKUP(H89,PayPeriods,3,FALSE))),""))</f>
        <v/>
      </c>
      <c r="I107" s="24"/>
      <c r="J107" s="444"/>
      <c r="K107" s="444"/>
      <c r="P107" s="28"/>
      <c r="Q107" s="29"/>
      <c r="R107" s="29"/>
      <c r="S107" s="29"/>
      <c r="T107" s="29"/>
      <c r="U107" s="29"/>
      <c r="V107" s="29"/>
      <c r="W107" s="29"/>
      <c r="X107" s="29"/>
      <c r="Y107" s="29"/>
    </row>
    <row r="108" spans="1:25" ht="15.75" customHeight="1" x14ac:dyDescent="0.25">
      <c r="A108" s="19"/>
      <c r="B108" s="261"/>
      <c r="C108" s="405" t="str">
        <f>IF(E102="","Gross Pay Prior Year",CONCATENATE("Gross Pay ",YEAR(E102)-1))</f>
        <v>Gross Pay Prior Year</v>
      </c>
      <c r="D108" s="406"/>
      <c r="E108" s="268"/>
      <c r="F108" s="270"/>
      <c r="G108" s="270"/>
      <c r="H108" s="271"/>
      <c r="I108" s="24"/>
      <c r="J108" s="392" t="s">
        <v>326</v>
      </c>
      <c r="K108" s="392"/>
      <c r="P108" s="30"/>
      <c r="Q108" s="29"/>
      <c r="R108" s="31"/>
      <c r="S108" s="32"/>
      <c r="T108" s="33"/>
      <c r="U108" s="33"/>
      <c r="V108" s="29"/>
    </row>
    <row r="109" spans="1:25" ht="15.75" customHeight="1" thickBot="1" x14ac:dyDescent="0.3">
      <c r="A109" s="19"/>
      <c r="B109" s="272"/>
      <c r="C109" s="405" t="str">
        <f>IF(E102="","Gross Pay Prior Year",CONCATENATE("Gross Pay ",YEAR(E102)-2))</f>
        <v>Gross Pay Prior Year</v>
      </c>
      <c r="D109" s="406"/>
      <c r="E109" s="273"/>
      <c r="F109" s="270"/>
      <c r="G109" s="270"/>
      <c r="H109" s="271"/>
      <c r="I109" s="24"/>
      <c r="J109" s="392"/>
      <c r="K109" s="392"/>
      <c r="P109" s="29"/>
      <c r="Q109" s="29"/>
      <c r="R109" s="31"/>
      <c r="S109" s="32"/>
      <c r="T109" s="33"/>
      <c r="U109" s="33"/>
      <c r="V109" s="29"/>
    </row>
    <row r="110" spans="1:25" ht="15.75" customHeight="1" x14ac:dyDescent="0.25">
      <c r="A110" s="19"/>
      <c r="B110" s="188"/>
      <c r="C110" s="274"/>
      <c r="D110" s="274"/>
      <c r="E110" s="270"/>
      <c r="F110" s="270"/>
      <c r="G110" s="270"/>
      <c r="H110" s="271"/>
      <c r="I110" s="24"/>
      <c r="J110" s="149"/>
      <c r="K110" s="369"/>
      <c r="P110" s="29"/>
      <c r="Q110" s="29"/>
      <c r="R110" s="31"/>
      <c r="S110" s="32"/>
      <c r="T110" s="33"/>
      <c r="U110" s="33"/>
      <c r="V110" s="29"/>
    </row>
    <row r="111" spans="1:25" ht="15.75" customHeight="1" x14ac:dyDescent="0.25">
      <c r="A111" s="19"/>
      <c r="B111" s="451" t="str">
        <f>IF(D91="VOE", IF(E103+E104+E106= E107, "", "Base Pay + Overtime + Commissions/Tips do not add to the Gross Pay (Current Year).  Please correct the numbers or explain the difference."), "")</f>
        <v/>
      </c>
      <c r="C111" s="452"/>
      <c r="D111" s="452"/>
      <c r="E111" s="452"/>
      <c r="F111" s="452"/>
      <c r="G111" s="452"/>
      <c r="H111" s="453"/>
      <c r="I111" s="24"/>
      <c r="J111" s="149"/>
      <c r="K111" s="369"/>
      <c r="P111" s="29"/>
      <c r="Q111" s="29"/>
      <c r="R111" s="31"/>
      <c r="S111" s="32"/>
      <c r="T111" s="33"/>
      <c r="U111" s="33"/>
      <c r="V111" s="29"/>
    </row>
    <row r="112" spans="1:25" ht="15.75" customHeight="1" thickBot="1" x14ac:dyDescent="0.3">
      <c r="A112" s="19"/>
      <c r="B112" s="261"/>
      <c r="C112" s="446"/>
      <c r="D112" s="446"/>
      <c r="E112" s="275"/>
      <c r="F112" s="275"/>
      <c r="G112" s="276" t="s">
        <v>7</v>
      </c>
      <c r="H112" s="277">
        <f>IF(OR(C121 = "", D121="", E121=""), IF(OR(C120 = "", D120 = "", E120 = ""), (E119-C119)/2, (E120-C120)/2), (E121-C121)/2)</f>
        <v>0</v>
      </c>
      <c r="I112" s="24"/>
      <c r="J112" s="392"/>
      <c r="K112" s="392"/>
      <c r="P112" s="29"/>
      <c r="Q112" s="29"/>
      <c r="R112" s="31"/>
      <c r="S112" s="32"/>
      <c r="T112" s="33"/>
      <c r="U112" s="33"/>
      <c r="V112" s="29"/>
    </row>
    <row r="113" spans="1:22" ht="15.75" customHeight="1" thickBot="1" x14ac:dyDescent="0.3">
      <c r="A113" s="19"/>
      <c r="B113" s="278" t="s">
        <v>17</v>
      </c>
      <c r="C113" s="411" t="s">
        <v>116</v>
      </c>
      <c r="D113" s="411"/>
      <c r="E113" s="279"/>
      <c r="F113" s="412" t="s">
        <v>54</v>
      </c>
      <c r="G113" s="412"/>
      <c r="H113" s="280" t="str">
        <f>IF(OR(H112="", H112 = 0, H112&gt;31), "", IF(H112 &gt;20, "Monthly", IF(H112&gt;14, "Semi-Monthly", IF(H112&gt;9, "Bi-Weekly", "Weekly"))))</f>
        <v/>
      </c>
      <c r="I113" s="24"/>
      <c r="J113" s="445" t="s">
        <v>233</v>
      </c>
      <c r="K113" s="445"/>
      <c r="P113" s="29"/>
      <c r="Q113" s="29"/>
      <c r="R113" s="31"/>
      <c r="S113" s="32"/>
      <c r="T113" s="33"/>
      <c r="U113" s="33"/>
      <c r="V113" s="29"/>
    </row>
    <row r="114" spans="1:22" ht="15.75" customHeight="1" x14ac:dyDescent="0.25">
      <c r="A114" s="19"/>
      <c r="B114" s="281"/>
      <c r="C114" s="282"/>
      <c r="D114" s="282"/>
      <c r="E114" s="282"/>
      <c r="F114" s="283"/>
      <c r="G114" s="283"/>
      <c r="H114" s="280"/>
      <c r="I114" s="24"/>
      <c r="J114" s="392"/>
      <c r="K114" s="392"/>
      <c r="P114" s="29"/>
      <c r="Q114" s="29"/>
      <c r="R114" s="31"/>
      <c r="S114" s="32"/>
      <c r="T114" s="33"/>
      <c r="U114" s="33"/>
      <c r="V114" s="29"/>
    </row>
    <row r="115" spans="1:22" ht="15.75" customHeight="1" x14ac:dyDescent="0.25">
      <c r="A115" s="19"/>
      <c r="B115" s="188"/>
      <c r="C115" s="413" t="str">
        <f>IF(D91="Pay Stubs",IF(H89&lt;&gt;"",IF(OR(H89="Semi-Monthly",H89="Monthly"),"Enter number of Pay Periods to Date", IF(F115&gt;0,"Payroll Frequency changed, delete value in F115", "")),""), "")</f>
        <v/>
      </c>
      <c r="D115" s="413"/>
      <c r="E115" s="413"/>
      <c r="F115" s="284"/>
      <c r="G115" s="285">
        <f>IF(C115 = "Enter number of Pay Periods to Date", 50, 0)</f>
        <v>0</v>
      </c>
      <c r="H115" s="280"/>
      <c r="I115" s="24"/>
      <c r="J115" s="444" t="s">
        <v>327</v>
      </c>
      <c r="K115" s="444"/>
      <c r="P115" s="29"/>
      <c r="Q115" s="29"/>
      <c r="R115" s="31"/>
      <c r="S115" s="32"/>
      <c r="T115" s="33"/>
      <c r="U115" s="33"/>
      <c r="V115" s="29"/>
    </row>
    <row r="116" spans="1:22" ht="36" customHeight="1" x14ac:dyDescent="0.25">
      <c r="A116" s="19"/>
      <c r="B116" s="325"/>
      <c r="C116" s="414" t="str">
        <f xml:space="preserve"> IF(AND(OR(G135="", G135 = 0), OR(H135="", H135=0)), "", IF(H112&gt;31, "Pay stubs do not appear to be consecutive based on dates entered.", IF(OR( E120 &lt; C120, E120 &lt;D120, E121 &lt; C121, E121 &lt;D121), "Pay Stubs may be out of order.  Please check dates.",IF(H113 = "", "", IF(E113 = H113, "", "If Payroll Frequency selected does not equal Recommended please provide an explanation.")))))</f>
        <v/>
      </c>
      <c r="D116" s="414"/>
      <c r="E116" s="414"/>
      <c r="F116" s="414"/>
      <c r="G116" s="414"/>
      <c r="H116" s="415"/>
      <c r="I116" s="44"/>
      <c r="J116" s="444"/>
      <c r="K116" s="444"/>
      <c r="P116" s="29"/>
      <c r="Q116" s="29"/>
      <c r="R116" s="31"/>
      <c r="S116" s="32"/>
      <c r="T116" s="33"/>
      <c r="U116" s="33"/>
      <c r="V116" s="29"/>
    </row>
    <row r="117" spans="1:22" ht="15.75" customHeight="1" x14ac:dyDescent="0.25">
      <c r="A117" s="19"/>
      <c r="B117" s="188"/>
      <c r="C117" s="287"/>
      <c r="D117" s="274"/>
      <c r="E117" s="274"/>
      <c r="F117" s="274"/>
      <c r="G117" s="274"/>
      <c r="H117" s="288"/>
      <c r="I117" s="24"/>
      <c r="J117" s="392"/>
      <c r="K117" s="392"/>
      <c r="P117" s="29"/>
      <c r="Q117" s="29"/>
      <c r="R117" s="31"/>
      <c r="S117" s="32"/>
      <c r="T117" s="33"/>
      <c r="U117" s="33"/>
      <c r="V117" s="29"/>
    </row>
    <row r="118" spans="1:22" ht="24.75" thickBot="1" x14ac:dyDescent="0.3">
      <c r="A118" s="19"/>
      <c r="B118" s="289"/>
      <c r="C118" s="290" t="s">
        <v>66</v>
      </c>
      <c r="D118" s="290" t="s">
        <v>67</v>
      </c>
      <c r="E118" s="290" t="s">
        <v>255</v>
      </c>
      <c r="F118" s="291" t="s">
        <v>53</v>
      </c>
      <c r="G118" s="290" t="s">
        <v>52</v>
      </c>
      <c r="H118" s="290" t="s">
        <v>51</v>
      </c>
      <c r="I118" s="19"/>
      <c r="J118" s="392"/>
      <c r="K118" s="392"/>
      <c r="P118" s="29"/>
      <c r="Q118" s="29"/>
      <c r="R118" s="31"/>
      <c r="S118" s="32"/>
      <c r="T118" s="33"/>
      <c r="U118" s="33"/>
      <c r="V118" s="29"/>
    </row>
    <row r="119" spans="1:22" ht="15.75" customHeight="1" x14ac:dyDescent="0.25">
      <c r="A119" s="19"/>
      <c r="B119" s="292" t="s">
        <v>100</v>
      </c>
      <c r="C119" s="293"/>
      <c r="D119" s="294"/>
      <c r="E119" s="295"/>
      <c r="F119" s="416" t="str">
        <f>IF(D91 = "Pay Stubs", IF(AND(H89 &lt;&gt; "", F93 &lt;&gt; ""), IF(H89 = "Annual", "1 pay period to date", IF(OR(H89="Semi-Monthly", H89 = "Monthly"), "", IF(E113 = "", "",CONCATENATE(G91," pay periods to date")))), ""), "")</f>
        <v/>
      </c>
      <c r="G119" s="419" t="str">
        <f>IF(D91 = "Pay Stubs", IF(G123 = "Hourly Pay Rate", IF((C122+D122+E122)/3&gt;VLOOKUP(H89,PayPeriods,6,FALSE),CONCATENATE("Average hours &gt; ", ROUND(VLOOKUP(H89, PayPeriods, 6, FALSE),2), " (Standard Work Hours in Year / Pay Periods in Year); ", ROUND(VLOOKUP(H89, PayPeriods, 6, FALSE),2), " hours used to calculate base pay."), ""), ""), "")</f>
        <v/>
      </c>
      <c r="H119" s="420"/>
      <c r="I119" s="39"/>
      <c r="J119" s="392"/>
      <c r="K119" s="392"/>
      <c r="P119" s="29"/>
      <c r="Q119" s="29"/>
      <c r="R119" s="31"/>
      <c r="S119" s="32"/>
      <c r="T119" s="33"/>
      <c r="U119" s="33"/>
      <c r="V119" s="29"/>
    </row>
    <row r="120" spans="1:22" ht="15.75" customHeight="1" x14ac:dyDescent="0.25">
      <c r="A120" s="19"/>
      <c r="B120" s="292" t="s">
        <v>101</v>
      </c>
      <c r="C120" s="296"/>
      <c r="D120" s="297"/>
      <c r="E120" s="298"/>
      <c r="F120" s="417"/>
      <c r="G120" s="421"/>
      <c r="H120" s="422"/>
      <c r="I120" s="40"/>
      <c r="J120" s="444" t="s">
        <v>328</v>
      </c>
      <c r="K120" s="444"/>
      <c r="P120" s="29"/>
      <c r="Q120" s="29"/>
      <c r="R120" s="31"/>
      <c r="S120" s="32"/>
      <c r="T120" s="33"/>
      <c r="U120" s="33"/>
      <c r="V120" s="29"/>
    </row>
    <row r="121" spans="1:22" ht="15.75" customHeight="1" x14ac:dyDescent="0.25">
      <c r="A121" s="19"/>
      <c r="B121" s="292" t="s">
        <v>102</v>
      </c>
      <c r="C121" s="296"/>
      <c r="D121" s="297"/>
      <c r="E121" s="299"/>
      <c r="F121" s="417"/>
      <c r="G121" s="421"/>
      <c r="H121" s="422"/>
      <c r="I121" s="39"/>
      <c r="J121" s="444"/>
      <c r="K121" s="444"/>
      <c r="P121" s="29"/>
      <c r="Q121" s="29"/>
      <c r="R121" s="31"/>
      <c r="S121" s="32"/>
      <c r="T121" s="33"/>
      <c r="U121" s="33"/>
      <c r="V121" s="29"/>
    </row>
    <row r="122" spans="1:22" ht="16.5" customHeight="1" thickBot="1" x14ac:dyDescent="0.3">
      <c r="A122" s="19"/>
      <c r="B122" s="300" t="s">
        <v>103</v>
      </c>
      <c r="C122" s="301"/>
      <c r="D122" s="302"/>
      <c r="E122" s="303"/>
      <c r="F122" s="418"/>
      <c r="G122" s="421"/>
      <c r="H122" s="422"/>
      <c r="I122" s="39"/>
      <c r="J122" s="444" t="s">
        <v>329</v>
      </c>
      <c r="K122" s="444"/>
      <c r="P122" s="29"/>
      <c r="Q122" s="29"/>
      <c r="R122" s="31"/>
      <c r="S122" s="32"/>
      <c r="T122" s="33"/>
      <c r="U122" s="33"/>
      <c r="V122" s="29"/>
    </row>
    <row r="123" spans="1:22" ht="16.5" thickBot="1" x14ac:dyDescent="0.3">
      <c r="A123" s="19"/>
      <c r="B123" s="304" t="s">
        <v>27</v>
      </c>
      <c r="C123" s="305"/>
      <c r="D123" s="306"/>
      <c r="E123" s="307"/>
      <c r="F123" s="308" t="s">
        <v>90</v>
      </c>
      <c r="G123" s="423"/>
      <c r="H123" s="424"/>
      <c r="I123" s="39"/>
      <c r="J123" s="444"/>
      <c r="K123" s="444"/>
      <c r="P123" s="29"/>
      <c r="Q123" s="29"/>
      <c r="R123" s="31"/>
      <c r="S123" s="32"/>
      <c r="T123" s="33"/>
      <c r="U123" s="33"/>
      <c r="V123" s="29"/>
    </row>
    <row r="124" spans="1:22" ht="15.75" x14ac:dyDescent="0.25">
      <c r="A124" s="45"/>
      <c r="B124" s="309" t="s">
        <v>247</v>
      </c>
      <c r="C124" s="310">
        <f>SUM(C125:C132)</f>
        <v>0</v>
      </c>
      <c r="D124" s="310">
        <f t="shared" ref="D124:E124" si="2">SUM(D125:D132)</f>
        <v>0</v>
      </c>
      <c r="E124" s="310">
        <f t="shared" si="2"/>
        <v>0</v>
      </c>
      <c r="F124" s="310">
        <f>SUM(F125:F132)</f>
        <v>0</v>
      </c>
      <c r="G124" s="311" t="str">
        <f>IF(OR(E113 = "", G123 = ""), "", IF(AND(E120="", E121 = ""), "", IF(D91 = "Pay Stubs", IF(G123 = "Hourly Pay Rate", H94*E123*(VLOOKUP(H89,PayPeriods,3,FALSE)),E123*VLOOKUP(G123, PayRates, 2, FALSE)), "")))</f>
        <v/>
      </c>
      <c r="H124" s="256"/>
      <c r="I124" s="39"/>
      <c r="J124" s="444"/>
      <c r="K124" s="444"/>
      <c r="L124" s="37"/>
      <c r="M124" s="38"/>
      <c r="P124" s="29"/>
      <c r="Q124" s="29"/>
      <c r="R124" s="31"/>
      <c r="S124" s="32"/>
      <c r="T124" s="33"/>
      <c r="U124" s="33"/>
      <c r="V124" s="29"/>
    </row>
    <row r="125" spans="1:22" ht="15.75" customHeight="1" x14ac:dyDescent="0.25">
      <c r="A125" s="19"/>
      <c r="B125" s="312" t="s">
        <v>8</v>
      </c>
      <c r="C125" s="313"/>
      <c r="D125" s="306"/>
      <c r="E125" s="307"/>
      <c r="F125" s="266"/>
      <c r="G125" s="311"/>
      <c r="H125" s="256"/>
      <c r="I125" s="39"/>
      <c r="J125" s="392" t="s">
        <v>321</v>
      </c>
      <c r="K125" s="392"/>
      <c r="L125" s="37"/>
      <c r="M125" s="38"/>
      <c r="P125" s="29"/>
      <c r="Q125" s="29"/>
      <c r="R125" s="31"/>
      <c r="S125" s="32"/>
      <c r="T125" s="33"/>
      <c r="U125" s="33"/>
      <c r="V125" s="29"/>
    </row>
    <row r="126" spans="1:22" ht="15.75" customHeight="1" x14ac:dyDescent="0.25">
      <c r="A126" s="19"/>
      <c r="B126" s="312" t="s">
        <v>248</v>
      </c>
      <c r="C126" s="313"/>
      <c r="D126" s="306"/>
      <c r="E126" s="307"/>
      <c r="F126" s="266"/>
      <c r="G126" s="311"/>
      <c r="H126" s="256"/>
      <c r="I126" s="39"/>
      <c r="J126" s="392" t="s">
        <v>330</v>
      </c>
      <c r="K126" s="392"/>
      <c r="L126" s="37"/>
      <c r="M126" s="38"/>
      <c r="P126" s="29"/>
      <c r="Q126" s="29"/>
      <c r="R126" s="31"/>
      <c r="S126" s="32"/>
      <c r="T126" s="33"/>
      <c r="U126" s="33"/>
      <c r="V126" s="29"/>
    </row>
    <row r="127" spans="1:22" ht="15.75" customHeight="1" x14ac:dyDescent="0.25">
      <c r="A127" s="19"/>
      <c r="B127" s="312" t="s">
        <v>249</v>
      </c>
      <c r="C127" s="313"/>
      <c r="D127" s="306"/>
      <c r="E127" s="307"/>
      <c r="F127" s="266"/>
      <c r="G127" s="311"/>
      <c r="H127" s="256"/>
      <c r="I127" s="39"/>
      <c r="J127" s="392" t="s">
        <v>339</v>
      </c>
      <c r="K127" s="392"/>
      <c r="L127" s="37"/>
    </row>
    <row r="128" spans="1:22" ht="29.25" customHeight="1" x14ac:dyDescent="0.25">
      <c r="A128" s="19"/>
      <c r="B128" s="312" t="s">
        <v>250</v>
      </c>
      <c r="C128" s="313"/>
      <c r="D128" s="306"/>
      <c r="E128" s="307"/>
      <c r="F128" s="266"/>
      <c r="G128" s="311"/>
      <c r="H128" s="256"/>
      <c r="I128" s="39"/>
      <c r="J128" s="392" t="s">
        <v>340</v>
      </c>
      <c r="K128" s="392"/>
      <c r="L128" s="37"/>
    </row>
    <row r="129" spans="1:12" ht="15.75" x14ac:dyDescent="0.25">
      <c r="A129" s="19"/>
      <c r="B129" s="312" t="s">
        <v>251</v>
      </c>
      <c r="C129" s="313"/>
      <c r="D129" s="306"/>
      <c r="E129" s="307"/>
      <c r="F129" s="266"/>
      <c r="G129" s="311"/>
      <c r="H129" s="256"/>
      <c r="I129" s="39"/>
      <c r="J129" s="392"/>
      <c r="K129" s="392"/>
      <c r="L129" s="37"/>
    </row>
    <row r="130" spans="1:12" ht="15.75" customHeight="1" x14ac:dyDescent="0.25">
      <c r="A130" s="19"/>
      <c r="B130" s="312" t="s">
        <v>252</v>
      </c>
      <c r="C130" s="313"/>
      <c r="D130" s="306"/>
      <c r="E130" s="307"/>
      <c r="F130" s="266"/>
      <c r="G130" s="311"/>
      <c r="H130" s="256"/>
      <c r="I130" s="39"/>
      <c r="J130" s="151"/>
      <c r="K130" s="370"/>
      <c r="L130" s="37"/>
    </row>
    <row r="131" spans="1:12" ht="15.75" x14ac:dyDescent="0.25">
      <c r="A131" s="19"/>
      <c r="B131" s="312" t="s">
        <v>253</v>
      </c>
      <c r="C131" s="313"/>
      <c r="D131" s="306"/>
      <c r="E131" s="307"/>
      <c r="F131" s="266"/>
      <c r="G131" s="311"/>
      <c r="H131" s="256"/>
      <c r="I131" s="39"/>
      <c r="J131" s="145"/>
      <c r="K131" s="150"/>
      <c r="L131" s="37"/>
    </row>
    <row r="132" spans="1:12" s="47" customFormat="1" ht="15.75" x14ac:dyDescent="0.25">
      <c r="A132" s="19"/>
      <c r="B132" s="312" t="s">
        <v>254</v>
      </c>
      <c r="C132" s="313"/>
      <c r="D132" s="306"/>
      <c r="E132" s="307"/>
      <c r="F132" s="266"/>
      <c r="G132" s="311"/>
      <c r="H132" s="256"/>
      <c r="I132" s="39"/>
      <c r="J132" s="145"/>
      <c r="K132" s="150"/>
      <c r="L132" s="46"/>
    </row>
    <row r="133" spans="1:12" ht="15.75" x14ac:dyDescent="0.25">
      <c r="A133" s="19"/>
      <c r="B133" s="304" t="s">
        <v>16</v>
      </c>
      <c r="C133" s="305"/>
      <c r="D133" s="306"/>
      <c r="E133" s="307"/>
      <c r="F133" s="268"/>
      <c r="G133" s="314" t="str">
        <f>IF(E113="","",IF(AND(E120="",E121=""),"",IF(D91&lt;&gt;"Pay Stubs","", IF(YEAR(D93)=YEAR(E93), IF(OR(F133="", F133 = 0), (SUM(C133:E133)/3)*VLOOKUP(H89, PayPeriods, 3, FALSE), (F133/H93)*260), IF(G91=0,0,IF(OR(F133="", F133 = 0), SUM(C133:E133)/3*VLOOKUP(H89, PayPeriods, 3, FALSE), (F133/G91)*VLOOKUP(H89,PayPeriods,3,FALSE)))))))</f>
        <v/>
      </c>
      <c r="H133" s="260"/>
      <c r="I133" s="39"/>
      <c r="J133" s="444" t="s">
        <v>331</v>
      </c>
      <c r="K133" s="444"/>
      <c r="L133" s="28"/>
    </row>
    <row r="134" spans="1:12" ht="30.75" customHeight="1" x14ac:dyDescent="0.25">
      <c r="A134" s="19"/>
      <c r="B134" s="304" t="s">
        <v>33</v>
      </c>
      <c r="C134" s="305"/>
      <c r="D134" s="306"/>
      <c r="E134" s="307"/>
      <c r="F134" s="268"/>
      <c r="G134" s="315" t="str">
        <f>IF(E113="","",IF(AND(E120="",E121=""),"",IF(D91&lt;&gt;"Pay Stubs","", IF(YEAR(D93)=YEAR(E93), IF(OR(F134="", F134 = 0), (SUM(C134:E134)/3)*VLOOKUP(H89, PayPeriods, 3, FALSE), (F134/H93)*260), IF(G91=0,0,IF(OR(F134="", F134 = 0), SUM(C134:E134)/3*VLOOKUP(H89, PayPeriods, 3, FALSE), (F134/G91)*VLOOKUP(H89,PayPeriods,3,FALSE)))))))</f>
        <v/>
      </c>
      <c r="H134" s="260"/>
      <c r="I134" s="39"/>
      <c r="J134" s="444" t="s">
        <v>332</v>
      </c>
      <c r="K134" s="444"/>
      <c r="L134" s="18"/>
    </row>
    <row r="135" spans="1:12" ht="15.75" customHeight="1" x14ac:dyDescent="0.25">
      <c r="A135" s="19"/>
      <c r="B135" s="292" t="s">
        <v>104</v>
      </c>
      <c r="C135" s="305"/>
      <c r="D135" s="306"/>
      <c r="E135" s="307"/>
      <c r="F135" s="268"/>
      <c r="G135" s="314" t="str">
        <f>IF(E113 = "", "", IF(AND(E120 = "", E121=""), "", IF(D91 = "Pay Stubs", (G124+G133+G134), "")))</f>
        <v/>
      </c>
      <c r="H135" s="316" t="str">
        <f>IF(E113= "", "", IF(AND(E120="", E121 = ""), "", IF(D91 = "Pay Stubs", IF(YEAR(D93) = YEAR(F93), (F135/H93) *260, IF(G91 = 0, 0, (F135/G91)*VLOOKUP(H89,PayPeriods,3,FALSE))), "")))</f>
        <v/>
      </c>
      <c r="I135" s="39"/>
      <c r="J135" s="444" t="s">
        <v>333</v>
      </c>
      <c r="K135" s="444"/>
      <c r="L135" s="18"/>
    </row>
    <row r="136" spans="1:12" ht="15.75" x14ac:dyDescent="0.25">
      <c r="A136" s="19"/>
      <c r="B136" s="129"/>
      <c r="C136" s="270"/>
      <c r="D136" s="270"/>
      <c r="E136" s="270"/>
      <c r="F136" s="270"/>
      <c r="G136" s="270"/>
      <c r="H136" s="270"/>
      <c r="I136" s="39"/>
      <c r="J136" s="392"/>
      <c r="K136" s="392"/>
      <c r="L136" s="18"/>
    </row>
    <row r="137" spans="1:12" ht="15.75" customHeight="1" x14ac:dyDescent="0.25">
      <c r="A137" s="19"/>
      <c r="B137" s="317" t="str">
        <f>IF(D91 = "VOE", "", IF((F124+F133+F134) = 0, "",IF((F124+F133+F134) = F135, "", "Year to Date Base pay, Overtime and Other income do not add to the Gross Wages, please correct or explain.")))</f>
        <v/>
      </c>
      <c r="C137" s="85"/>
      <c r="D137" s="85"/>
      <c r="E137" s="318"/>
      <c r="F137" s="90"/>
      <c r="G137" s="90"/>
      <c r="H137" s="90"/>
      <c r="I137" s="24"/>
      <c r="J137" s="392"/>
      <c r="K137" s="392"/>
      <c r="L137" s="18"/>
    </row>
    <row r="138" spans="1:12" ht="15.75" customHeight="1" x14ac:dyDescent="0.25">
      <c r="A138" s="19"/>
      <c r="B138" s="317" t="str">
        <f>IF(D91 = "VOE", "", IF(F135 &lt; E135, "Year to Date Gross Wages must be greater than or equal to the last pay stub", ""))</f>
        <v/>
      </c>
      <c r="C138" s="85"/>
      <c r="D138" s="85"/>
      <c r="E138" s="90"/>
      <c r="F138" s="90"/>
      <c r="G138" s="90"/>
      <c r="H138" s="90"/>
      <c r="I138" s="24"/>
      <c r="J138" s="392"/>
      <c r="K138" s="392"/>
      <c r="L138" s="18"/>
    </row>
    <row r="139" spans="1:12" ht="15.75" customHeight="1" x14ac:dyDescent="0.25">
      <c r="A139" s="19"/>
      <c r="B139" s="85"/>
      <c r="C139" s="317"/>
      <c r="D139" s="85"/>
      <c r="E139" s="90"/>
      <c r="F139" s="90"/>
      <c r="G139" s="90"/>
      <c r="H139" s="90"/>
      <c r="I139" s="24"/>
      <c r="J139" s="392"/>
      <c r="K139" s="392"/>
      <c r="L139" s="18"/>
    </row>
    <row r="140" spans="1:12" ht="15.75" customHeight="1" x14ac:dyDescent="0.25">
      <c r="A140" s="19"/>
      <c r="B140" s="319" t="str">
        <f xml:space="preserve"> IF(AND(B141 = "", B142 = ""), "", "If Regular Base Hours and/or Base Pay Rate are not provided on the check stubs, enter the numbers calculated below.")</f>
        <v/>
      </c>
      <c r="C140" s="317"/>
      <c r="D140" s="85"/>
      <c r="E140" s="90"/>
      <c r="F140" s="90"/>
      <c r="G140" s="90"/>
      <c r="H140" s="90"/>
      <c r="I140" s="24"/>
      <c r="J140" s="392"/>
      <c r="K140" s="392"/>
      <c r="L140" s="18"/>
    </row>
    <row r="141" spans="1:12" ht="15.75" customHeight="1" x14ac:dyDescent="0.25">
      <c r="A141" s="19"/>
      <c r="B141" s="320" t="str">
        <f>IF(D91 = "Pay Stubs", IF(G123 = "Hourly Pay Rate", IF(AND(C141="", D141 = "", E141 = ""), "","Hours Calculator"), ""), "")</f>
        <v/>
      </c>
      <c r="C141" s="321" t="str">
        <f>IF(D91 = "Pay Stubs", IF(G123 = "Hourly Pay Rate", IF(C123 = "", "",C124/C123), ""), "")</f>
        <v/>
      </c>
      <c r="D141" s="321" t="str">
        <f>IF(D91 = "Pay Stubs", IF(G123 = "Hourly Pay Rate", IF(D123 = "", "", D124/D123), ""), "")</f>
        <v/>
      </c>
      <c r="E141" s="321" t="str">
        <f>IF(D91 = "Pay Stubs", IF(G123 = "Hourly Pay Rate", IF(E123 = "", "", E124/E123), ""), "")</f>
        <v/>
      </c>
      <c r="F141" s="90"/>
      <c r="G141" s="87"/>
      <c r="H141" s="85"/>
      <c r="I141" s="24"/>
      <c r="J141" s="392"/>
      <c r="K141" s="392"/>
      <c r="L141" s="18"/>
    </row>
    <row r="142" spans="1:12" ht="15.75" customHeight="1" x14ac:dyDescent="0.25">
      <c r="A142" s="19"/>
      <c r="B142" s="320" t="str">
        <f>IF(D91 = "Pay Stubs", IF(G123 = "Hourly Pay Rate", IF(AND(C142="", D142 = "", E142 = ""), "","Rate Calculator"), ""), "")</f>
        <v/>
      </c>
      <c r="C142" s="322" t="str">
        <f>IF(D91 = "Pay Stubs", IF(G123="Hourly Pay Rate", IF(OR(C122 = "",C122 = 0), "", C124/C122),""), "")</f>
        <v/>
      </c>
      <c r="D142" s="322" t="str">
        <f>IF(D91="Pay Stubs",IF(G123="Hourly Pay Rate",IF(OR(D122="", D122 = 0),"",D124/D122), ""),"")</f>
        <v/>
      </c>
      <c r="E142" s="322" t="str">
        <f>IF(D91 = "Pay Stubs", IF(G123="Hourly Pay Rate", IF(OR(E122 = "",E122 = 0), "", E124/E122), ""), "")</f>
        <v/>
      </c>
      <c r="F142" s="85"/>
      <c r="G142" s="87"/>
      <c r="H142" s="85"/>
      <c r="I142" s="24"/>
      <c r="J142" s="392"/>
      <c r="K142" s="392"/>
      <c r="L142" s="18"/>
    </row>
    <row r="143" spans="1:12" ht="15.75" customHeight="1" x14ac:dyDescent="0.25">
      <c r="A143" s="19"/>
      <c r="B143" s="90"/>
      <c r="C143" s="90"/>
      <c r="D143" s="90"/>
      <c r="E143" s="90"/>
      <c r="F143" s="90"/>
      <c r="G143" s="85"/>
      <c r="H143" s="323"/>
      <c r="I143" s="24"/>
      <c r="J143" s="392"/>
      <c r="K143" s="392"/>
      <c r="L143" s="18"/>
    </row>
    <row r="144" spans="1:12" ht="15.75" customHeight="1" x14ac:dyDescent="0.25">
      <c r="A144" s="19"/>
      <c r="B144" s="85"/>
      <c r="C144" s="85"/>
      <c r="D144" s="85"/>
      <c r="E144" s="85"/>
      <c r="F144" s="85"/>
      <c r="G144" s="85"/>
      <c r="H144" s="85"/>
      <c r="I144" s="19"/>
      <c r="J144" s="392"/>
      <c r="K144" s="392"/>
      <c r="L144" s="18"/>
    </row>
    <row r="145" spans="1:13" ht="15.75" customHeight="1" thickBot="1" x14ac:dyDescent="0.3">
      <c r="A145" s="19"/>
      <c r="B145" s="204" t="s">
        <v>59</v>
      </c>
      <c r="C145" s="205"/>
      <c r="D145" s="206" t="str">
        <f>E5</f>
        <v>Name not entered on Household Summary</v>
      </c>
      <c r="E145" s="205"/>
      <c r="F145" s="205"/>
      <c r="G145" s="205"/>
      <c r="H145" s="364" t="s">
        <v>239</v>
      </c>
      <c r="I145" s="24"/>
      <c r="J145" s="392"/>
      <c r="K145" s="392"/>
      <c r="L145" s="18"/>
    </row>
    <row r="146" spans="1:13" ht="15.75" customHeight="1" thickTop="1" thickBot="1" x14ac:dyDescent="0.3">
      <c r="A146" s="19"/>
      <c r="B146" s="208"/>
      <c r="C146" s="209"/>
      <c r="D146" s="210"/>
      <c r="E146" s="210"/>
      <c r="F146" s="210"/>
      <c r="G146" s="210"/>
      <c r="H146" s="211"/>
      <c r="I146" s="19"/>
      <c r="J146" s="456" t="s">
        <v>338</v>
      </c>
      <c r="K146" s="456"/>
      <c r="L146" s="18"/>
    </row>
    <row r="147" spans="1:13" ht="15.75" customHeight="1" thickBot="1" x14ac:dyDescent="0.3">
      <c r="A147" s="19"/>
      <c r="B147" s="212" t="s">
        <v>32</v>
      </c>
      <c r="C147" s="209" t="s">
        <v>6</v>
      </c>
      <c r="D147" s="393"/>
      <c r="E147" s="394"/>
      <c r="F147" s="394"/>
      <c r="G147" s="395"/>
      <c r="H147" s="213" t="str">
        <f>IF(D149="VOE", E159, IF(D149 = "Pay Stubs", E171, ""))</f>
        <v/>
      </c>
      <c r="I147" s="24"/>
      <c r="J147" s="392" t="s">
        <v>347</v>
      </c>
      <c r="K147" s="392"/>
      <c r="L147" s="18"/>
    </row>
    <row r="148" spans="1:13" ht="15.75" customHeight="1" thickBot="1" x14ac:dyDescent="0.3">
      <c r="A148" s="19"/>
      <c r="B148" s="212"/>
      <c r="C148" s="209"/>
      <c r="D148" s="214"/>
      <c r="E148" s="215"/>
      <c r="F148" s="215"/>
      <c r="G148" s="216" t="s">
        <v>70</v>
      </c>
      <c r="H148" s="217" t="s">
        <v>61</v>
      </c>
      <c r="I148" s="24"/>
      <c r="J148" s="392" t="s">
        <v>319</v>
      </c>
      <c r="K148" s="392"/>
      <c r="L148" s="18"/>
    </row>
    <row r="149" spans="1:13" ht="16.5" customHeight="1" thickBot="1" x14ac:dyDescent="0.3">
      <c r="A149" s="19"/>
      <c r="B149" s="212"/>
      <c r="C149" s="218" t="s">
        <v>36</v>
      </c>
      <c r="D149" s="219"/>
      <c r="E149" s="220" t="str">
        <f>IF(ISNUMBER(SEARCH("VOE",D149)),"Warning: Fill VOE Sec Only!!","Warning: Fill PayStubs Sec Only!!")</f>
        <v>Warning: Fill PayStubs Sec Only!!</v>
      </c>
      <c r="F149" s="221"/>
      <c r="G149" s="222" t="e">
        <f>IF(OR(H147 = "Monthly", H147="Semi-Monthly"), IF(D149="VOE", H160, IF(D149 = "Pay Stubs", F173, "")), ROUNDUP(H149,0))</f>
        <v>#VALUE!</v>
      </c>
      <c r="H149" s="324" t="e">
        <f>G151/(VLOOKUP(H147, PayPeriods, 2, FALSE))</f>
        <v>#VALUE!</v>
      </c>
      <c r="I149" s="24"/>
      <c r="J149" s="392" t="s">
        <v>348</v>
      </c>
      <c r="K149" s="392"/>
      <c r="L149" s="18"/>
    </row>
    <row r="150" spans="1:13" ht="16.5" thickBot="1" x14ac:dyDescent="0.3">
      <c r="A150" s="19"/>
      <c r="B150" s="212"/>
      <c r="C150" s="209"/>
      <c r="D150" s="224"/>
      <c r="E150" s="221"/>
      <c r="F150" s="216" t="s">
        <v>22</v>
      </c>
      <c r="G150" s="216" t="s">
        <v>72</v>
      </c>
      <c r="H150" s="217" t="s">
        <v>69</v>
      </c>
      <c r="I150" s="24"/>
      <c r="J150" s="392"/>
      <c r="K150" s="392"/>
      <c r="L150" s="18"/>
    </row>
    <row r="151" spans="1:13" ht="16.5" thickBot="1" x14ac:dyDescent="0.3">
      <c r="A151" s="19"/>
      <c r="B151" s="208"/>
      <c r="C151" s="218" t="s">
        <v>0</v>
      </c>
      <c r="D151" s="219"/>
      <c r="E151" s="225" t="e">
        <f>CONCATENATE("1/1/",YEAR(F151))</f>
        <v>#VALUE!</v>
      </c>
      <c r="F151" s="226" t="str">
        <f>IF(D149 = "VOE", E160, IF(D149 = "Pay Stubs", IF(OR(C179 = "", D179="",E179 = ""), IF(OR(C178 = "",D178="", E178=""), "", E178), E179),""))</f>
        <v/>
      </c>
      <c r="G151" s="226" t="e">
        <f>IF(YEAR(D151) = YEAR(F151), F151-D151+1,F151-E151+1)</f>
        <v>#VALUE!</v>
      </c>
      <c r="H151" s="227" t="e">
        <f>ROUNDUP(G151*(5/7), 0)</f>
        <v>#VALUE!</v>
      </c>
      <c r="I151" s="19"/>
      <c r="J151" s="392"/>
      <c r="K151" s="392"/>
      <c r="L151" s="18"/>
    </row>
    <row r="152" spans="1:13" ht="7.5" customHeight="1" thickBot="1" x14ac:dyDescent="0.3">
      <c r="A152" s="19"/>
      <c r="B152" s="228"/>
      <c r="C152" s="229"/>
      <c r="D152" s="230"/>
      <c r="E152" s="231"/>
      <c r="F152" s="231"/>
      <c r="G152" s="232" t="s">
        <v>71</v>
      </c>
      <c r="H152" s="233" t="str">
        <f>IF(D149 = "VOE", IF(E157&gt;VLOOKUP(H147, PayPeriods, 6, FALSE), VLOOKUP(H147, PayPeriods, 6, FALSE), E157),IF(D149="Pay Stubs", IF((C180+D180+E180)/3 &gt; VLOOKUP(H147, PayPeriods, 6, FALSE), VLOOKUP(H147, PayPeriods, 6, FALSE), (C180+D180+E180)/3), ""))</f>
        <v/>
      </c>
      <c r="I152" s="24"/>
      <c r="J152" s="392"/>
      <c r="K152" s="392"/>
      <c r="L152" s="18"/>
    </row>
    <row r="153" spans="1:13" ht="14.25" customHeight="1" thickTop="1" x14ac:dyDescent="0.25">
      <c r="A153" s="19"/>
      <c r="B153" s="188"/>
      <c r="C153" s="91"/>
      <c r="D153" s="234"/>
      <c r="E153" s="235"/>
      <c r="F153" s="235"/>
      <c r="G153" s="91"/>
      <c r="H153" s="236"/>
      <c r="I153" s="24"/>
      <c r="J153" s="145"/>
      <c r="K153" s="146"/>
      <c r="L153" s="29"/>
      <c r="M153" s="29"/>
    </row>
    <row r="154" spans="1:13" ht="14.25" customHeight="1" x14ac:dyDescent="0.25">
      <c r="A154" s="19"/>
      <c r="B154" s="237" t="s">
        <v>9</v>
      </c>
      <c r="C154" s="396" t="s">
        <v>38</v>
      </c>
      <c r="D154" s="396"/>
      <c r="E154" s="396"/>
      <c r="F154" s="396"/>
      <c r="G154" s="396"/>
      <c r="H154" s="397"/>
      <c r="I154" s="24"/>
      <c r="J154" s="445" t="s">
        <v>179</v>
      </c>
      <c r="K154" s="445"/>
      <c r="L154" s="29"/>
      <c r="M154" s="29"/>
    </row>
    <row r="155" spans="1:13" ht="16.5" customHeight="1" x14ac:dyDescent="0.25">
      <c r="A155" s="19"/>
      <c r="B155" s="238"/>
      <c r="C155" s="91"/>
      <c r="D155" s="234"/>
      <c r="E155" s="239"/>
      <c r="F155" s="239"/>
      <c r="G155" s="91"/>
      <c r="H155" s="240"/>
      <c r="I155" s="24"/>
      <c r="J155" s="444"/>
      <c r="K155" s="444"/>
      <c r="L155" s="29"/>
      <c r="M155" s="29"/>
    </row>
    <row r="156" spans="1:13" ht="24.75" customHeight="1" thickBot="1" x14ac:dyDescent="0.3">
      <c r="A156" s="19"/>
      <c r="B156" s="238"/>
      <c r="C156" s="241"/>
      <c r="D156" s="241"/>
      <c r="E156" s="242" t="s">
        <v>37</v>
      </c>
      <c r="F156" s="243" t="s">
        <v>50</v>
      </c>
      <c r="G156" s="244" t="s">
        <v>49</v>
      </c>
      <c r="H156" s="243" t="s">
        <v>51</v>
      </c>
      <c r="I156" s="26"/>
      <c r="J156" s="444" t="s">
        <v>320</v>
      </c>
      <c r="K156" s="444"/>
      <c r="L156" s="29"/>
      <c r="M156" s="29"/>
    </row>
    <row r="157" spans="1:13" ht="16.5" thickBot="1" x14ac:dyDescent="0.3">
      <c r="A157" s="19"/>
      <c r="B157" s="188"/>
      <c r="C157" s="447" t="s">
        <v>34</v>
      </c>
      <c r="D157" s="448"/>
      <c r="E157" s="245"/>
      <c r="F157" s="246"/>
      <c r="G157" s="247"/>
      <c r="H157" s="248"/>
      <c r="I157" s="27"/>
      <c r="J157" s="444"/>
      <c r="K157" s="444"/>
      <c r="L157" s="28"/>
    </row>
    <row r="158" spans="1:13" ht="16.5" thickBot="1" x14ac:dyDescent="0.3">
      <c r="A158" s="19"/>
      <c r="B158" s="398" t="str">
        <f>IF(D149 = "VOE", IF(G158 = "Hourly Pay Rate", IF(E157&gt;VLOOKUP(H147,PayPeriods,6,FALSE),CONCATENATE("    Average hours &gt; ", ROUND(VLOOKUP(H147, PayPeriods, 6, FALSE),2), " (Standard Work Hours in Year / Pay Periods in Year);  ", ROUND(VLOOKUP(H147, PayPeriods, 6, FALSE),2), " hours used."), ""), ""), "")</f>
        <v/>
      </c>
      <c r="C158" s="449" t="s">
        <v>27</v>
      </c>
      <c r="D158" s="450"/>
      <c r="E158" s="249"/>
      <c r="F158" s="250" t="s">
        <v>99</v>
      </c>
      <c r="G158" s="399"/>
      <c r="H158" s="400"/>
      <c r="I158" s="24"/>
      <c r="J158" s="369" t="s">
        <v>321</v>
      </c>
      <c r="K158" s="370" t="s">
        <v>322</v>
      </c>
      <c r="L158" s="28"/>
    </row>
    <row r="159" spans="1:13" ht="15.75" customHeight="1" x14ac:dyDescent="0.25">
      <c r="A159" s="19"/>
      <c r="B159" s="398"/>
      <c r="C159" s="447" t="s">
        <v>35</v>
      </c>
      <c r="D159" s="448"/>
      <c r="E159" s="251"/>
      <c r="F159" s="401" t="str">
        <f>IF(AND(E159 &lt;&gt; "Monthly", E159 &lt;&gt; "Semi-Monthly", H160&gt;0), "Payroll Frequency changed, delete value in H66", "")</f>
        <v/>
      </c>
      <c r="G159" s="402"/>
      <c r="H159" s="403"/>
      <c r="I159" s="27"/>
      <c r="J159" s="444" t="s">
        <v>323</v>
      </c>
      <c r="K159" s="444"/>
      <c r="L159" s="28"/>
    </row>
    <row r="160" spans="1:13" ht="15" customHeight="1" x14ac:dyDescent="0.25">
      <c r="A160" s="19"/>
      <c r="B160" s="398"/>
      <c r="C160" s="454" t="s">
        <v>22</v>
      </c>
      <c r="D160" s="455"/>
      <c r="E160" s="252"/>
      <c r="F160" s="404" t="str">
        <f>IF(D149 = "VOE", IF(H147 &lt;&gt; "", IF(H147 = "Annual", "1 pay period", IF(OR(E159="Semi-Monthly", E159 = "Monthly"), "Enter # of Pay Periods to Date", IF(E160 = "", "",CONCATENATE(G149," pay periods to date")))), ""), "")</f>
        <v/>
      </c>
      <c r="G160" s="404"/>
      <c r="H160" s="253"/>
      <c r="I160" s="34">
        <f>IF(F160 = "Enter # of Pay Periods to Date", 50, 0)</f>
        <v>0</v>
      </c>
      <c r="J160" s="392" t="s">
        <v>324</v>
      </c>
      <c r="K160" s="392"/>
      <c r="L160" s="28"/>
    </row>
    <row r="161" spans="1:25" ht="15.75" x14ac:dyDescent="0.25">
      <c r="A161" s="19"/>
      <c r="B161" s="398"/>
      <c r="C161" s="405" t="s">
        <v>247</v>
      </c>
      <c r="D161" s="406"/>
      <c r="E161" s="254"/>
      <c r="F161" s="255" t="str">
        <f>IF(G161 = "", "", IF(G161 = 0, 0, G161/VLOOKUP(H147, PayPeriods, 3, FALSE)))</f>
        <v/>
      </c>
      <c r="G161" s="177" t="str">
        <f>IF(OR(G158="", E159 = "", E160=""), "", IF(D149="VOE",IF(G158="Hourly Pay Rate",H152*E158*VLOOKUP(H147, PayPeriods, 4, FALSE) *(VLOOKUP(H147,PayPeriods,3,FALSE)),E158*VLOOKUP(G158,PayRates,2,FALSE)),""))</f>
        <v/>
      </c>
      <c r="H161" s="256"/>
      <c r="I161" s="25"/>
      <c r="J161" s="392"/>
      <c r="K161" s="392"/>
    </row>
    <row r="162" spans="1:25" ht="17.25" customHeight="1" x14ac:dyDescent="0.25">
      <c r="A162" s="19"/>
      <c r="B162" s="257"/>
      <c r="C162" s="405" t="s">
        <v>16</v>
      </c>
      <c r="D162" s="406"/>
      <c r="E162" s="254"/>
      <c r="F162" s="258" t="str">
        <f>IF(OR(G158="", E159 = "", E160=""), "", IF(D149="VOE",IF(YEAR(D151) = YEAR(E151), (E162/H151)*VLOOKUP(H147, PayPeriods, 5,FALSE), IF(G149 = 0, 0, E162/G149)), ""))</f>
        <v/>
      </c>
      <c r="G162" s="259" t="str">
        <f>IF(OR(G158="", E159 = "", E160=""), "", IF(D149= "VOE", IF(YEAR(D151) = YEAR(E151), (E162/H151)*VLOOKUP(H147, PayPeriods, 5, FALSE) * VLOOKUP(H147, PayPeriods, 3,FALSE), IF(G149 = 0, 0, (E162/G149)*VLOOKUP(H147, PayPeriods, 3, FALSE))), ""))</f>
        <v/>
      </c>
      <c r="H162" s="260"/>
      <c r="I162" s="25"/>
      <c r="J162" s="392"/>
      <c r="K162" s="392"/>
    </row>
    <row r="163" spans="1:25" ht="16.5" customHeight="1" x14ac:dyDescent="0.25">
      <c r="A163" s="19"/>
      <c r="B163" s="261"/>
      <c r="C163" s="407" t="s">
        <v>29</v>
      </c>
      <c r="D163" s="408"/>
      <c r="E163" s="262"/>
      <c r="F163" s="263"/>
      <c r="G163" s="264"/>
      <c r="H163" s="265"/>
      <c r="I163" s="35"/>
      <c r="J163" s="444" t="s">
        <v>325</v>
      </c>
      <c r="K163" s="444"/>
    </row>
    <row r="164" spans="1:25" ht="16.5" customHeight="1" x14ac:dyDescent="0.25">
      <c r="A164" s="19"/>
      <c r="B164" s="261"/>
      <c r="C164" s="409"/>
      <c r="D164" s="410"/>
      <c r="E164" s="266"/>
      <c r="F164" s="267" t="str">
        <f>IF(OR(G158="", E159 = "", E160=""), "", IF(D149="VOE", IF(YEAR(D151) = YEAR(E151), (E164/H151)*VLOOKUP(H147, PayPeriods, 5,FALSE), IF(G149 = 0, 0, E164/G149)),""))</f>
        <v/>
      </c>
      <c r="G164" s="200" t="str">
        <f>IF(OR(G158="", E159 = "", E160=""), "", IF(D149 = "VOE", IF(YEAR(D151) = YEAR(E151), (E164/H151)*VLOOKUP(H147, PayPeriods, 5, FALSE) * VLOOKUP(H147, PayPeriods, 3,FALSE), IF(G149 = 0, 0, E164/G149)*VLOOKUP(H147, PayPeriods, 3, FALSE)), ""))</f>
        <v/>
      </c>
      <c r="H164" s="256"/>
      <c r="I164" s="35"/>
      <c r="J164" s="444"/>
      <c r="K164" s="444"/>
    </row>
    <row r="165" spans="1:25" ht="16.5" customHeight="1" x14ac:dyDescent="0.25">
      <c r="A165" s="19"/>
      <c r="B165" s="261"/>
      <c r="C165" s="405" t="s">
        <v>39</v>
      </c>
      <c r="D165" s="406"/>
      <c r="E165" s="268"/>
      <c r="F165" s="269"/>
      <c r="G165" s="177" t="str">
        <f>IF(OR(G158="", E159 = "", E160=""), "", IF(D149 = "VOE", SUM(G161:G164),""))</f>
        <v/>
      </c>
      <c r="H165" s="175" t="str">
        <f>IF(OR(G158="",E159="",E160=""),"",IF(D149="VOE",IF(YEAR(D151) = YEAR(F151), (E165/H151) *260, IF(G149=0,0,(E165/G149)*VLOOKUP(H147,PayPeriods,3,FALSE))),""))</f>
        <v/>
      </c>
      <c r="I165" s="24"/>
      <c r="J165" s="444"/>
      <c r="K165" s="444"/>
    </row>
    <row r="166" spans="1:25" ht="15.75" x14ac:dyDescent="0.25">
      <c r="A166" s="19"/>
      <c r="B166" s="261"/>
      <c r="C166" s="405" t="str">
        <f>IF(E160="","Gross Pay Prior Year",CONCATENATE("Gross Pay ",YEAR(E160)-1))</f>
        <v>Gross Pay Prior Year</v>
      </c>
      <c r="D166" s="406"/>
      <c r="E166" s="268"/>
      <c r="F166" s="270"/>
      <c r="G166" s="270"/>
      <c r="H166" s="271"/>
      <c r="I166" s="24"/>
      <c r="J166" s="392"/>
      <c r="K166" s="392"/>
    </row>
    <row r="167" spans="1:25" ht="16.5" customHeight="1" thickBot="1" x14ac:dyDescent="0.3">
      <c r="A167" s="19"/>
      <c r="B167" s="272"/>
      <c r="C167" s="405" t="str">
        <f>IF(E160="","Gross Pay Prior Year",CONCATENATE("Gross Pay ",YEAR(E160)-2))</f>
        <v>Gross Pay Prior Year</v>
      </c>
      <c r="D167" s="406"/>
      <c r="E167" s="273"/>
      <c r="F167" s="270"/>
      <c r="G167" s="270"/>
      <c r="H167" s="271"/>
      <c r="I167" s="24"/>
      <c r="J167" s="392" t="s">
        <v>326</v>
      </c>
      <c r="K167" s="392"/>
    </row>
    <row r="168" spans="1:25" ht="13.5" customHeight="1" x14ac:dyDescent="0.25">
      <c r="A168" s="19"/>
      <c r="B168" s="188"/>
      <c r="C168" s="274"/>
      <c r="D168" s="274"/>
      <c r="E168" s="270"/>
      <c r="F168" s="270"/>
      <c r="G168" s="270"/>
      <c r="H168" s="271"/>
      <c r="I168" s="24"/>
      <c r="J168" s="392"/>
      <c r="K168" s="392"/>
    </row>
    <row r="169" spans="1:25" ht="13.5" customHeight="1" x14ac:dyDescent="0.25">
      <c r="A169" s="19"/>
      <c r="B169" s="451" t="str">
        <f>IF(D149="VOE", IF(E161+E162+E164= E165, "", "Base Pay + Overtime + Commissions/Tips do not add to the Gross Pay (Current Year).  Please correct the numbers or explain the difference."), "")</f>
        <v/>
      </c>
      <c r="C169" s="452"/>
      <c r="D169" s="452"/>
      <c r="E169" s="452"/>
      <c r="F169" s="452"/>
      <c r="G169" s="452"/>
      <c r="H169" s="453"/>
      <c r="I169" s="24"/>
      <c r="J169" s="149"/>
      <c r="K169" s="369"/>
    </row>
    <row r="170" spans="1:25" ht="15.75" customHeight="1" thickBot="1" x14ac:dyDescent="0.3">
      <c r="A170" s="19"/>
      <c r="B170" s="261"/>
      <c r="C170" s="446"/>
      <c r="D170" s="446"/>
      <c r="E170" s="275"/>
      <c r="F170" s="275"/>
      <c r="G170" s="276" t="s">
        <v>7</v>
      </c>
      <c r="H170" s="277">
        <f>IF(OR(C179 = "", D179="", E179=""), IF(OR(C178 = "", D178 = "", E178 = ""), (E177-C177)/2, (E178-C178)/2), (E179-C179)/2)</f>
        <v>0</v>
      </c>
      <c r="I170" s="24"/>
      <c r="J170" s="392"/>
      <c r="K170" s="392"/>
    </row>
    <row r="171" spans="1:25" ht="16.5" customHeight="1" thickBot="1" x14ac:dyDescent="0.3">
      <c r="A171" s="19"/>
      <c r="B171" s="278" t="s">
        <v>17</v>
      </c>
      <c r="C171" s="411" t="s">
        <v>116</v>
      </c>
      <c r="D171" s="411"/>
      <c r="E171" s="279"/>
      <c r="F171" s="412" t="s">
        <v>54</v>
      </c>
      <c r="G171" s="412"/>
      <c r="H171" s="280" t="str">
        <f>IF(OR(H170="", H170 = 0, H170&gt;31), "", IF(H170 &gt;20, "Monthly", IF(H170&gt;14, "Semi-Monthly", IF(H170&gt;9, "Bi-Weekly", "Weekly"))))</f>
        <v/>
      </c>
      <c r="I171" s="24"/>
      <c r="J171" s="445" t="s">
        <v>233</v>
      </c>
      <c r="K171" s="445"/>
    </row>
    <row r="172" spans="1:25" ht="15.75" x14ac:dyDescent="0.25">
      <c r="A172" s="19"/>
      <c r="B172" s="281"/>
      <c r="C172" s="282"/>
      <c r="D172" s="282"/>
      <c r="E172" s="282"/>
      <c r="F172" s="283"/>
      <c r="G172" s="283"/>
      <c r="H172" s="280"/>
      <c r="I172" s="24"/>
      <c r="J172" s="392"/>
      <c r="K172" s="392"/>
    </row>
    <row r="173" spans="1:25" ht="15.75" customHeight="1" x14ac:dyDescent="0.25">
      <c r="A173" s="19"/>
      <c r="B173" s="188"/>
      <c r="C173" s="413" t="str">
        <f>IF(D149="Pay Stubs",IF(H147&lt;&gt;"",IF(OR(H147="Semi-Monthly",H147="Monthly"),"Enter number of Pay Periods to Date", IF(F173&gt;0,"Payroll Frequency changed, delete value in F173", "")),""), "")</f>
        <v/>
      </c>
      <c r="D173" s="413"/>
      <c r="E173" s="413"/>
      <c r="F173" s="284"/>
      <c r="G173" s="285">
        <f>IF(C173 = "Enter number of Pay Periods to Date", 50, 0)</f>
        <v>0</v>
      </c>
      <c r="H173" s="280"/>
      <c r="I173" s="24"/>
      <c r="J173" s="444" t="s">
        <v>327</v>
      </c>
      <c r="K173" s="444"/>
      <c r="P173" s="28"/>
      <c r="Q173" s="29"/>
      <c r="R173" s="29"/>
      <c r="S173" s="29"/>
      <c r="T173" s="29"/>
      <c r="U173" s="29"/>
      <c r="V173" s="29"/>
      <c r="W173" s="29"/>
      <c r="X173" s="29"/>
      <c r="Y173" s="29"/>
    </row>
    <row r="174" spans="1:25" ht="27.75" customHeight="1" x14ac:dyDescent="0.25">
      <c r="A174" s="19"/>
      <c r="B174" s="286"/>
      <c r="C174" s="414" t="str">
        <f xml:space="preserve"> IF(AND(OR(G193="", G193 = 0), OR(H193="", H193=0)), "", IF(H170&gt;31, "Pay stubs do not appear to be consecutive based on dates entered.", IF(OR( E178 &lt; C178, E178 &lt;D178, E179 &lt; C179, E179 &lt;D179), "Pay Stubs may be out of order.  Please check dates.",IF(H171 = "", "", IF(E171 = H171, "", "If Payroll Frequency selected does not equal Recommended please provide an explanation.")))))</f>
        <v/>
      </c>
      <c r="D174" s="414"/>
      <c r="E174" s="414"/>
      <c r="F174" s="414"/>
      <c r="G174" s="414"/>
      <c r="H174" s="415"/>
      <c r="I174" s="24"/>
      <c r="J174" s="444"/>
      <c r="K174" s="444"/>
      <c r="P174" s="30"/>
      <c r="Q174" s="29"/>
      <c r="R174" s="31"/>
      <c r="S174" s="32"/>
      <c r="T174" s="33"/>
      <c r="U174" s="33"/>
      <c r="V174" s="29"/>
    </row>
    <row r="175" spans="1:25" ht="15.75" customHeight="1" x14ac:dyDescent="0.25">
      <c r="A175" s="19"/>
      <c r="B175" s="188"/>
      <c r="C175" s="287"/>
      <c r="D175" s="274"/>
      <c r="E175" s="274"/>
      <c r="F175" s="274"/>
      <c r="G175" s="274"/>
      <c r="H175" s="288"/>
      <c r="I175" s="24"/>
      <c r="J175" s="392"/>
      <c r="K175" s="392"/>
      <c r="P175" s="29"/>
      <c r="Q175" s="29"/>
      <c r="R175" s="31"/>
      <c r="S175" s="32"/>
      <c r="T175" s="33"/>
      <c r="U175" s="33"/>
      <c r="V175" s="29"/>
    </row>
    <row r="176" spans="1:25" ht="24.75" thickBot="1" x14ac:dyDescent="0.3">
      <c r="A176" s="19"/>
      <c r="B176" s="289"/>
      <c r="C176" s="290" t="s">
        <v>66</v>
      </c>
      <c r="D176" s="290" t="s">
        <v>67</v>
      </c>
      <c r="E176" s="290" t="s">
        <v>255</v>
      </c>
      <c r="F176" s="291" t="s">
        <v>53</v>
      </c>
      <c r="G176" s="290" t="s">
        <v>52</v>
      </c>
      <c r="H176" s="290" t="s">
        <v>51</v>
      </c>
      <c r="I176" s="19"/>
      <c r="J176" s="392"/>
      <c r="K176" s="392"/>
      <c r="P176" s="29"/>
      <c r="Q176" s="29"/>
      <c r="R176" s="31"/>
      <c r="S176" s="32"/>
      <c r="T176" s="33"/>
      <c r="U176" s="33"/>
      <c r="V176" s="29"/>
    </row>
    <row r="177" spans="1:22" ht="15.75" customHeight="1" x14ac:dyDescent="0.25">
      <c r="A177" s="19"/>
      <c r="B177" s="292" t="s">
        <v>100</v>
      </c>
      <c r="C177" s="293"/>
      <c r="D177" s="294"/>
      <c r="E177" s="295"/>
      <c r="F177" s="416" t="str">
        <f>IF(D149 = "Pay Stubs", IF(AND(H147 &lt;&gt; "", F151 &lt;&gt; ""), IF(H147 = "Annual", "1 pay period to date", IF(OR(H147="Semi-Monthly", H147 = "Monthly"), "", IF(E171 = "", "",CONCATENATE(G149," pay periods to date")))), ""), "")</f>
        <v/>
      </c>
      <c r="G177" s="419" t="str">
        <f>IF(D149 = "Pay Stubs", IF(G181 = "Hourly Pay Rate", IF((C180+D180+E180)/3&gt;VLOOKUP(H147,PayPeriods,6,FALSE),CONCATENATE("Average hours &gt; ", ROUND(VLOOKUP(H147, PayPeriods, 6, FALSE),2), " (Standard Work Hours in Year / Pay Periods in Year); ", ROUND(VLOOKUP(H147, PayPeriods, 6, FALSE),2), " hours used to calculate base pay."), ""), ""), "")</f>
        <v/>
      </c>
      <c r="H177" s="420"/>
      <c r="I177" s="39"/>
      <c r="J177" s="444" t="s">
        <v>328</v>
      </c>
      <c r="K177" s="444"/>
      <c r="P177" s="29"/>
      <c r="Q177" s="29"/>
      <c r="R177" s="31"/>
      <c r="S177" s="32"/>
      <c r="T177" s="33"/>
      <c r="U177" s="33"/>
      <c r="V177" s="29"/>
    </row>
    <row r="178" spans="1:22" ht="15.75" customHeight="1" x14ac:dyDescent="0.25">
      <c r="A178" s="19"/>
      <c r="B178" s="292" t="s">
        <v>101</v>
      </c>
      <c r="C178" s="296"/>
      <c r="D178" s="297"/>
      <c r="E178" s="298"/>
      <c r="F178" s="417"/>
      <c r="G178" s="421"/>
      <c r="H178" s="422"/>
      <c r="I178" s="40"/>
      <c r="J178" s="444"/>
      <c r="K178" s="444"/>
      <c r="P178" s="29"/>
      <c r="Q178" s="29"/>
      <c r="R178" s="31"/>
      <c r="S178" s="32"/>
      <c r="T178" s="33"/>
      <c r="U178" s="33"/>
      <c r="V178" s="29"/>
    </row>
    <row r="179" spans="1:22" ht="20.25" customHeight="1" x14ac:dyDescent="0.25">
      <c r="A179" s="19"/>
      <c r="B179" s="292" t="s">
        <v>102</v>
      </c>
      <c r="C179" s="296"/>
      <c r="D179" s="297"/>
      <c r="E179" s="299"/>
      <c r="F179" s="417"/>
      <c r="G179" s="421"/>
      <c r="H179" s="422"/>
      <c r="I179" s="39"/>
      <c r="J179" s="444" t="s">
        <v>329</v>
      </c>
      <c r="K179" s="444"/>
      <c r="P179" s="29"/>
      <c r="Q179" s="29"/>
      <c r="R179" s="31"/>
      <c r="S179" s="32"/>
      <c r="T179" s="33"/>
      <c r="U179" s="33"/>
      <c r="V179" s="29"/>
    </row>
    <row r="180" spans="1:22" ht="16.5" thickBot="1" x14ac:dyDescent="0.3">
      <c r="A180" s="19"/>
      <c r="B180" s="300" t="s">
        <v>103</v>
      </c>
      <c r="C180" s="301"/>
      <c r="D180" s="302"/>
      <c r="E180" s="303"/>
      <c r="F180" s="418"/>
      <c r="G180" s="421"/>
      <c r="H180" s="422"/>
      <c r="I180" s="39"/>
      <c r="J180" s="444"/>
      <c r="K180" s="444"/>
      <c r="P180" s="29"/>
      <c r="Q180" s="29"/>
      <c r="R180" s="31"/>
      <c r="S180" s="32"/>
      <c r="T180" s="33"/>
      <c r="U180" s="33"/>
      <c r="V180" s="29"/>
    </row>
    <row r="181" spans="1:22" ht="16.5" thickBot="1" x14ac:dyDescent="0.3">
      <c r="A181" s="19"/>
      <c r="B181" s="304" t="s">
        <v>27</v>
      </c>
      <c r="C181" s="305"/>
      <c r="D181" s="306"/>
      <c r="E181" s="307"/>
      <c r="F181" s="308" t="s">
        <v>90</v>
      </c>
      <c r="G181" s="423"/>
      <c r="H181" s="424"/>
      <c r="I181" s="39"/>
      <c r="J181" s="444"/>
      <c r="K181" s="444"/>
      <c r="P181" s="29"/>
      <c r="Q181" s="29"/>
      <c r="R181" s="31"/>
      <c r="S181" s="32"/>
      <c r="T181" s="33"/>
      <c r="U181" s="33"/>
      <c r="V181" s="29"/>
    </row>
    <row r="182" spans="1:22" ht="15.75" customHeight="1" x14ac:dyDescent="0.25">
      <c r="A182" s="19"/>
      <c r="B182" s="309" t="s">
        <v>247</v>
      </c>
      <c r="C182" s="310">
        <f>SUM(C183:C190)</f>
        <v>0</v>
      </c>
      <c r="D182" s="310">
        <f t="shared" ref="D182:E182" si="3">SUM(D183:D190)</f>
        <v>0</v>
      </c>
      <c r="E182" s="310">
        <f t="shared" si="3"/>
        <v>0</v>
      </c>
      <c r="F182" s="310">
        <f>SUM(F183:F190)</f>
        <v>0</v>
      </c>
      <c r="G182" s="311" t="str">
        <f>IF(OR(E171 = "", G181 = ""), "", IF(AND(E178="", E179 = ""), "", IF(D149 = "Pay Stubs", IF(G181 = "Hourly Pay Rate", H152*E181*(VLOOKUP(H147,PayPeriods,3,FALSE)),E181*VLOOKUP(G181, PayRates, 2, FALSE)), "")))</f>
        <v/>
      </c>
      <c r="H182" s="256"/>
      <c r="I182" s="39"/>
      <c r="J182" s="392" t="s">
        <v>321</v>
      </c>
      <c r="K182" s="392"/>
      <c r="P182" s="29"/>
      <c r="Q182" s="29"/>
      <c r="R182" s="31"/>
      <c r="S182" s="32"/>
      <c r="T182" s="33"/>
      <c r="U182" s="33"/>
      <c r="V182" s="29"/>
    </row>
    <row r="183" spans="1:22" ht="15.75" customHeight="1" x14ac:dyDescent="0.25">
      <c r="A183" s="19"/>
      <c r="B183" s="312" t="s">
        <v>8</v>
      </c>
      <c r="C183" s="313"/>
      <c r="D183" s="306"/>
      <c r="E183" s="307"/>
      <c r="F183" s="266"/>
      <c r="G183" s="311"/>
      <c r="H183" s="256"/>
      <c r="I183" s="39"/>
      <c r="J183" s="392" t="s">
        <v>330</v>
      </c>
      <c r="K183" s="392"/>
      <c r="P183" s="29"/>
      <c r="Q183" s="29"/>
      <c r="R183" s="31"/>
      <c r="S183" s="32"/>
      <c r="T183" s="33"/>
      <c r="U183" s="33"/>
      <c r="V183" s="29"/>
    </row>
    <row r="184" spans="1:22" ht="15.75" customHeight="1" x14ac:dyDescent="0.25">
      <c r="A184" s="19"/>
      <c r="B184" s="312" t="s">
        <v>248</v>
      </c>
      <c r="C184" s="313"/>
      <c r="D184" s="306"/>
      <c r="E184" s="307"/>
      <c r="F184" s="266"/>
      <c r="G184" s="311"/>
      <c r="H184" s="256"/>
      <c r="I184" s="39"/>
      <c r="J184" s="392" t="s">
        <v>339</v>
      </c>
      <c r="K184" s="392"/>
      <c r="P184" s="29"/>
      <c r="Q184" s="29"/>
      <c r="R184" s="31"/>
      <c r="S184" s="32"/>
      <c r="T184" s="33"/>
      <c r="U184" s="33"/>
      <c r="V184" s="29"/>
    </row>
    <row r="185" spans="1:22" ht="30.75" customHeight="1" x14ac:dyDescent="0.25">
      <c r="A185" s="19"/>
      <c r="B185" s="312" t="s">
        <v>249</v>
      </c>
      <c r="C185" s="313"/>
      <c r="D185" s="306"/>
      <c r="E185" s="307"/>
      <c r="F185" s="266"/>
      <c r="G185" s="311"/>
      <c r="H185" s="256"/>
      <c r="I185" s="39"/>
      <c r="J185" s="392" t="s">
        <v>340</v>
      </c>
      <c r="K185" s="392"/>
      <c r="P185" s="29"/>
      <c r="Q185" s="29"/>
      <c r="R185" s="31"/>
      <c r="S185" s="32"/>
      <c r="T185" s="33"/>
      <c r="U185" s="33"/>
      <c r="V185" s="29"/>
    </row>
    <row r="186" spans="1:22" ht="15.75" customHeight="1" x14ac:dyDescent="0.25">
      <c r="A186" s="19"/>
      <c r="B186" s="312" t="s">
        <v>250</v>
      </c>
      <c r="C186" s="313"/>
      <c r="D186" s="306"/>
      <c r="E186" s="307"/>
      <c r="F186" s="266"/>
      <c r="G186" s="311"/>
      <c r="H186" s="256"/>
      <c r="I186" s="39"/>
      <c r="J186" s="444"/>
      <c r="K186" s="444"/>
      <c r="P186" s="29"/>
      <c r="Q186" s="29"/>
      <c r="R186" s="31"/>
      <c r="S186" s="32"/>
      <c r="T186" s="33"/>
      <c r="U186" s="33"/>
      <c r="V186" s="29"/>
    </row>
    <row r="187" spans="1:22" ht="15.75" customHeight="1" x14ac:dyDescent="0.25">
      <c r="A187" s="19"/>
      <c r="B187" s="312" t="s">
        <v>251</v>
      </c>
      <c r="C187" s="313"/>
      <c r="D187" s="306"/>
      <c r="E187" s="307"/>
      <c r="F187" s="266"/>
      <c r="G187" s="311"/>
      <c r="H187" s="256"/>
      <c r="I187" s="39"/>
      <c r="J187" s="444"/>
      <c r="K187" s="444"/>
      <c r="P187" s="29"/>
      <c r="Q187" s="29"/>
      <c r="R187" s="31"/>
      <c r="S187" s="32"/>
      <c r="T187" s="33"/>
      <c r="U187" s="33"/>
      <c r="V187" s="29"/>
    </row>
    <row r="188" spans="1:22" ht="15.75" customHeight="1" x14ac:dyDescent="0.25">
      <c r="A188" s="19"/>
      <c r="B188" s="312" t="s">
        <v>252</v>
      </c>
      <c r="C188" s="313"/>
      <c r="D188" s="306"/>
      <c r="E188" s="307"/>
      <c r="F188" s="266"/>
      <c r="G188" s="311"/>
      <c r="H188" s="256"/>
      <c r="I188" s="39"/>
      <c r="J188" s="151"/>
      <c r="K188" s="370"/>
      <c r="P188" s="29"/>
      <c r="Q188" s="29"/>
      <c r="R188" s="31"/>
      <c r="S188" s="32"/>
      <c r="T188" s="33"/>
      <c r="U188" s="33"/>
      <c r="V188" s="29"/>
    </row>
    <row r="189" spans="1:22" ht="15.75" customHeight="1" x14ac:dyDescent="0.25">
      <c r="A189" s="19"/>
      <c r="B189" s="312" t="s">
        <v>253</v>
      </c>
      <c r="C189" s="313"/>
      <c r="D189" s="306"/>
      <c r="E189" s="307"/>
      <c r="F189" s="266"/>
      <c r="G189" s="311"/>
      <c r="H189" s="256"/>
      <c r="I189" s="39"/>
      <c r="J189" s="151"/>
      <c r="K189" s="370"/>
      <c r="P189" s="29"/>
      <c r="Q189" s="29"/>
      <c r="R189" s="31"/>
      <c r="S189" s="32"/>
      <c r="T189" s="33"/>
      <c r="U189" s="33"/>
      <c r="V189" s="29"/>
    </row>
    <row r="190" spans="1:22" ht="15.75" customHeight="1" x14ac:dyDescent="0.25">
      <c r="A190" s="19"/>
      <c r="B190" s="312" t="s">
        <v>254</v>
      </c>
      <c r="C190" s="313"/>
      <c r="D190" s="306"/>
      <c r="E190" s="307"/>
      <c r="F190" s="266"/>
      <c r="G190" s="311"/>
      <c r="H190" s="256"/>
      <c r="I190" s="39"/>
      <c r="J190" s="145"/>
      <c r="K190" s="150"/>
      <c r="L190" s="37"/>
      <c r="M190" s="38"/>
      <c r="P190" s="29"/>
      <c r="Q190" s="29"/>
      <c r="R190" s="31"/>
      <c r="S190" s="32"/>
      <c r="T190" s="33"/>
      <c r="U190" s="33"/>
      <c r="V190" s="29"/>
    </row>
    <row r="191" spans="1:22" ht="21" customHeight="1" x14ac:dyDescent="0.25">
      <c r="A191" s="19"/>
      <c r="B191" s="304" t="s">
        <v>16</v>
      </c>
      <c r="C191" s="305"/>
      <c r="D191" s="306"/>
      <c r="E191" s="307"/>
      <c r="F191" s="268"/>
      <c r="G191" s="314" t="str">
        <f>IF(E171="","",IF(AND(E178="",E179=""),"",IF(D149&lt;&gt;"Pay Stubs","", IF(YEAR(D151)=YEAR(E151), IF(OR(F191="", F191 = 0), (SUM(C191:E191)/3)*VLOOKUP(H147, PayPeriods, 3, FALSE), (F191/H151)*260), IF(G149=0,0,IF(OR(F191="", F191 = 0), SUM(C191:E191)/3*VLOOKUP(H147, PayPeriods, 3, FALSE), (F191/G149)*VLOOKUP(H147,PayPeriods,3,FALSE)))))))</f>
        <v/>
      </c>
      <c r="H191" s="260"/>
      <c r="I191" s="39"/>
      <c r="J191" s="444" t="s">
        <v>331</v>
      </c>
      <c r="K191" s="444"/>
      <c r="L191" s="37"/>
      <c r="M191" s="38"/>
      <c r="P191" s="29"/>
      <c r="Q191" s="29"/>
      <c r="R191" s="31"/>
      <c r="S191" s="32"/>
      <c r="T191" s="33"/>
      <c r="U191" s="33"/>
      <c r="V191" s="29"/>
    </row>
    <row r="192" spans="1:22" ht="30" customHeight="1" x14ac:dyDescent="0.25">
      <c r="A192" s="19"/>
      <c r="B192" s="304" t="s">
        <v>33</v>
      </c>
      <c r="C192" s="305"/>
      <c r="D192" s="306"/>
      <c r="E192" s="307"/>
      <c r="F192" s="268"/>
      <c r="G192" s="315" t="str">
        <f>IF(E171="","",IF(AND(E178="",E179=""),"",IF(D149&lt;&gt;"Pay Stubs","", IF(YEAR(D151)=YEAR(E151), IF(OR(F192="", F192 = 0), (SUM(C192:E192)/3)*VLOOKUP(H147, PayPeriods, 3, FALSE), (F192/H151)*260), IF(G149=0,0,IF(OR(F192="", F192 = 0), SUM(C192:E192)/3*VLOOKUP(H147, PayPeriods, 3, FALSE), (F192/G149)*VLOOKUP(H147,PayPeriods,3,FALSE)))))))</f>
        <v/>
      </c>
      <c r="H192" s="260"/>
      <c r="I192" s="39"/>
      <c r="J192" s="444" t="s">
        <v>332</v>
      </c>
      <c r="K192" s="444"/>
      <c r="L192" s="37"/>
      <c r="M192" s="38"/>
      <c r="P192" s="29"/>
      <c r="Q192" s="29"/>
      <c r="R192" s="31"/>
      <c r="S192" s="32"/>
      <c r="T192" s="33"/>
      <c r="U192" s="33"/>
      <c r="V192" s="29"/>
    </row>
    <row r="193" spans="1:12" ht="15.75" customHeight="1" x14ac:dyDescent="0.25">
      <c r="A193" s="19"/>
      <c r="B193" s="292" t="s">
        <v>104</v>
      </c>
      <c r="C193" s="305"/>
      <c r="D193" s="306"/>
      <c r="E193" s="307"/>
      <c r="F193" s="268"/>
      <c r="G193" s="314" t="str">
        <f>IF(E171 = "", "", IF(AND(E178 = "", E179=""), "", IF(D149 = "Pay Stubs", (G182+G191+G192), "")))</f>
        <v/>
      </c>
      <c r="H193" s="316" t="str">
        <f>IF(E171= "", "", IF(AND(E178="", E179 = ""), "", IF(D149 = "Pay Stubs", IF(YEAR(D151) = YEAR(F151), (F193/H151) *260, IF(G149 = 0, 0, (F193/G149)*VLOOKUP(H147,PayPeriods,3,FALSE))), "")))</f>
        <v/>
      </c>
      <c r="I193" s="39"/>
      <c r="J193" s="444" t="s">
        <v>333</v>
      </c>
      <c r="K193" s="444"/>
      <c r="L193" s="37"/>
    </row>
    <row r="194" spans="1:12" ht="15.75" x14ac:dyDescent="0.25">
      <c r="A194" s="19"/>
      <c r="B194" s="129"/>
      <c r="C194" s="270"/>
      <c r="D194" s="270"/>
      <c r="E194" s="270"/>
      <c r="F194" s="270"/>
      <c r="G194" s="270"/>
      <c r="H194" s="270"/>
      <c r="I194" s="39"/>
      <c r="J194" s="392"/>
      <c r="K194" s="392"/>
      <c r="L194" s="37"/>
    </row>
    <row r="195" spans="1:12" ht="15.75" x14ac:dyDescent="0.25">
      <c r="A195" s="19"/>
      <c r="B195" s="317" t="str">
        <f>IF(D149 = "VOE", "", IF((F182+F191+F192) = 0, "",IF((F182+F191+F192) = F193, "", "Year to Date Base pay, Overtime and Other income do not add to the Gross Wages, please correct or explain.")))</f>
        <v/>
      </c>
      <c r="C195" s="85"/>
      <c r="D195" s="85"/>
      <c r="E195" s="318"/>
      <c r="F195" s="90"/>
      <c r="G195" s="90"/>
      <c r="H195" s="90"/>
      <c r="I195" s="24"/>
      <c r="J195" s="392"/>
      <c r="K195" s="392"/>
      <c r="L195" s="37"/>
    </row>
    <row r="196" spans="1:12" ht="15.75" x14ac:dyDescent="0.25">
      <c r="A196" s="19"/>
      <c r="B196" s="317" t="str">
        <f>IF(D149 = "VOE", "", IF(F193 &lt; E193, "Year to Date Gross Wages must be greater than or equal to the last pay stub", ""))</f>
        <v/>
      </c>
      <c r="C196" s="85"/>
      <c r="D196" s="85"/>
      <c r="E196" s="90"/>
      <c r="F196" s="90"/>
      <c r="G196" s="90"/>
      <c r="H196" s="90"/>
      <c r="I196" s="24"/>
      <c r="J196" s="392"/>
      <c r="K196" s="392"/>
      <c r="L196" s="37"/>
    </row>
    <row r="197" spans="1:12" ht="15.75" x14ac:dyDescent="0.25">
      <c r="A197" s="19"/>
      <c r="B197" s="85"/>
      <c r="C197" s="317"/>
      <c r="D197" s="85"/>
      <c r="E197" s="90"/>
      <c r="F197" s="90"/>
      <c r="G197" s="90"/>
      <c r="H197" s="90"/>
      <c r="I197" s="24"/>
      <c r="J197" s="392"/>
      <c r="K197" s="392"/>
      <c r="L197" s="37"/>
    </row>
    <row r="198" spans="1:12" ht="15.75" x14ac:dyDescent="0.25">
      <c r="A198" s="19"/>
      <c r="B198" s="319" t="str">
        <f xml:space="preserve"> IF(AND(B199 = "", B200 = ""), "", "If Regular Base Hours and/or Base Pay Rate are not provided on the check stubs, enter the numbers calculated below.")</f>
        <v/>
      </c>
      <c r="C198" s="317"/>
      <c r="D198" s="85"/>
      <c r="E198" s="90"/>
      <c r="F198" s="90"/>
      <c r="G198" s="90"/>
      <c r="H198" s="90"/>
      <c r="I198" s="24"/>
      <c r="J198" s="392"/>
      <c r="K198" s="392"/>
      <c r="L198" s="37"/>
    </row>
    <row r="199" spans="1:12" ht="15.75" x14ac:dyDescent="0.25">
      <c r="A199" s="19"/>
      <c r="B199" s="320" t="str">
        <f>IF(D149 = "Pay Stubs", IF(G181 = "Hourly Pay Rate", IF(AND(C199="", D199 = "", E199 = ""), "","Hours Calculator"), ""), "")</f>
        <v/>
      </c>
      <c r="C199" s="321" t="str">
        <f>IF(D149 = "Pay Stubs", IF(G181 = "Hourly Pay Rate", IF(C181 = "", "",C182/C181), ""), "")</f>
        <v/>
      </c>
      <c r="D199" s="321" t="str">
        <f>IF(D149 = "Pay Stubs", IF(G181 = "Hourly Pay Rate", IF(D181 = "", "", D182/D181), ""), "")</f>
        <v/>
      </c>
      <c r="E199" s="321" t="str">
        <f>IF(D149 = "Pay Stubs", IF(G181 = "Hourly Pay Rate", IF(E181 = "", "", E182/E181), ""), "")</f>
        <v/>
      </c>
      <c r="F199" s="90"/>
      <c r="G199" s="87"/>
      <c r="H199" s="85"/>
      <c r="I199" s="24"/>
      <c r="J199" s="392"/>
      <c r="K199" s="392"/>
      <c r="L199" s="28"/>
    </row>
    <row r="200" spans="1:12" ht="15.75" x14ac:dyDescent="0.25">
      <c r="A200" s="19"/>
      <c r="B200" s="320" t="str">
        <f>IF(D149 = "Pay Stubs", IF(G181 = "Hourly Pay Rate", IF(AND(C200="", D200 = "", E200 = ""), "","Rate Calculator"), ""), "")</f>
        <v/>
      </c>
      <c r="C200" s="322" t="str">
        <f>IF(D149 = "Pay Stubs", IF(G181="Hourly Pay Rate", IF(OR(C180 = "",C180 = 0), "", C182/C180),""), "")</f>
        <v/>
      </c>
      <c r="D200" s="322" t="str">
        <f>IF(D149="Pay Stubs",IF(G181="Hourly Pay Rate",IF(OR(D180="", D180 = 0),"",D182/D180), ""),"")</f>
        <v/>
      </c>
      <c r="E200" s="322" t="str">
        <f>IF(D149 = "Pay Stubs", IF(G181="Hourly Pay Rate", IF(OR(E180 = "",E180 = 0), "", E182/E180), ""), "")</f>
        <v/>
      </c>
      <c r="F200" s="85"/>
      <c r="G200" s="87"/>
      <c r="H200" s="85"/>
      <c r="I200" s="24"/>
      <c r="J200" s="392"/>
      <c r="K200" s="392"/>
      <c r="L200" s="18"/>
    </row>
    <row r="201" spans="1:12" ht="15.75" x14ac:dyDescent="0.25">
      <c r="A201" s="19"/>
      <c r="B201" s="90"/>
      <c r="C201" s="90"/>
      <c r="D201" s="90"/>
      <c r="E201" s="90"/>
      <c r="F201" s="90"/>
      <c r="G201" s="85"/>
      <c r="H201" s="323"/>
      <c r="I201" s="24"/>
      <c r="J201" s="392"/>
      <c r="K201" s="392"/>
      <c r="L201" s="18"/>
    </row>
    <row r="202" spans="1:12" ht="15.75" x14ac:dyDescent="0.25">
      <c r="A202" s="19"/>
      <c r="B202" s="85"/>
      <c r="C202" s="85"/>
      <c r="D202" s="85"/>
      <c r="E202" s="85"/>
      <c r="F202" s="85"/>
      <c r="G202" s="85"/>
      <c r="H202" s="85"/>
      <c r="I202" s="19"/>
      <c r="J202" s="392"/>
      <c r="K202" s="392"/>
      <c r="L202" s="18"/>
    </row>
    <row r="203" spans="1:12" ht="15.75" customHeight="1" thickBot="1" x14ac:dyDescent="0.3">
      <c r="A203" s="19"/>
      <c r="B203" s="204" t="s">
        <v>59</v>
      </c>
      <c r="C203" s="205"/>
      <c r="D203" s="206" t="str">
        <f>E5</f>
        <v>Name not entered on Household Summary</v>
      </c>
      <c r="E203" s="205"/>
      <c r="F203" s="205"/>
      <c r="G203" s="205"/>
      <c r="H203" s="364" t="s">
        <v>239</v>
      </c>
      <c r="I203" s="24"/>
      <c r="J203" s="392"/>
      <c r="K203" s="392"/>
      <c r="L203" s="18"/>
    </row>
    <row r="204" spans="1:12" ht="15.75" customHeight="1" thickTop="1" thickBot="1" x14ac:dyDescent="0.3">
      <c r="A204" s="19"/>
      <c r="B204" s="212"/>
      <c r="C204" s="209"/>
      <c r="D204" s="224"/>
      <c r="E204" s="221"/>
      <c r="F204" s="216"/>
      <c r="G204" s="216"/>
      <c r="H204" s="217"/>
      <c r="I204" s="24"/>
      <c r="J204" s="456" t="s">
        <v>338</v>
      </c>
      <c r="K204" s="456"/>
      <c r="L204" s="18"/>
    </row>
    <row r="205" spans="1:12" ht="16.5" customHeight="1" thickBot="1" x14ac:dyDescent="0.3">
      <c r="A205" s="19"/>
      <c r="B205" s="212" t="s">
        <v>64</v>
      </c>
      <c r="C205" s="209" t="s">
        <v>6</v>
      </c>
      <c r="D205" s="393"/>
      <c r="E205" s="394"/>
      <c r="F205" s="394"/>
      <c r="G205" s="395"/>
      <c r="H205" s="213" t="str">
        <f>IF(D207="VOE", E217, IF(D207 = "Pay Stubs", E229, ""))</f>
        <v/>
      </c>
      <c r="I205" s="24"/>
      <c r="J205" s="392" t="s">
        <v>347</v>
      </c>
      <c r="K205" s="392"/>
      <c r="L205" s="18"/>
    </row>
    <row r="206" spans="1:12" ht="15.75" customHeight="1" thickBot="1" x14ac:dyDescent="0.3">
      <c r="A206" s="19"/>
      <c r="B206" s="212"/>
      <c r="C206" s="209"/>
      <c r="D206" s="214"/>
      <c r="E206" s="215"/>
      <c r="F206" s="215"/>
      <c r="G206" s="216" t="s">
        <v>70</v>
      </c>
      <c r="H206" s="217" t="s">
        <v>61</v>
      </c>
      <c r="I206" s="24"/>
      <c r="J206" s="392" t="s">
        <v>319</v>
      </c>
      <c r="K206" s="392"/>
      <c r="L206" s="18"/>
    </row>
    <row r="207" spans="1:12" ht="15.75" customHeight="1" thickBot="1" x14ac:dyDescent="0.3">
      <c r="A207" s="19"/>
      <c r="B207" s="212"/>
      <c r="C207" s="218" t="s">
        <v>36</v>
      </c>
      <c r="D207" s="219"/>
      <c r="E207" s="220" t="str">
        <f>IF(ISNUMBER(SEARCH("VOE",D207)),"Warning: Fill VOE Sec Only!!","Warning: Fill PayStubs Sec Only!!")</f>
        <v>Warning: Fill PayStubs Sec Only!!</v>
      </c>
      <c r="F207" s="221"/>
      <c r="G207" s="222" t="e">
        <f>IF(OR(H205 = "Monthly", H205="Semi-Monthly"), IF(D207="VOE", H218, IF(D207 = "Pay Stubs", F231, "")), ROUNDUP(H207,0))</f>
        <v>#VALUE!</v>
      </c>
      <c r="H207" s="324" t="e">
        <f>G209/(VLOOKUP(H205, PayPeriods, 2, FALSE))</f>
        <v>#VALUE!</v>
      </c>
      <c r="I207" s="24"/>
      <c r="J207" s="392" t="s">
        <v>348</v>
      </c>
      <c r="K207" s="392"/>
      <c r="L207" s="18"/>
    </row>
    <row r="208" spans="1:12" ht="15.75" customHeight="1" thickBot="1" x14ac:dyDescent="0.3">
      <c r="A208" s="19"/>
      <c r="B208" s="212"/>
      <c r="C208" s="209"/>
      <c r="D208" s="224"/>
      <c r="E208" s="221"/>
      <c r="F208" s="216" t="s">
        <v>22</v>
      </c>
      <c r="G208" s="216" t="s">
        <v>72</v>
      </c>
      <c r="H208" s="217" t="s">
        <v>69</v>
      </c>
      <c r="I208" s="24"/>
      <c r="J208" s="392"/>
      <c r="K208" s="392"/>
      <c r="L208" s="18"/>
    </row>
    <row r="209" spans="1:13" ht="15.75" customHeight="1" thickBot="1" x14ac:dyDescent="0.3">
      <c r="A209" s="19"/>
      <c r="B209" s="208"/>
      <c r="C209" s="218" t="s">
        <v>0</v>
      </c>
      <c r="D209" s="326"/>
      <c r="E209" s="225" t="e">
        <f>CONCATENATE("1/1/",YEAR(F209))</f>
        <v>#VALUE!</v>
      </c>
      <c r="F209" s="226" t="str">
        <f>IF(D207 = "VOE", E218, IF(D207 = "Pay Stubs", IF(OR(C237 = "", D237="",E237 = ""), IF(OR(C236 = "",D236="", E236=""), "", E236), E237),""))</f>
        <v/>
      </c>
      <c r="G209" s="226" t="e">
        <f>IF(YEAR(D209) = YEAR(F209), F209-D209+1,F209-E209+1)</f>
        <v>#VALUE!</v>
      </c>
      <c r="H209" s="227" t="e">
        <f>ROUNDUP(G209*(5/7), 0)</f>
        <v>#VALUE!</v>
      </c>
      <c r="I209" s="19"/>
      <c r="J209" s="392"/>
      <c r="K209" s="392"/>
      <c r="L209" s="18"/>
    </row>
    <row r="210" spans="1:13" ht="15.75" customHeight="1" thickBot="1" x14ac:dyDescent="0.3">
      <c r="A210" s="19"/>
      <c r="B210" s="228"/>
      <c r="C210" s="229"/>
      <c r="D210" s="230"/>
      <c r="E210" s="231"/>
      <c r="F210" s="231"/>
      <c r="G210" s="232" t="s">
        <v>71</v>
      </c>
      <c r="H210" s="233" t="str">
        <f>IF(D207 = "VOE", IF(E215&gt;VLOOKUP(H205, PayPeriods, 6, FALSE), VLOOKUP(H205, PayPeriods, 6, FALSE), E215),IF(D207="Pay Stubs", IF((C238+D238+E238)/3 &gt; VLOOKUP(H205, PayPeriods, 6, FALSE), VLOOKUP(H205, PayPeriods, 6, FALSE), (C238+D238+E238)/3), ""))</f>
        <v/>
      </c>
      <c r="I210" s="24"/>
      <c r="J210" s="392"/>
      <c r="K210" s="392"/>
      <c r="L210" s="18"/>
    </row>
    <row r="211" spans="1:13" ht="15.75" customHeight="1" thickTop="1" x14ac:dyDescent="0.25">
      <c r="A211" s="19"/>
      <c r="B211" s="188"/>
      <c r="C211" s="91"/>
      <c r="D211" s="234"/>
      <c r="E211" s="235"/>
      <c r="F211" s="235"/>
      <c r="G211" s="91"/>
      <c r="H211" s="236"/>
      <c r="I211" s="24"/>
      <c r="J211" s="145"/>
      <c r="K211" s="146"/>
      <c r="L211" s="18"/>
    </row>
    <row r="212" spans="1:13" ht="15.75" customHeight="1" x14ac:dyDescent="0.25">
      <c r="A212" s="19"/>
      <c r="B212" s="237" t="s">
        <v>9</v>
      </c>
      <c r="C212" s="396" t="s">
        <v>38</v>
      </c>
      <c r="D212" s="396"/>
      <c r="E212" s="396"/>
      <c r="F212" s="396"/>
      <c r="G212" s="396"/>
      <c r="H212" s="397"/>
      <c r="I212" s="24"/>
      <c r="J212" s="445" t="s">
        <v>179</v>
      </c>
      <c r="K212" s="445"/>
      <c r="L212" s="18"/>
    </row>
    <row r="213" spans="1:13" ht="15.75" customHeight="1" x14ac:dyDescent="0.25">
      <c r="A213" s="19"/>
      <c r="B213" s="238"/>
      <c r="C213" s="91"/>
      <c r="D213" s="234"/>
      <c r="E213" s="239"/>
      <c r="F213" s="239"/>
      <c r="G213" s="91"/>
      <c r="H213" s="240"/>
      <c r="I213" s="24"/>
      <c r="J213" s="444"/>
      <c r="K213" s="444"/>
      <c r="L213" s="18"/>
    </row>
    <row r="214" spans="1:13" ht="24.75" customHeight="1" thickBot="1" x14ac:dyDescent="0.3">
      <c r="A214" s="19"/>
      <c r="B214" s="238"/>
      <c r="C214" s="241"/>
      <c r="D214" s="241"/>
      <c r="E214" s="242" t="s">
        <v>37</v>
      </c>
      <c r="F214" s="243" t="s">
        <v>50</v>
      </c>
      <c r="G214" s="244" t="s">
        <v>49</v>
      </c>
      <c r="H214" s="243" t="s">
        <v>51</v>
      </c>
      <c r="I214" s="26"/>
      <c r="J214" s="444" t="s">
        <v>320</v>
      </c>
      <c r="K214" s="444"/>
      <c r="L214" s="18"/>
    </row>
    <row r="215" spans="1:13" ht="15.75" customHeight="1" thickBot="1" x14ac:dyDescent="0.3">
      <c r="A215" s="19"/>
      <c r="B215" s="188"/>
      <c r="C215" s="447" t="s">
        <v>34</v>
      </c>
      <c r="D215" s="448"/>
      <c r="E215" s="245"/>
      <c r="F215" s="246"/>
      <c r="G215" s="247"/>
      <c r="H215" s="248"/>
      <c r="I215" s="27"/>
      <c r="J215" s="444"/>
      <c r="K215" s="444"/>
      <c r="L215" s="18"/>
    </row>
    <row r="216" spans="1:13" ht="16.5" thickBot="1" x14ac:dyDescent="0.3">
      <c r="A216" s="19"/>
      <c r="B216" s="398" t="str">
        <f>IF(D207 = "VOE", IF(G216 = "Hourly Pay Rate", IF(E215&gt;VLOOKUP(H205,PayPeriods,6,FALSE),CONCATENATE("    Average hours &gt; ", ROUND(VLOOKUP(H205, PayPeriods, 6, FALSE),2), " (Standard Work Hours in Year / Pay Periods in Year);  ", ROUND(VLOOKUP(H205, PayPeriods, 6, FALSE),2), " hours used."), ""), ""), "")</f>
        <v/>
      </c>
      <c r="C216" s="449" t="s">
        <v>27</v>
      </c>
      <c r="D216" s="450"/>
      <c r="E216" s="249"/>
      <c r="F216" s="250" t="s">
        <v>99</v>
      </c>
      <c r="G216" s="399"/>
      <c r="H216" s="400"/>
      <c r="I216" s="24"/>
      <c r="J216" s="369" t="s">
        <v>321</v>
      </c>
      <c r="K216" s="370" t="s">
        <v>322</v>
      </c>
      <c r="L216" s="18"/>
    </row>
    <row r="217" spans="1:13" ht="15.75" customHeight="1" x14ac:dyDescent="0.25">
      <c r="A217" s="19"/>
      <c r="B217" s="398"/>
      <c r="C217" s="447" t="s">
        <v>35</v>
      </c>
      <c r="D217" s="448"/>
      <c r="E217" s="251"/>
      <c r="F217" s="401" t="str">
        <f>IF(AND(E217 &lt;&gt; "Monthly", E217 &lt;&gt; "Semi-Monthly", H218&gt;0), "Payroll Frequency changed, delete value in H66", "")</f>
        <v/>
      </c>
      <c r="G217" s="402"/>
      <c r="H217" s="403"/>
      <c r="I217" s="68"/>
      <c r="J217" s="444" t="s">
        <v>323</v>
      </c>
      <c r="K217" s="444"/>
      <c r="L217" s="18"/>
    </row>
    <row r="218" spans="1:13" ht="15.75" customHeight="1" x14ac:dyDescent="0.25">
      <c r="A218" s="19"/>
      <c r="B218" s="398"/>
      <c r="C218" s="454" t="s">
        <v>22</v>
      </c>
      <c r="D218" s="455"/>
      <c r="E218" s="252"/>
      <c r="F218" s="404" t="str">
        <f>IF(D207 = "VOE", IF(H205 &lt;&gt; "", IF(H205 = "Annual", "1 pay period", IF(OR(E217="Semi-Monthly", E217 = "Monthly"), "Enter # of Pay Periods to Date", IF(E218 = "", "",CONCATENATE(G207," pay periods to date")))), ""), "")</f>
        <v/>
      </c>
      <c r="G218" s="404"/>
      <c r="H218" s="253"/>
      <c r="I218" s="34">
        <f>IF(F218 = "Enter # of Pay Periods to Date", 50, 0)</f>
        <v>0</v>
      </c>
      <c r="J218" s="392" t="s">
        <v>324</v>
      </c>
      <c r="K218" s="392"/>
      <c r="L218" s="18"/>
    </row>
    <row r="219" spans="1:13" ht="15.75" x14ac:dyDescent="0.25">
      <c r="A219" s="19"/>
      <c r="B219" s="398"/>
      <c r="C219" s="405" t="s">
        <v>8</v>
      </c>
      <c r="D219" s="406"/>
      <c r="E219" s="254"/>
      <c r="F219" s="255" t="str">
        <f>IF(G219 = "", "", IF(G219 = 0, 0, G219/VLOOKUP(H205, PayPeriods, 3, FALSE)))</f>
        <v/>
      </c>
      <c r="G219" s="177" t="str">
        <f>IF(OR(G216="", E217 = "", E218=""), "", IF(D207="VOE",IF(G216="Hourly Pay Rate",H210*E216*VLOOKUP(H205, PayPeriods, 4, FALSE) *(VLOOKUP(H205,PayPeriods,3,FALSE)),E216*VLOOKUP(G216,PayRates,2,FALSE)),""))</f>
        <v/>
      </c>
      <c r="H219" s="256"/>
      <c r="I219" s="25"/>
      <c r="J219" s="392"/>
      <c r="K219" s="392"/>
      <c r="L219" s="18"/>
    </row>
    <row r="220" spans="1:13" ht="14.25" customHeight="1" x14ac:dyDescent="0.25">
      <c r="A220" s="19"/>
      <c r="B220" s="257"/>
      <c r="C220" s="405" t="s">
        <v>16</v>
      </c>
      <c r="D220" s="406"/>
      <c r="E220" s="254"/>
      <c r="F220" s="258" t="str">
        <f>IF(OR(G216="", E217 = "", E218=""), "", IF(D207="VOE",IF(YEAR(D209) = YEAR(E209), (E220/H209)*VLOOKUP(H205, PayPeriods, 5,FALSE), IF(G207 = 0, 0, E220/G207)), ""))</f>
        <v/>
      </c>
      <c r="G220" s="259" t="str">
        <f>IF(OR(G216="", E217 = "", E218=""), "", IF(D207= "VOE", IF(YEAR(D209) = YEAR(E209), (E220/H209)*VLOOKUP(H205, PayPeriods, 5, FALSE) * VLOOKUP(H205, PayPeriods, 3,FALSE), IF(G207 = 0, 0, (E220/G207)*VLOOKUP(H205, PayPeriods, 3, FALSE))), ""))</f>
        <v/>
      </c>
      <c r="H220" s="260"/>
      <c r="I220" s="25"/>
      <c r="J220" s="392"/>
      <c r="K220" s="392"/>
      <c r="L220" s="29"/>
      <c r="M220" s="29"/>
    </row>
    <row r="221" spans="1:13" ht="14.25" customHeight="1" x14ac:dyDescent="0.25">
      <c r="A221" s="19"/>
      <c r="B221" s="261"/>
      <c r="C221" s="407" t="s">
        <v>29</v>
      </c>
      <c r="D221" s="408"/>
      <c r="E221" s="262"/>
      <c r="F221" s="263"/>
      <c r="G221" s="264"/>
      <c r="H221" s="265"/>
      <c r="I221" s="35"/>
      <c r="J221" s="444" t="s">
        <v>325</v>
      </c>
      <c r="K221" s="444"/>
      <c r="L221" s="29"/>
      <c r="M221" s="29"/>
    </row>
    <row r="222" spans="1:13" ht="16.5" customHeight="1" x14ac:dyDescent="0.25">
      <c r="A222" s="19"/>
      <c r="B222" s="261"/>
      <c r="C222" s="409"/>
      <c r="D222" s="410"/>
      <c r="E222" s="266"/>
      <c r="F222" s="267" t="str">
        <f>IF(OR(G216="", E217 = "", E218=""), "", IF(D207="VOE", IF(YEAR(D209) = YEAR(E209), (E222/H209)*VLOOKUP(H205, PayPeriods, 5,FALSE), IF(G207 = 0, 0, E222/G207)),""))</f>
        <v/>
      </c>
      <c r="G222" s="200" t="str">
        <f>IF(OR(G216="", E217 = "", E218=""), "", IF(D207 = "VOE", IF(YEAR(D209) = YEAR(E209), (E222/H209)*VLOOKUP(H205, PayPeriods, 5, FALSE) * VLOOKUP(H205, PayPeriods, 3,FALSE), IF(G207 = 0, 0, E222/G207)*VLOOKUP(H205, PayPeriods, 3, FALSE)), ""))</f>
        <v/>
      </c>
      <c r="H222" s="256"/>
      <c r="I222" s="35"/>
      <c r="J222" s="444"/>
      <c r="K222" s="444"/>
      <c r="L222" s="29"/>
      <c r="M222" s="29"/>
    </row>
    <row r="223" spans="1:13" ht="15.75" customHeight="1" x14ac:dyDescent="0.25">
      <c r="A223" s="19"/>
      <c r="B223" s="261"/>
      <c r="C223" s="405" t="s">
        <v>39</v>
      </c>
      <c r="D223" s="406"/>
      <c r="E223" s="268"/>
      <c r="F223" s="269"/>
      <c r="G223" s="177" t="str">
        <f>IF(OR(G216="", E217 = "", E218=""), "", IF(D207 = "VOE", SUM(G219:G222),""))</f>
        <v/>
      </c>
      <c r="H223" s="175" t="str">
        <f>IF(OR(G216="",E217="",E218=""),"",IF(D207="VOE",IF(YEAR(D209) = YEAR(F209), (E223/H209) *260, IF(G207=0,0,(E223/G207)*VLOOKUP(H205,PayPeriods,3,FALSE))),""))</f>
        <v/>
      </c>
      <c r="I223" s="24"/>
      <c r="J223" s="444"/>
      <c r="K223" s="444"/>
      <c r="L223" s="29"/>
      <c r="M223" s="29"/>
    </row>
    <row r="224" spans="1:13" ht="15.75" customHeight="1" x14ac:dyDescent="0.25">
      <c r="A224" s="19"/>
      <c r="B224" s="261"/>
      <c r="C224" s="405" t="str">
        <f>IF(E218="","Gross Pay Prior Year",CONCATENATE("Gross Pay ",YEAR(E218)-1))</f>
        <v>Gross Pay Prior Year</v>
      </c>
      <c r="D224" s="406"/>
      <c r="E224" s="268"/>
      <c r="F224" s="270"/>
      <c r="G224" s="270"/>
      <c r="H224" s="271"/>
      <c r="I224" s="24"/>
      <c r="J224" s="392" t="s">
        <v>326</v>
      </c>
      <c r="K224" s="392"/>
      <c r="L224" s="28"/>
    </row>
    <row r="225" spans="1:25" ht="16.5" thickBot="1" x14ac:dyDescent="0.3">
      <c r="A225" s="19"/>
      <c r="B225" s="272"/>
      <c r="C225" s="405" t="str">
        <f>IF(E218="","Gross Pay Prior Year",CONCATENATE("Gross Pay ",YEAR(E218)-2))</f>
        <v>Gross Pay Prior Year</v>
      </c>
      <c r="D225" s="406"/>
      <c r="E225" s="273"/>
      <c r="F225" s="270"/>
      <c r="G225" s="270"/>
      <c r="H225" s="271"/>
      <c r="I225" s="24"/>
      <c r="J225" s="392"/>
      <c r="K225" s="392"/>
      <c r="L225" s="28"/>
    </row>
    <row r="226" spans="1:25" ht="15.75" x14ac:dyDescent="0.25">
      <c r="A226" s="19"/>
      <c r="B226" s="188"/>
      <c r="C226" s="274"/>
      <c r="D226" s="274"/>
      <c r="E226" s="270"/>
      <c r="F226" s="270"/>
      <c r="G226" s="270"/>
      <c r="H226" s="271"/>
      <c r="I226" s="24"/>
      <c r="J226" s="149"/>
      <c r="K226" s="369"/>
      <c r="L226" s="28"/>
    </row>
    <row r="227" spans="1:25" ht="15" customHeight="1" x14ac:dyDescent="0.25">
      <c r="A227" s="19"/>
      <c r="B227" s="451" t="str">
        <f>IF(D207="VOE", IF(E219+E220+E222= E223, "", "Base Pay + Overtime + Commissions/Tips do not add to the Gross Pay (Current Year).  Please correct the numbers or explain the difference."), "")</f>
        <v/>
      </c>
      <c r="C227" s="452"/>
      <c r="D227" s="452"/>
      <c r="E227" s="452"/>
      <c r="F227" s="452"/>
      <c r="G227" s="452"/>
      <c r="H227" s="453"/>
      <c r="I227" s="24"/>
      <c r="J227" s="149"/>
      <c r="K227" s="369"/>
      <c r="L227" s="28"/>
    </row>
    <row r="228" spans="1:25" ht="16.5" thickBot="1" x14ac:dyDescent="0.3">
      <c r="A228" s="19"/>
      <c r="B228" s="261"/>
      <c r="C228" s="446"/>
      <c r="D228" s="446"/>
      <c r="E228" s="275"/>
      <c r="F228" s="275"/>
      <c r="G228" s="276" t="s">
        <v>7</v>
      </c>
      <c r="H228" s="277">
        <f>IF(OR(C237 = "", D237="", E237=""), IF(OR(C236 = "", D236 = "", E236 = ""), (E235-C235)/2, (E236-C236)/2), (E237-C237)/2)</f>
        <v>0</v>
      </c>
      <c r="I228" s="24"/>
      <c r="J228" s="392"/>
      <c r="K228" s="392"/>
    </row>
    <row r="229" spans="1:25" ht="16.5" customHeight="1" thickBot="1" x14ac:dyDescent="0.3">
      <c r="A229" s="19"/>
      <c r="B229" s="278" t="s">
        <v>17</v>
      </c>
      <c r="C229" s="411" t="s">
        <v>116</v>
      </c>
      <c r="D229" s="411"/>
      <c r="E229" s="279"/>
      <c r="F229" s="412" t="s">
        <v>54</v>
      </c>
      <c r="G229" s="412"/>
      <c r="H229" s="280" t="str">
        <f>IF(OR(H228="", H228 = 0, H228&gt;31), "", IF(H228 &gt;20, "Monthly", IF(H228&gt;14, "Semi-Monthly", IF(H228&gt;9, "Bi-Weekly", "Weekly"))))</f>
        <v/>
      </c>
      <c r="I229" s="24"/>
      <c r="J229" s="445" t="s">
        <v>233</v>
      </c>
      <c r="K229" s="445"/>
    </row>
    <row r="230" spans="1:25" ht="15.75" x14ac:dyDescent="0.25">
      <c r="A230" s="19"/>
      <c r="B230" s="281"/>
      <c r="C230" s="282"/>
      <c r="D230" s="282"/>
      <c r="E230" s="282"/>
      <c r="F230" s="283"/>
      <c r="G230" s="283"/>
      <c r="H230" s="280"/>
      <c r="I230" s="24"/>
      <c r="J230" s="392"/>
      <c r="K230" s="392"/>
    </row>
    <row r="231" spans="1:25" ht="15.75" customHeight="1" x14ac:dyDescent="0.25">
      <c r="A231" s="19"/>
      <c r="B231" s="188"/>
      <c r="C231" s="413" t="str">
        <f>IF(D207="Pay Stubs",IF(H205&lt;&gt;"",IF(OR(H205="Semi-Monthly",H205="Monthly"),"Enter number of Pay Periods to Date", IF(F231&gt;0,"Payroll Frequency changed, delete value in F231", "")),""), "")</f>
        <v/>
      </c>
      <c r="D231" s="413"/>
      <c r="E231" s="413"/>
      <c r="F231" s="284"/>
      <c r="G231" s="285">
        <f>IF(C231 = "Enter number of Pay Periods to Date", 50, 0)</f>
        <v>0</v>
      </c>
      <c r="H231" s="280"/>
      <c r="I231" s="24"/>
      <c r="J231" s="444" t="s">
        <v>327</v>
      </c>
      <c r="K231" s="444"/>
    </row>
    <row r="232" spans="1:25" ht="35.1" customHeight="1" x14ac:dyDescent="0.25">
      <c r="A232" s="19"/>
      <c r="B232" s="286"/>
      <c r="C232" s="414" t="str">
        <f xml:space="preserve"> IF(AND(OR(G251="", G251 = 0), OR(H251="", H251=0)), "", IF(H228&gt;31, "Pay stubs do not appear to be consecutive based on dates entered.", IF(OR( E236 &lt; C236, E236 &lt;D236, E237 &lt; C237, E237 &lt;D237), "Pay Stubs may be out of order.  Please check dates.",IF(H229 = "", "", IF(E229 = H229, "", "If Payroll Frequency selected does not equal Recommended please provide an explanation.")))))</f>
        <v/>
      </c>
      <c r="D232" s="414"/>
      <c r="E232" s="414"/>
      <c r="F232" s="414"/>
      <c r="G232" s="414"/>
      <c r="H232" s="415"/>
      <c r="I232" s="24"/>
      <c r="J232" s="444"/>
      <c r="K232" s="444"/>
    </row>
    <row r="233" spans="1:25" ht="15.75" x14ac:dyDescent="0.25">
      <c r="A233" s="19"/>
      <c r="B233" s="188"/>
      <c r="C233" s="287"/>
      <c r="D233" s="274"/>
      <c r="E233" s="274"/>
      <c r="F233" s="274"/>
      <c r="G233" s="274"/>
      <c r="H233" s="288"/>
      <c r="I233" s="24"/>
      <c r="J233" s="392"/>
      <c r="K233" s="392"/>
    </row>
    <row r="234" spans="1:25" ht="24.75" customHeight="1" thickBot="1" x14ac:dyDescent="0.3">
      <c r="A234" s="19"/>
      <c r="B234" s="289"/>
      <c r="C234" s="290" t="s">
        <v>66</v>
      </c>
      <c r="D234" s="290" t="s">
        <v>67</v>
      </c>
      <c r="E234" s="290" t="s">
        <v>255</v>
      </c>
      <c r="F234" s="291" t="s">
        <v>53</v>
      </c>
      <c r="G234" s="290" t="s">
        <v>52</v>
      </c>
      <c r="H234" s="290" t="s">
        <v>51</v>
      </c>
      <c r="I234" s="19"/>
      <c r="J234" s="444" t="s">
        <v>328</v>
      </c>
      <c r="K234" s="444"/>
    </row>
    <row r="235" spans="1:25" ht="13.5" customHeight="1" x14ac:dyDescent="0.25">
      <c r="A235" s="19"/>
      <c r="B235" s="292" t="s">
        <v>100</v>
      </c>
      <c r="C235" s="293"/>
      <c r="D235" s="294"/>
      <c r="E235" s="295"/>
      <c r="F235" s="416" t="str">
        <f>IF(D207 = "Pay Stubs", IF(AND(H205 &lt;&gt; "", F209 &lt;&gt; ""), IF(H205 = "Annual", "1 pay period to date", IF(OR(H205="Semi-Monthly", H205 = "Monthly"), "", IF(E229 = "", "",CONCATENATE(G207," pay periods to date")))), ""), "")</f>
        <v/>
      </c>
      <c r="G235" s="419" t="str">
        <f>IF(D207 = "Pay Stubs", IF(G239 = "Hourly Pay Rate", IF((C238+D238+E238)/3&gt;VLOOKUP(H205,PayPeriods,6,FALSE),CONCATENATE("Average hours &gt; ", ROUND(VLOOKUP(H205, PayPeriods, 6, FALSE),2), " (Standard Work Hours in Year / Pay Periods in Year); ", ROUND(VLOOKUP(H205, PayPeriods, 6, FALSE),2), " hours used to calculate base pay."), ""), ""), "")</f>
        <v/>
      </c>
      <c r="H235" s="420"/>
      <c r="I235" s="39"/>
      <c r="J235" s="444"/>
      <c r="K235" s="444"/>
    </row>
    <row r="236" spans="1:25" ht="15.75" customHeight="1" x14ac:dyDescent="0.25">
      <c r="A236" s="19"/>
      <c r="B236" s="292" t="s">
        <v>101</v>
      </c>
      <c r="C236" s="296"/>
      <c r="D236" s="297"/>
      <c r="E236" s="298"/>
      <c r="F236" s="417"/>
      <c r="G236" s="421"/>
      <c r="H236" s="422"/>
      <c r="I236" s="40"/>
      <c r="J236" s="444" t="s">
        <v>329</v>
      </c>
      <c r="K236" s="444"/>
    </row>
    <row r="237" spans="1:25" ht="15.75" x14ac:dyDescent="0.25">
      <c r="A237" s="19"/>
      <c r="B237" s="292" t="s">
        <v>102</v>
      </c>
      <c r="C237" s="296"/>
      <c r="D237" s="297"/>
      <c r="E237" s="299"/>
      <c r="F237" s="417"/>
      <c r="G237" s="421"/>
      <c r="H237" s="422"/>
      <c r="I237" s="39"/>
      <c r="J237" s="444"/>
      <c r="K237" s="444"/>
    </row>
    <row r="238" spans="1:25" ht="16.5" thickBot="1" x14ac:dyDescent="0.3">
      <c r="A238" s="19"/>
      <c r="B238" s="300" t="s">
        <v>103</v>
      </c>
      <c r="C238" s="301"/>
      <c r="D238" s="302"/>
      <c r="E238" s="303"/>
      <c r="F238" s="418"/>
      <c r="G238" s="421"/>
      <c r="H238" s="422"/>
      <c r="I238" s="39"/>
      <c r="J238" s="444"/>
      <c r="K238" s="444"/>
    </row>
    <row r="239" spans="1:25" ht="16.5" thickBot="1" x14ac:dyDescent="0.3">
      <c r="A239" s="19"/>
      <c r="B239" s="304" t="s">
        <v>27</v>
      </c>
      <c r="C239" s="305"/>
      <c r="D239" s="306"/>
      <c r="E239" s="307"/>
      <c r="F239" s="308" t="s">
        <v>90</v>
      </c>
      <c r="G239" s="423"/>
      <c r="H239" s="424"/>
      <c r="I239" s="39"/>
      <c r="J239" s="392" t="s">
        <v>321</v>
      </c>
      <c r="K239" s="392"/>
      <c r="P239" s="28"/>
      <c r="Q239" s="29"/>
      <c r="R239" s="29"/>
      <c r="S239" s="29"/>
      <c r="T239" s="29"/>
      <c r="U239" s="29"/>
      <c r="V239" s="29"/>
      <c r="W239" s="29"/>
      <c r="X239" s="29"/>
      <c r="Y239" s="29"/>
    </row>
    <row r="240" spans="1:25" ht="15.75" customHeight="1" x14ac:dyDescent="0.25">
      <c r="A240" s="19"/>
      <c r="B240" s="309" t="s">
        <v>247</v>
      </c>
      <c r="C240" s="310">
        <f>SUM(C241:C248)</f>
        <v>0</v>
      </c>
      <c r="D240" s="310">
        <f t="shared" ref="D240:E240" si="4">SUM(D241:D248)</f>
        <v>0</v>
      </c>
      <c r="E240" s="310">
        <f t="shared" si="4"/>
        <v>0</v>
      </c>
      <c r="F240" s="310">
        <f>SUM(F241:F248)</f>
        <v>0</v>
      </c>
      <c r="G240" s="311" t="str">
        <f>IF(OR(E229 = "", G239 = ""), "", IF(AND(E236="", E237 = ""), "", IF(D207 = "Pay Stubs", IF(G239 = "Hourly Pay Rate", H210*E239*(VLOOKUP(H205,PayPeriods,3,FALSE)),E239*VLOOKUP(G239, PayRates, 2, FALSE)), "")))</f>
        <v/>
      </c>
      <c r="H240" s="256"/>
      <c r="I240" s="39"/>
      <c r="J240" s="392" t="s">
        <v>330</v>
      </c>
      <c r="K240" s="392"/>
      <c r="P240" s="30"/>
      <c r="Q240" s="29"/>
      <c r="R240" s="31"/>
      <c r="S240" s="32"/>
      <c r="T240" s="33"/>
      <c r="U240" s="33"/>
      <c r="V240" s="29"/>
    </row>
    <row r="241" spans="1:22" ht="15.75" customHeight="1" x14ac:dyDescent="0.25">
      <c r="A241" s="19"/>
      <c r="B241" s="312" t="s">
        <v>8</v>
      </c>
      <c r="C241" s="313"/>
      <c r="D241" s="306"/>
      <c r="E241" s="307"/>
      <c r="F241" s="266"/>
      <c r="G241" s="311"/>
      <c r="H241" s="256"/>
      <c r="I241" s="39"/>
      <c r="J241" s="145"/>
      <c r="K241" s="150"/>
      <c r="P241" s="29"/>
      <c r="Q241" s="29"/>
      <c r="R241" s="31"/>
      <c r="S241" s="32"/>
      <c r="T241" s="33"/>
      <c r="U241" s="33"/>
      <c r="V241" s="29"/>
    </row>
    <row r="242" spans="1:22" ht="15.75" customHeight="1" x14ac:dyDescent="0.25">
      <c r="A242" s="19"/>
      <c r="B242" s="312" t="s">
        <v>248</v>
      </c>
      <c r="C242" s="313"/>
      <c r="D242" s="306"/>
      <c r="E242" s="307"/>
      <c r="F242" s="266"/>
      <c r="G242" s="311"/>
      <c r="H242" s="256"/>
      <c r="I242" s="39"/>
      <c r="J242" s="392" t="s">
        <v>339</v>
      </c>
      <c r="K242" s="392"/>
      <c r="P242" s="29"/>
      <c r="Q242" s="29"/>
      <c r="R242" s="31"/>
      <c r="S242" s="32"/>
      <c r="T242" s="33"/>
      <c r="U242" s="33"/>
      <c r="V242" s="29"/>
    </row>
    <row r="243" spans="1:22" ht="30.75" customHeight="1" x14ac:dyDescent="0.25">
      <c r="A243" s="19"/>
      <c r="B243" s="312" t="s">
        <v>249</v>
      </c>
      <c r="C243" s="313"/>
      <c r="D243" s="306"/>
      <c r="E243" s="307"/>
      <c r="F243" s="266"/>
      <c r="G243" s="311"/>
      <c r="H243" s="256"/>
      <c r="I243" s="39"/>
      <c r="J243" s="392" t="s">
        <v>340</v>
      </c>
      <c r="K243" s="392"/>
      <c r="P243" s="29"/>
      <c r="Q243" s="29"/>
      <c r="R243" s="31"/>
      <c r="S243" s="32"/>
      <c r="T243" s="33"/>
      <c r="U243" s="33"/>
      <c r="V243" s="29"/>
    </row>
    <row r="244" spans="1:22" ht="15.75" customHeight="1" x14ac:dyDescent="0.25">
      <c r="A244" s="19"/>
      <c r="B244" s="312" t="s">
        <v>250</v>
      </c>
      <c r="C244" s="313"/>
      <c r="D244" s="306"/>
      <c r="E244" s="307"/>
      <c r="F244" s="266"/>
      <c r="G244" s="311"/>
      <c r="H244" s="256"/>
      <c r="I244" s="39"/>
      <c r="J244" s="151"/>
      <c r="K244" s="370"/>
      <c r="P244" s="29"/>
      <c r="Q244" s="29"/>
      <c r="R244" s="31"/>
      <c r="S244" s="32"/>
      <c r="T244" s="33"/>
      <c r="U244" s="33"/>
      <c r="V244" s="29"/>
    </row>
    <row r="245" spans="1:22" ht="15.75" customHeight="1" x14ac:dyDescent="0.25">
      <c r="A245" s="19"/>
      <c r="B245" s="312" t="s">
        <v>251</v>
      </c>
      <c r="C245" s="313"/>
      <c r="D245" s="306"/>
      <c r="E245" s="307"/>
      <c r="F245" s="266"/>
      <c r="G245" s="311"/>
      <c r="H245" s="256"/>
      <c r="I245" s="39"/>
      <c r="J245" s="151"/>
      <c r="K245" s="370"/>
      <c r="P245" s="29"/>
      <c r="Q245" s="29"/>
      <c r="R245" s="31"/>
      <c r="S245" s="32"/>
      <c r="T245" s="33"/>
      <c r="U245" s="33"/>
      <c r="V245" s="29"/>
    </row>
    <row r="246" spans="1:22" ht="15.75" customHeight="1" x14ac:dyDescent="0.25">
      <c r="A246" s="19"/>
      <c r="B246" s="312" t="s">
        <v>252</v>
      </c>
      <c r="C246" s="313"/>
      <c r="D246" s="306"/>
      <c r="E246" s="307"/>
      <c r="F246" s="266"/>
      <c r="G246" s="311"/>
      <c r="H246" s="256"/>
      <c r="I246" s="39"/>
      <c r="J246" s="151"/>
      <c r="K246" s="370"/>
      <c r="P246" s="29"/>
      <c r="Q246" s="29"/>
      <c r="R246" s="31"/>
      <c r="S246" s="32"/>
      <c r="T246" s="33"/>
      <c r="U246" s="33"/>
      <c r="V246" s="29"/>
    </row>
    <row r="247" spans="1:22" ht="15.75" customHeight="1" x14ac:dyDescent="0.25">
      <c r="A247" s="19"/>
      <c r="B247" s="312" t="s">
        <v>253</v>
      </c>
      <c r="C247" s="313"/>
      <c r="D247" s="306"/>
      <c r="E247" s="307"/>
      <c r="F247" s="266"/>
      <c r="G247" s="311"/>
      <c r="H247" s="256"/>
      <c r="I247" s="39"/>
      <c r="J247" s="151"/>
      <c r="K247" s="370"/>
      <c r="P247" s="29"/>
      <c r="Q247" s="29"/>
      <c r="R247" s="31"/>
      <c r="S247" s="32"/>
      <c r="T247" s="33"/>
      <c r="U247" s="33"/>
      <c r="V247" s="29"/>
    </row>
    <row r="248" spans="1:22" ht="15.75" customHeight="1" x14ac:dyDescent="0.25">
      <c r="A248" s="19"/>
      <c r="B248" s="312" t="s">
        <v>254</v>
      </c>
      <c r="C248" s="313"/>
      <c r="D248" s="306"/>
      <c r="E248" s="307"/>
      <c r="F248" s="266"/>
      <c r="G248" s="311"/>
      <c r="H248" s="256"/>
      <c r="I248" s="39"/>
      <c r="J248" s="145"/>
      <c r="K248" s="150"/>
      <c r="P248" s="29"/>
      <c r="Q248" s="29"/>
      <c r="R248" s="31"/>
      <c r="S248" s="32"/>
      <c r="T248" s="33"/>
      <c r="U248" s="33"/>
      <c r="V248" s="29"/>
    </row>
    <row r="249" spans="1:22" ht="15.75" customHeight="1" x14ac:dyDescent="0.25">
      <c r="A249" s="19"/>
      <c r="B249" s="304" t="s">
        <v>16</v>
      </c>
      <c r="C249" s="305"/>
      <c r="D249" s="306"/>
      <c r="E249" s="307"/>
      <c r="F249" s="268"/>
      <c r="G249" s="314" t="str">
        <f>IF(E229="","",IF(AND(E236="",E237=""),"",IF(D207&lt;&gt;"Pay Stubs","", IF(YEAR(D209)=YEAR(E209), IF(OR(F249="", F249 = 0), (SUM(C249:E249)/3)*VLOOKUP(H205, PayPeriods, 3, FALSE), (F249/H209)*260), IF(G207=0,0,IF(OR(F249="", F249 = 0), SUM(C249:E249)/3*VLOOKUP(H205, PayPeriods, 3, FALSE), (F249/G207)*VLOOKUP(H205,PayPeriods,3,FALSE)))))))</f>
        <v/>
      </c>
      <c r="H249" s="260"/>
      <c r="I249" s="39"/>
      <c r="J249" s="444" t="s">
        <v>331</v>
      </c>
      <c r="K249" s="444"/>
      <c r="P249" s="29"/>
      <c r="Q249" s="29"/>
      <c r="R249" s="31"/>
      <c r="S249" s="32"/>
      <c r="T249" s="33"/>
      <c r="U249" s="33"/>
      <c r="V249" s="29"/>
    </row>
    <row r="250" spans="1:22" ht="26.25" customHeight="1" x14ac:dyDescent="0.25">
      <c r="A250" s="19"/>
      <c r="B250" s="304" t="s">
        <v>33</v>
      </c>
      <c r="C250" s="305"/>
      <c r="D250" s="306"/>
      <c r="E250" s="307"/>
      <c r="F250" s="268"/>
      <c r="G250" s="315" t="str">
        <f>IF(E229="","",IF(AND(E236="",E237=""),"",IF(D207&lt;&gt;"Pay Stubs","", IF(YEAR(D209)=YEAR(E209), IF(OR(F250="", F250 = 0), (SUM(C250:E250)/3)*VLOOKUP(H205, PayPeriods, 3, FALSE), (F250/H209)*260), IF(G207=0,0,IF(OR(F250="", F250 = 0), SUM(C250:E250)/3*VLOOKUP(H205, PayPeriods, 3, FALSE), (F250/G207)*VLOOKUP(H205,PayPeriods,3,FALSE)))))))</f>
        <v/>
      </c>
      <c r="H250" s="260"/>
      <c r="I250" s="39"/>
      <c r="J250" s="444" t="s">
        <v>332</v>
      </c>
      <c r="K250" s="444"/>
      <c r="P250" s="29"/>
      <c r="Q250" s="29"/>
      <c r="R250" s="31"/>
      <c r="S250" s="32"/>
      <c r="T250" s="33"/>
      <c r="U250" s="33"/>
      <c r="V250" s="29"/>
    </row>
    <row r="251" spans="1:22" ht="15.75" customHeight="1" x14ac:dyDescent="0.25">
      <c r="A251" s="19"/>
      <c r="B251" s="292" t="s">
        <v>104</v>
      </c>
      <c r="C251" s="305"/>
      <c r="D251" s="306"/>
      <c r="E251" s="307"/>
      <c r="F251" s="268"/>
      <c r="G251" s="314" t="str">
        <f>IF(E229 = "", "", IF(AND(E236 = "", E237=""), "", IF(D207 = "Pay Stubs", (G240+G249+G250), "")))</f>
        <v/>
      </c>
      <c r="H251" s="316" t="str">
        <f>IF(E229= "", "", IF(AND(E236="", E237 = ""), "", IF(D207 = "Pay Stubs", IF(YEAR(D209) = YEAR(F209), (F251/H209) *260, IF(G207 = 0, 0, (F251/G207)*VLOOKUP(H205,PayPeriods,3,FALSE))), "")))</f>
        <v/>
      </c>
      <c r="I251" s="39"/>
      <c r="J251" s="444" t="s">
        <v>333</v>
      </c>
      <c r="K251" s="444"/>
      <c r="P251" s="29"/>
      <c r="Q251" s="29"/>
      <c r="R251" s="31"/>
      <c r="S251" s="32"/>
      <c r="T251" s="33"/>
      <c r="U251" s="33"/>
      <c r="V251" s="29"/>
    </row>
    <row r="252" spans="1:22" ht="15.75" customHeight="1" x14ac:dyDescent="0.25">
      <c r="A252" s="19"/>
      <c r="B252" s="129"/>
      <c r="C252" s="270"/>
      <c r="D252" s="270"/>
      <c r="E252" s="270"/>
      <c r="F252" s="270"/>
      <c r="G252" s="270"/>
      <c r="H252" s="270"/>
      <c r="I252" s="39"/>
      <c r="J252" s="145"/>
      <c r="K252" s="146"/>
      <c r="P252" s="29"/>
      <c r="Q252" s="29"/>
      <c r="R252" s="31"/>
      <c r="S252" s="32"/>
      <c r="T252" s="33"/>
      <c r="U252" s="33"/>
      <c r="V252" s="29"/>
    </row>
    <row r="253" spans="1:22" ht="15.75" customHeight="1" x14ac:dyDescent="0.25">
      <c r="A253" s="19"/>
      <c r="B253" s="317" t="str">
        <f>IF(D207 = "VOE", "", IF((F240+F249+F250) = 0, "",IF((F240+F249+F250) = F251, "", "Year to Date Base pay, Overtime and Other income do not add to the Gross Wages, please correct or explain.")))</f>
        <v/>
      </c>
      <c r="C253" s="85"/>
      <c r="D253" s="85"/>
      <c r="E253" s="318"/>
      <c r="F253" s="90"/>
      <c r="G253" s="90"/>
      <c r="H253" s="90"/>
      <c r="I253" s="24"/>
      <c r="J253" s="145"/>
      <c r="K253" s="146"/>
      <c r="P253" s="29"/>
      <c r="Q253" s="29"/>
      <c r="R253" s="31"/>
      <c r="S253" s="32"/>
      <c r="T253" s="33"/>
      <c r="U253" s="33"/>
      <c r="V253" s="29"/>
    </row>
    <row r="254" spans="1:22" ht="15.75" customHeight="1" x14ac:dyDescent="0.25">
      <c r="A254" s="19"/>
      <c r="B254" s="317" t="str">
        <f>IF(D207 = "VOE", "", IF(F251 &lt; E251, "Year to Date Gross Wages must be greater than or equal to the last pay stub", ""))</f>
        <v/>
      </c>
      <c r="C254" s="85"/>
      <c r="D254" s="85"/>
      <c r="E254" s="90"/>
      <c r="F254" s="90"/>
      <c r="G254" s="90"/>
      <c r="H254" s="90"/>
      <c r="I254" s="24"/>
      <c r="J254" s="145"/>
      <c r="K254" s="146"/>
      <c r="P254" s="29"/>
      <c r="Q254" s="29"/>
      <c r="R254" s="31"/>
      <c r="S254" s="32"/>
      <c r="T254" s="33"/>
      <c r="U254" s="33"/>
      <c r="V254" s="29"/>
    </row>
    <row r="255" spans="1:22" ht="15.75" customHeight="1" x14ac:dyDescent="0.25">
      <c r="A255" s="19"/>
      <c r="B255" s="85"/>
      <c r="C255" s="317"/>
      <c r="D255" s="85"/>
      <c r="E255" s="90"/>
      <c r="F255" s="90"/>
      <c r="G255" s="90"/>
      <c r="H255" s="90"/>
      <c r="I255" s="24"/>
      <c r="J255" s="145"/>
      <c r="K255" s="146"/>
      <c r="P255" s="29"/>
      <c r="Q255" s="29"/>
      <c r="R255" s="31"/>
      <c r="S255" s="32"/>
      <c r="T255" s="33"/>
      <c r="U255" s="33"/>
      <c r="V255" s="29"/>
    </row>
    <row r="256" spans="1:22" ht="15.75" customHeight="1" x14ac:dyDescent="0.25">
      <c r="A256" s="19"/>
      <c r="B256" s="319" t="str">
        <f xml:space="preserve"> IF(AND(B257 = "", B258 = ""), "", "If Regular Base Hours and/or Base Pay Rate are not provided on the check stubs, enter the numbers calculated below.")</f>
        <v/>
      </c>
      <c r="C256" s="317"/>
      <c r="D256" s="85"/>
      <c r="E256" s="90"/>
      <c r="F256" s="90"/>
      <c r="G256" s="90"/>
      <c r="H256" s="90"/>
      <c r="I256" s="24"/>
      <c r="J256" s="145"/>
      <c r="K256" s="146"/>
      <c r="L256" s="37"/>
      <c r="M256" s="38"/>
      <c r="P256" s="29"/>
      <c r="Q256" s="29"/>
      <c r="R256" s="31"/>
      <c r="S256" s="32"/>
      <c r="T256" s="33"/>
      <c r="U256" s="33"/>
      <c r="V256" s="29"/>
    </row>
    <row r="257" spans="1:22" ht="15.75" customHeight="1" x14ac:dyDescent="0.25">
      <c r="A257" s="19"/>
      <c r="B257" s="320" t="str">
        <f>IF(D207 = "Pay Stubs", IF(G239 = "Hourly Pay Rate", IF(AND(C257="", D257 = "", E257 = ""), "","Hours Calculator"), ""), "")</f>
        <v/>
      </c>
      <c r="C257" s="321" t="str">
        <f>IF(D207 = "Pay Stubs", IF(G239 = "Hourly Pay Rate", IF(C239 = "", "",C240/C239), ""), "")</f>
        <v/>
      </c>
      <c r="D257" s="321" t="str">
        <f>IF(D207 = "Pay Stubs", IF(G239 = "Hourly Pay Rate", IF(D239 = "", "", D240/D239), ""), "")</f>
        <v/>
      </c>
      <c r="E257" s="321" t="str">
        <f>IF(D207 = "Pay Stubs", IF(G239 = "Hourly Pay Rate", IF(E239 = "", "", E240/E239), ""), "")</f>
        <v/>
      </c>
      <c r="F257" s="90"/>
      <c r="G257" s="87"/>
      <c r="H257" s="85"/>
      <c r="I257" s="24"/>
      <c r="J257" s="145"/>
      <c r="K257" s="146"/>
      <c r="L257" s="37"/>
      <c r="M257" s="38"/>
      <c r="P257" s="29"/>
      <c r="Q257" s="29"/>
      <c r="R257" s="31"/>
      <c r="S257" s="32"/>
      <c r="T257" s="33"/>
      <c r="U257" s="33"/>
      <c r="V257" s="29"/>
    </row>
    <row r="258" spans="1:22" ht="15.75" x14ac:dyDescent="0.25">
      <c r="A258" s="19"/>
      <c r="B258" s="327"/>
      <c r="C258" s="322" t="str">
        <f>IF(D207 = "Pay Stubs", IF(G239="Hourly Pay Rate", IF(OR(C238 = "",C238 = 0), "", C240/C238),""), "")</f>
        <v/>
      </c>
      <c r="D258" s="322" t="str">
        <f>IF(D207="Pay Stubs",IF(G239="Hourly Pay Rate",IF(OR(D238="", D238 = 0),"",D240/D238), ""),"")</f>
        <v/>
      </c>
      <c r="E258" s="322" t="str">
        <f>IF(D207 = "Pay Stubs", IF(G239="Hourly Pay Rate", IF(OR(E238 = "",E238 = 0), "", E240/E238), ""), "")</f>
        <v/>
      </c>
      <c r="F258" s="114"/>
      <c r="G258" s="328"/>
      <c r="H258" s="114"/>
      <c r="I258" s="27"/>
      <c r="J258" s="145"/>
      <c r="K258" s="146"/>
      <c r="L258" s="37"/>
      <c r="M258" s="38"/>
      <c r="P258" s="29"/>
      <c r="Q258" s="29"/>
      <c r="R258" s="31"/>
      <c r="S258" s="32"/>
      <c r="T258" s="33"/>
      <c r="U258" s="33"/>
      <c r="V258" s="29"/>
    </row>
    <row r="259" spans="1:22" ht="15.75" x14ac:dyDescent="0.25">
      <c r="A259" s="19"/>
      <c r="B259" s="114"/>
      <c r="C259" s="274"/>
      <c r="D259" s="274"/>
      <c r="E259" s="274"/>
      <c r="F259" s="274"/>
      <c r="G259" s="114"/>
      <c r="H259" s="329"/>
      <c r="I259" s="27"/>
      <c r="J259" s="145"/>
      <c r="K259" s="146"/>
      <c r="L259" s="37"/>
    </row>
    <row r="260" spans="1:22" ht="15.75" customHeight="1" x14ac:dyDescent="0.25">
      <c r="A260" s="19"/>
      <c r="B260" s="330"/>
      <c r="C260" s="114"/>
      <c r="D260" s="114"/>
      <c r="E260" s="114"/>
      <c r="F260" s="114"/>
      <c r="G260" s="114"/>
      <c r="H260" s="114"/>
      <c r="I260" s="39"/>
      <c r="J260" s="145"/>
      <c r="K260" s="146"/>
      <c r="L260" s="37"/>
    </row>
    <row r="261" spans="1:22" ht="16.5" customHeight="1" thickBot="1" x14ac:dyDescent="0.3">
      <c r="A261" s="19"/>
      <c r="B261" s="425" t="s">
        <v>84</v>
      </c>
      <c r="C261" s="427" t="s">
        <v>295</v>
      </c>
      <c r="D261" s="428"/>
      <c r="E261" s="331"/>
      <c r="F261" s="429" t="s">
        <v>108</v>
      </c>
      <c r="G261" s="430"/>
      <c r="H261" s="332"/>
      <c r="I261" s="19"/>
      <c r="J261" s="443" t="s">
        <v>270</v>
      </c>
      <c r="K261" s="443"/>
      <c r="L261" s="37"/>
    </row>
    <row r="262" spans="1:22" ht="15.75" customHeight="1" x14ac:dyDescent="0.25">
      <c r="A262" s="19"/>
      <c r="B262" s="426"/>
      <c r="C262" s="275"/>
      <c r="D262" s="275"/>
      <c r="E262" s="275"/>
      <c r="F262" s="275"/>
      <c r="G262" s="275"/>
      <c r="H262" s="166"/>
      <c r="I262" s="19"/>
      <c r="J262" s="392" t="s">
        <v>341</v>
      </c>
      <c r="K262" s="392"/>
      <c r="L262" s="37"/>
    </row>
    <row r="263" spans="1:22" ht="45.75" customHeight="1" thickBot="1" x14ac:dyDescent="0.3">
      <c r="A263" s="19"/>
      <c r="B263" s="261"/>
      <c r="C263" s="333">
        <f>52-E261</f>
        <v>52</v>
      </c>
      <c r="D263" s="334">
        <f>IF(E264= "", 52, 52-E264)</f>
        <v>52</v>
      </c>
      <c r="E263" s="291" t="s">
        <v>37</v>
      </c>
      <c r="F263" s="335" t="s">
        <v>50</v>
      </c>
      <c r="G263" s="335" t="s">
        <v>110</v>
      </c>
      <c r="H263" s="336" t="s">
        <v>109</v>
      </c>
      <c r="I263" s="48"/>
      <c r="J263" s="392" t="s">
        <v>342</v>
      </c>
      <c r="K263" s="392"/>
      <c r="L263" s="37"/>
    </row>
    <row r="264" spans="1:22" ht="15.75" customHeight="1" x14ac:dyDescent="0.25">
      <c r="A264" s="19"/>
      <c r="B264" s="398" t="str">
        <f>IF(E261 &gt;0, CONCATENATE(52-E261, " weeks employed in calendar year."), "")</f>
        <v/>
      </c>
      <c r="C264" s="432" t="s">
        <v>107</v>
      </c>
      <c r="D264" s="434"/>
      <c r="E264" s="337"/>
      <c r="F264" s="338"/>
      <c r="G264" s="339"/>
      <c r="H264" s="340"/>
      <c r="I264" s="19"/>
      <c r="J264" s="392"/>
      <c r="K264" s="392"/>
      <c r="L264" s="37"/>
    </row>
    <row r="265" spans="1:22" ht="15.75" customHeight="1" x14ac:dyDescent="0.25">
      <c r="A265" s="19"/>
      <c r="B265" s="398"/>
      <c r="C265" s="435" t="s">
        <v>34</v>
      </c>
      <c r="D265" s="436"/>
      <c r="E265" s="341"/>
      <c r="F265" s="338"/>
      <c r="G265" s="339"/>
      <c r="H265" s="340"/>
      <c r="I265" s="19"/>
      <c r="J265" s="392" t="s">
        <v>309</v>
      </c>
      <c r="K265" s="392"/>
      <c r="L265" s="28"/>
    </row>
    <row r="266" spans="1:22" ht="26.25" customHeight="1" x14ac:dyDescent="0.25">
      <c r="A266" s="39"/>
      <c r="B266" s="398"/>
      <c r="C266" s="432" t="s">
        <v>111</v>
      </c>
      <c r="D266" s="434"/>
      <c r="E266" s="342"/>
      <c r="F266" s="343"/>
      <c r="G266" s="344"/>
      <c r="H266" s="344"/>
      <c r="I266" s="19"/>
      <c r="J266" s="392" t="s">
        <v>310</v>
      </c>
      <c r="K266" s="392"/>
      <c r="L266" s="18"/>
    </row>
    <row r="267" spans="1:22" ht="15.75" customHeight="1" x14ac:dyDescent="0.25">
      <c r="A267" s="39"/>
      <c r="B267" s="431"/>
      <c r="C267" s="432" t="s">
        <v>92</v>
      </c>
      <c r="D267" s="434"/>
      <c r="E267" s="342"/>
      <c r="F267" s="345">
        <f>E266*E265</f>
        <v>0</v>
      </c>
      <c r="G267" s="316">
        <f>(52-E261)*F267</f>
        <v>0</v>
      </c>
      <c r="H267" s="339"/>
      <c r="I267" s="19"/>
      <c r="J267" s="392"/>
      <c r="K267" s="392"/>
      <c r="L267" s="18"/>
    </row>
    <row r="268" spans="1:22" ht="15.75" customHeight="1" x14ac:dyDescent="0.25">
      <c r="A268" s="39"/>
      <c r="B268" s="431"/>
      <c r="C268" s="432" t="s">
        <v>16</v>
      </c>
      <c r="D268" s="434"/>
      <c r="E268" s="342"/>
      <c r="F268" s="345" t="str">
        <f xml:space="preserve"> IF(OR(E264 = "", E264 = 0), "", E268/E264)</f>
        <v/>
      </c>
      <c r="G268" s="316" t="str">
        <f>IF(F268 = "", "", (52-E261)*F268)</f>
        <v/>
      </c>
      <c r="H268" s="339"/>
      <c r="I268" s="19"/>
      <c r="J268" s="392" t="s">
        <v>311</v>
      </c>
      <c r="K268" s="392"/>
      <c r="L268" s="18"/>
    </row>
    <row r="269" spans="1:22" ht="15.75" customHeight="1" x14ac:dyDescent="0.25">
      <c r="A269" s="19"/>
      <c r="B269" s="431"/>
      <c r="C269" s="432" t="s">
        <v>83</v>
      </c>
      <c r="D269" s="434"/>
      <c r="E269" s="342"/>
      <c r="F269" s="345" t="str">
        <f>IF(OR(E264= "", E264 = 0), "", E269/E264)</f>
        <v/>
      </c>
      <c r="G269" s="316" t="str">
        <f>IF(F269="", "", (52-E261)*F269)</f>
        <v/>
      </c>
      <c r="H269" s="339"/>
      <c r="I269" s="19"/>
      <c r="J269" s="392" t="s">
        <v>312</v>
      </c>
      <c r="K269" s="392"/>
      <c r="L269" s="18"/>
    </row>
    <row r="270" spans="1:22" ht="15.75" customHeight="1" x14ac:dyDescent="0.25">
      <c r="A270" s="19"/>
      <c r="B270" s="431"/>
      <c r="C270" s="437" t="s">
        <v>81</v>
      </c>
      <c r="D270" s="438"/>
      <c r="E270" s="268"/>
      <c r="F270" s="346">
        <f>SUM(F267:F269)</f>
        <v>0</v>
      </c>
      <c r="G270" s="177">
        <f>SUM(G267:G269)</f>
        <v>0</v>
      </c>
      <c r="H270" s="177">
        <f>IF(OR(E264 = "", E264 = 0), 0, (52-E261)*(E270/E264))</f>
        <v>0</v>
      </c>
      <c r="I270" s="19"/>
      <c r="J270" s="392" t="s">
        <v>313</v>
      </c>
      <c r="K270" s="392"/>
      <c r="L270" s="18"/>
    </row>
    <row r="271" spans="1:22" ht="15.75" customHeight="1" x14ac:dyDescent="0.25">
      <c r="A271" s="19"/>
      <c r="B271" s="188"/>
      <c r="C271" s="292" t="s">
        <v>114</v>
      </c>
      <c r="D271" s="347"/>
      <c r="E271" s="268"/>
      <c r="F271" s="348"/>
      <c r="G271" s="348"/>
      <c r="H271" s="349"/>
      <c r="I271" s="19"/>
      <c r="J271" s="145"/>
      <c r="K271" s="146"/>
      <c r="L271" s="18"/>
    </row>
    <row r="272" spans="1:22" ht="15.75" customHeight="1" x14ac:dyDescent="0.25">
      <c r="A272" s="19"/>
      <c r="B272" s="197"/>
      <c r="C272" s="439" t="s">
        <v>115</v>
      </c>
      <c r="D272" s="440"/>
      <c r="E272" s="268"/>
      <c r="F272" s="350"/>
      <c r="G272" s="350"/>
      <c r="H272" s="267"/>
      <c r="I272" s="19"/>
      <c r="J272" s="145"/>
      <c r="K272" s="146"/>
      <c r="L272" s="18"/>
    </row>
    <row r="273" spans="1:13" ht="15.75" customHeight="1" x14ac:dyDescent="0.25">
      <c r="A273" s="19"/>
      <c r="B273" s="85"/>
      <c r="C273" s="85"/>
      <c r="D273" s="85"/>
      <c r="E273" s="85"/>
      <c r="F273" s="85"/>
      <c r="G273" s="85"/>
      <c r="H273" s="85"/>
      <c r="I273" s="19"/>
      <c r="J273" s="145"/>
      <c r="K273" s="146"/>
      <c r="L273" s="18"/>
    </row>
    <row r="274" spans="1:13" ht="15.75" customHeight="1" thickBot="1" x14ac:dyDescent="0.3">
      <c r="A274" s="19"/>
      <c r="B274" s="441" t="s">
        <v>74</v>
      </c>
      <c r="C274" s="165"/>
      <c r="D274" s="165"/>
      <c r="E274" s="184" t="s">
        <v>112</v>
      </c>
      <c r="F274" s="184" t="s">
        <v>75</v>
      </c>
      <c r="G274" s="184" t="s">
        <v>76</v>
      </c>
      <c r="H274" s="351" t="s">
        <v>122</v>
      </c>
      <c r="I274" s="19"/>
      <c r="J274" s="443" t="s">
        <v>281</v>
      </c>
      <c r="K274" s="443"/>
      <c r="L274" s="18"/>
    </row>
    <row r="275" spans="1:13" ht="32.25" customHeight="1" x14ac:dyDescent="0.25">
      <c r="A275" s="19"/>
      <c r="B275" s="442"/>
      <c r="C275" s="432" t="s">
        <v>78</v>
      </c>
      <c r="D275" s="433"/>
      <c r="E275" s="352"/>
      <c r="F275" s="353"/>
      <c r="G275" s="354"/>
      <c r="H275" s="355">
        <f>IF(SUM(F275:G275)&gt;=24, SUM(F275:G275),SUM(E275:G275))</f>
        <v>0</v>
      </c>
      <c r="I275" s="19"/>
      <c r="J275" s="392" t="s">
        <v>314</v>
      </c>
      <c r="K275" s="392"/>
      <c r="L275" s="18"/>
    </row>
    <row r="276" spans="1:13" ht="28.5" customHeight="1" x14ac:dyDescent="0.25">
      <c r="A276" s="19"/>
      <c r="B276" s="188"/>
      <c r="C276" s="432" t="s">
        <v>77</v>
      </c>
      <c r="D276" s="433"/>
      <c r="E276" s="356"/>
      <c r="F276" s="357"/>
      <c r="G276" s="307"/>
      <c r="H276" s="358"/>
      <c r="I276" s="19"/>
      <c r="J276" s="392" t="s">
        <v>315</v>
      </c>
      <c r="K276" s="392"/>
      <c r="L276" s="18"/>
    </row>
    <row r="277" spans="1:13" ht="28.5" customHeight="1" x14ac:dyDescent="0.25">
      <c r="A277" s="19"/>
      <c r="B277" s="188"/>
      <c r="C277" s="432" t="s">
        <v>79</v>
      </c>
      <c r="D277" s="433"/>
      <c r="E277" s="356"/>
      <c r="F277" s="357"/>
      <c r="G277" s="307"/>
      <c r="H277" s="358"/>
      <c r="I277" s="19"/>
      <c r="J277" s="392" t="s">
        <v>316</v>
      </c>
      <c r="K277" s="392"/>
      <c r="L277" s="18"/>
    </row>
    <row r="278" spans="1:13" ht="15.75" customHeight="1" thickBot="1" x14ac:dyDescent="0.3">
      <c r="A278" s="19"/>
      <c r="B278" s="188"/>
      <c r="C278" s="432" t="s">
        <v>80</v>
      </c>
      <c r="D278" s="433"/>
      <c r="E278" s="359"/>
      <c r="F278" s="360"/>
      <c r="G278" s="361"/>
      <c r="H278" s="358"/>
      <c r="I278" s="19"/>
      <c r="J278" s="392" t="s">
        <v>317</v>
      </c>
      <c r="K278" s="392"/>
      <c r="L278" s="18"/>
    </row>
    <row r="279" spans="1:13" ht="15.75" customHeight="1" x14ac:dyDescent="0.25">
      <c r="A279" s="19"/>
      <c r="B279" s="188"/>
      <c r="C279" s="389" t="s">
        <v>81</v>
      </c>
      <c r="D279" s="390"/>
      <c r="E279" s="200">
        <f>IF(SUM(E276:E278)&lt;0,0,SUM(E276:E278))</f>
        <v>0</v>
      </c>
      <c r="F279" s="200">
        <f>IF(SUM(F276:F278)&lt;0,0,SUM(F276:F278))</f>
        <v>0</v>
      </c>
      <c r="G279" s="200">
        <f>IF(SUM(G276:G278)&lt;0,0,SUM(G276:G278))</f>
        <v>0</v>
      </c>
      <c r="H279" s="177">
        <f>IF(SUM(E279:G279)&lt;0,0,IF(H275 = 0, 0, IF(SUM(F275:G275)&gt;=24,SUM(F279:G279)/H275,SUM(E279:G279)/H275)))</f>
        <v>0</v>
      </c>
      <c r="I279" s="19"/>
      <c r="J279" s="152"/>
      <c r="K279" s="153"/>
      <c r="L279" s="18"/>
    </row>
    <row r="280" spans="1:13" ht="15.75" customHeight="1" x14ac:dyDescent="0.25">
      <c r="A280" s="19"/>
      <c r="B280" s="197"/>
      <c r="C280" s="362"/>
      <c r="D280" s="362"/>
      <c r="E280" s="363"/>
      <c r="F280" s="391" t="s">
        <v>123</v>
      </c>
      <c r="G280" s="391"/>
      <c r="H280" s="115">
        <f>IF(H275=0,0,(E279+(ROUND(H279,2)*(12-E275))))</f>
        <v>0</v>
      </c>
      <c r="I280" s="19"/>
      <c r="J280" s="152"/>
      <c r="K280" s="153"/>
      <c r="L280" s="18"/>
    </row>
    <row r="281" spans="1:13" ht="31.5" customHeight="1" x14ac:dyDescent="0.25">
      <c r="A281" s="19"/>
      <c r="B281" s="19"/>
      <c r="C281" s="19"/>
      <c r="D281" s="19"/>
      <c r="E281" s="19"/>
      <c r="F281" s="19"/>
      <c r="G281" s="19"/>
      <c r="H281" s="19"/>
      <c r="I281" s="19"/>
      <c r="J281" s="152"/>
      <c r="K281" s="153"/>
      <c r="L281" s="18"/>
    </row>
    <row r="282" spans="1:13" ht="31.5" customHeight="1" x14ac:dyDescent="0.25">
      <c r="A282" s="19"/>
      <c r="B282" s="41"/>
      <c r="C282" s="42"/>
      <c r="D282" s="42"/>
      <c r="E282" s="42"/>
      <c r="F282" s="24"/>
      <c r="G282" s="43"/>
      <c r="H282" s="19"/>
      <c r="I282" s="24"/>
      <c r="J282" s="152"/>
      <c r="K282" s="153"/>
      <c r="L282" s="18"/>
    </row>
    <row r="283" spans="1:13" ht="18" customHeight="1" x14ac:dyDescent="0.25">
      <c r="A283" s="15"/>
      <c r="B283" s="50" t="str">
        <f>IF(D175 = "Pay Stubs", IF(#REF! = "Hourly Pay Rate", IF(AND(C283="", D283 = "", E283 = ""), "","Rate Calculator"), ""), "")</f>
        <v/>
      </c>
      <c r="C283" s="51" t="str">
        <f>IF(D175 = "Pay Stubs", IF(#REF!="Hourly Pay Rate", IF(OR(#REF! = "",#REF! = 0), "",#REF! /#REF!),""), "")</f>
        <v/>
      </c>
      <c r="D283" s="51" t="str">
        <f>IF(D175="Pay Stubs",IF(#REF!="Hourly Pay Rate",IF(OR(#REF!="",#REF! = 0),"",#REF!/#REF!), ""),"")</f>
        <v/>
      </c>
      <c r="E283" s="51" t="str">
        <f>IF(D175 = "Pay Stubs", IF(#REF!="Hourly Pay Rate", IF(OR(#REF! = "",#REF! = 0), "",#REF! /#REF!), ""), "")</f>
        <v/>
      </c>
      <c r="F283" s="51"/>
      <c r="G283" s="15"/>
      <c r="H283" s="54"/>
      <c r="I283" s="51"/>
      <c r="L283" s="18"/>
    </row>
    <row r="284" spans="1:13" ht="14.25" customHeight="1" x14ac:dyDescent="0.25">
      <c r="A284" s="19"/>
      <c r="B284" s="18" t="s">
        <v>184</v>
      </c>
      <c r="H284" s="18" t="s">
        <v>239</v>
      </c>
      <c r="L284" s="29"/>
      <c r="M284" s="29"/>
    </row>
    <row r="285" spans="1:13" ht="14.25" customHeight="1" x14ac:dyDescent="0.25">
      <c r="A285" s="19"/>
      <c r="L285" s="29"/>
      <c r="M285" s="29"/>
    </row>
    <row r="286" spans="1:13" ht="14.25" customHeight="1" x14ac:dyDescent="0.25">
      <c r="A286" s="19"/>
      <c r="L286" s="29"/>
      <c r="M286" s="29"/>
    </row>
    <row r="287" spans="1:13" ht="16.5" customHeight="1" x14ac:dyDescent="0.25">
      <c r="A287" s="19"/>
      <c r="L287" s="29"/>
      <c r="M287" s="29"/>
    </row>
    <row r="288" spans="1:13" ht="15.75" customHeight="1" x14ac:dyDescent="0.25">
      <c r="A288" s="19"/>
      <c r="L288" s="29"/>
      <c r="M288" s="29"/>
    </row>
    <row r="289" spans="1:12" ht="15.75" x14ac:dyDescent="0.25">
      <c r="A289" s="19"/>
      <c r="L289" s="28"/>
    </row>
    <row r="290" spans="1:12" s="36" customFormat="1" ht="15.75" x14ac:dyDescent="0.25">
      <c r="A290" s="19"/>
      <c r="B290" s="18"/>
      <c r="C290" s="18"/>
      <c r="D290" s="18"/>
      <c r="E290" s="18"/>
      <c r="F290" s="18"/>
      <c r="G290" s="18"/>
      <c r="H290" s="18"/>
      <c r="I290" s="18"/>
      <c r="J290" s="368"/>
      <c r="K290" s="154"/>
      <c r="L290" s="52"/>
    </row>
    <row r="291" spans="1:12" s="36" customFormat="1" ht="15.75" x14ac:dyDescent="0.25">
      <c r="A291" s="49"/>
      <c r="B291" s="18"/>
      <c r="C291" s="18"/>
      <c r="D291" s="18"/>
      <c r="E291" s="18"/>
      <c r="F291" s="18"/>
      <c r="G291" s="18"/>
      <c r="H291" s="18"/>
      <c r="I291" s="18"/>
      <c r="J291" s="368"/>
      <c r="K291" s="154"/>
      <c r="L291" s="52"/>
    </row>
    <row r="292" spans="1:12" s="36" customFormat="1" ht="15" customHeight="1" x14ac:dyDescent="0.25">
      <c r="B292" s="18"/>
      <c r="C292" s="18"/>
      <c r="D292" s="18"/>
      <c r="E292" s="18"/>
      <c r="F292" s="18"/>
      <c r="G292" s="18"/>
      <c r="H292" s="18"/>
      <c r="I292" s="18"/>
      <c r="J292" s="368"/>
      <c r="K292" s="154"/>
      <c r="L292" s="52"/>
    </row>
    <row r="293" spans="1:12" ht="15.75" x14ac:dyDescent="0.25"/>
    <row r="294" spans="1:12" ht="30" customHeight="1" x14ac:dyDescent="0.25">
      <c r="D294" s="53"/>
    </row>
    <row r="295" spans="1:12" ht="39" customHeight="1" x14ac:dyDescent="0.25"/>
    <row r="296" spans="1:12" ht="15" customHeight="1" x14ac:dyDescent="0.25"/>
    <row r="297" spans="1:12" ht="15" customHeight="1" x14ac:dyDescent="0.25"/>
    <row r="298" spans="1:12" ht="15" customHeight="1" x14ac:dyDescent="0.25"/>
    <row r="299" spans="1:12" ht="15" customHeight="1" x14ac:dyDescent="0.25"/>
    <row r="300" spans="1:12" ht="15" customHeight="1" x14ac:dyDescent="0.25"/>
    <row r="301" spans="1:12" ht="15" customHeight="1" x14ac:dyDescent="0.25"/>
    <row r="302" spans="1:12" ht="15" customHeight="1" x14ac:dyDescent="0.25"/>
    <row r="303" spans="1:12" ht="15" customHeight="1" x14ac:dyDescent="0.25"/>
    <row r="304" spans="1:12" ht="15" customHeight="1" x14ac:dyDescent="0.25"/>
    <row r="305" ht="15" customHeight="1" x14ac:dyDescent="0.25"/>
    <row r="306" ht="28.5" customHeight="1" x14ac:dyDescent="0.25"/>
    <row r="307" ht="35.25" customHeight="1" x14ac:dyDescent="0.25"/>
    <row r="308" ht="45" customHeight="1" x14ac:dyDescent="0.25"/>
    <row r="309" ht="36.75" customHeight="1" x14ac:dyDescent="0.25"/>
    <row r="310" ht="33.75" customHeight="1" x14ac:dyDescent="0.25"/>
    <row r="311" ht="15" customHeight="1" x14ac:dyDescent="0.25"/>
    <row r="312" ht="15" customHeight="1" x14ac:dyDescent="0.25"/>
    <row r="313" ht="15.75" x14ac:dyDescent="0.25"/>
    <row r="314" ht="15.75" x14ac:dyDescent="0.25"/>
    <row r="315" ht="15.75" x14ac:dyDescent="0.25"/>
    <row r="316" ht="15.75" x14ac:dyDescent="0.25"/>
    <row r="317" ht="2.25" hidden="1" customHeight="1" x14ac:dyDescent="0.25"/>
    <row r="318" ht="15.75" hidden="1" customHeight="1" x14ac:dyDescent="0.25"/>
    <row r="319" ht="15.75" hidden="1" customHeight="1" x14ac:dyDescent="0.25"/>
    <row r="320" ht="15.75" hidden="1" customHeight="1" x14ac:dyDescent="0.25"/>
    <row r="321" ht="15.75" hidden="1" customHeight="1" x14ac:dyDescent="0.25"/>
    <row r="322" ht="15.75" hidden="1" customHeight="1" x14ac:dyDescent="0.25"/>
    <row r="323" ht="15.75" hidden="1" customHeight="1" x14ac:dyDescent="0.25"/>
    <row r="324" ht="15.75" hidden="1" customHeight="1" x14ac:dyDescent="0.25"/>
    <row r="325" ht="15.75" hidden="1" customHeight="1" x14ac:dyDescent="0.25"/>
    <row r="326" ht="15.75" hidden="1" customHeight="1" x14ac:dyDescent="0.25"/>
    <row r="327" ht="3" hidden="1" customHeight="1" x14ac:dyDescent="0.25"/>
    <row r="328" ht="3" hidden="1" customHeight="1" x14ac:dyDescent="0.25"/>
    <row r="329" ht="3" hidden="1" customHeight="1" x14ac:dyDescent="0.25"/>
    <row r="330" ht="3" hidden="1" customHeight="1" x14ac:dyDescent="0.25"/>
    <row r="331" ht="3" hidden="1" customHeight="1" x14ac:dyDescent="0.25"/>
    <row r="332" ht="3"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0" hidden="1" customHeight="1" x14ac:dyDescent="0.25"/>
    <row r="356" ht="0" hidden="1" customHeight="1" x14ac:dyDescent="0.25"/>
    <row r="357" ht="0" hidden="1" customHeight="1" x14ac:dyDescent="0.25"/>
    <row r="358" ht="0" hidden="1" customHeight="1" x14ac:dyDescent="0.25"/>
    <row r="359" ht="0" hidden="1" customHeight="1" x14ac:dyDescent="0.25"/>
    <row r="360" ht="0" hidden="1" customHeight="1" x14ac:dyDescent="0.25"/>
    <row r="361" ht="0" hidden="1" customHeight="1" x14ac:dyDescent="0.25"/>
    <row r="362" ht="0" hidden="1" customHeight="1" x14ac:dyDescent="0.25"/>
    <row r="363" ht="0" hidden="1" customHeight="1" x14ac:dyDescent="0.25"/>
    <row r="364" ht="0" hidden="1" customHeight="1" x14ac:dyDescent="0.25"/>
    <row r="365" ht="0" hidden="1" customHeight="1" x14ac:dyDescent="0.25"/>
    <row r="366" ht="0" hidden="1" customHeight="1" x14ac:dyDescent="0.25"/>
    <row r="367" ht="0" hidden="1" customHeight="1" x14ac:dyDescent="0.25"/>
    <row r="368" ht="0" hidden="1" customHeight="1" x14ac:dyDescent="0.25"/>
    <row r="369" ht="0" hidden="1" customHeight="1" x14ac:dyDescent="0.25"/>
  </sheetData>
  <sheetProtection algorithmName="SHA-512" hashValue="+/qScE1JDfuzQSg8lh6yufSIZTjpjUnaTAgPXvnepNL46schgTB3xuV3I7GP0azOyTPlDGFHJxJvDEqMLMSSZw==" saltValue="zV/WE96Dlb8N8TryjBvKBQ==" spinCount="100000" sheet="1" objects="1" scenarios="1"/>
  <sortState ref="J21:K27">
    <sortCondition descending="1" ref="K19:K25"/>
  </sortState>
  <mergeCells count="340">
    <mergeCell ref="J204:K204"/>
    <mergeCell ref="B227:H227"/>
    <mergeCell ref="B169:H169"/>
    <mergeCell ref="B111:H111"/>
    <mergeCell ref="B53:H53"/>
    <mergeCell ref="J78:K78"/>
    <mergeCell ref="J79:K79"/>
    <mergeCell ref="J80:K80"/>
    <mergeCell ref="J81:K81"/>
    <mergeCell ref="J82:K82"/>
    <mergeCell ref="J83:K83"/>
    <mergeCell ref="J84:K84"/>
    <mergeCell ref="J85:K85"/>
    <mergeCell ref="J86:K86"/>
    <mergeCell ref="J183:K183"/>
    <mergeCell ref="J186:K187"/>
    <mergeCell ref="J191:K191"/>
    <mergeCell ref="J192:K192"/>
    <mergeCell ref="J193:K193"/>
    <mergeCell ref="J176:K176"/>
    <mergeCell ref="J177:K178"/>
    <mergeCell ref="J167:K167"/>
    <mergeCell ref="J154:K154"/>
    <mergeCell ref="J155:K155"/>
    <mergeCell ref="J202:K202"/>
    <mergeCell ref="J203:K203"/>
    <mergeCell ref="J156:K157"/>
    <mergeCell ref="J147:K147"/>
    <mergeCell ref="J148:K148"/>
    <mergeCell ref="J184:K184"/>
    <mergeCell ref="J185:K185"/>
    <mergeCell ref="J138:K138"/>
    <mergeCell ref="J139:K139"/>
    <mergeCell ref="J140:K140"/>
    <mergeCell ref="J141:K141"/>
    <mergeCell ref="J142:K142"/>
    <mergeCell ref="J143:K143"/>
    <mergeCell ref="J194:K194"/>
    <mergeCell ref="J195:K195"/>
    <mergeCell ref="J196:K196"/>
    <mergeCell ref="J197:K197"/>
    <mergeCell ref="J198:K198"/>
    <mergeCell ref="J199:K199"/>
    <mergeCell ref="J200:K200"/>
    <mergeCell ref="J201:K201"/>
    <mergeCell ref="C229:D229"/>
    <mergeCell ref="F229:G229"/>
    <mergeCell ref="J231:K232"/>
    <mergeCell ref="J233:K233"/>
    <mergeCell ref="J251:K251"/>
    <mergeCell ref="J249:K249"/>
    <mergeCell ref="J250:K250"/>
    <mergeCell ref="J240:K240"/>
    <mergeCell ref="C232:H232"/>
    <mergeCell ref="J234:K235"/>
    <mergeCell ref="F235:F238"/>
    <mergeCell ref="G235:H238"/>
    <mergeCell ref="J236:K238"/>
    <mergeCell ref="G239:H239"/>
    <mergeCell ref="J239:K239"/>
    <mergeCell ref="J242:K242"/>
    <mergeCell ref="J243:K243"/>
    <mergeCell ref="J229:K229"/>
    <mergeCell ref="C223:D223"/>
    <mergeCell ref="C224:D224"/>
    <mergeCell ref="J224:K224"/>
    <mergeCell ref="C225:D225"/>
    <mergeCell ref="J225:K225"/>
    <mergeCell ref="J220:K220"/>
    <mergeCell ref="J221:K223"/>
    <mergeCell ref="C220:D220"/>
    <mergeCell ref="C228:D228"/>
    <mergeCell ref="B216:B219"/>
    <mergeCell ref="C216:D216"/>
    <mergeCell ref="G216:H216"/>
    <mergeCell ref="C217:D217"/>
    <mergeCell ref="F217:H217"/>
    <mergeCell ref="J217:K217"/>
    <mergeCell ref="C218:D218"/>
    <mergeCell ref="F218:G218"/>
    <mergeCell ref="J218:K218"/>
    <mergeCell ref="C219:D219"/>
    <mergeCell ref="J219:K219"/>
    <mergeCell ref="J170:K170"/>
    <mergeCell ref="C167:D167"/>
    <mergeCell ref="J162:K162"/>
    <mergeCell ref="J163:K165"/>
    <mergeCell ref="J166:K166"/>
    <mergeCell ref="C162:D162"/>
    <mergeCell ref="C212:H212"/>
    <mergeCell ref="J212:K212"/>
    <mergeCell ref="J213:K213"/>
    <mergeCell ref="D205:G205"/>
    <mergeCell ref="J205:K205"/>
    <mergeCell ref="F177:F180"/>
    <mergeCell ref="G177:H180"/>
    <mergeCell ref="J179:K181"/>
    <mergeCell ref="G181:H181"/>
    <mergeCell ref="J182:K182"/>
    <mergeCell ref="J171:K171"/>
    <mergeCell ref="C170:D170"/>
    <mergeCell ref="J172:K172"/>
    <mergeCell ref="C171:D171"/>
    <mergeCell ref="F171:G171"/>
    <mergeCell ref="J173:K174"/>
    <mergeCell ref="C173:E173"/>
    <mergeCell ref="J175:K175"/>
    <mergeCell ref="J135:K135"/>
    <mergeCell ref="J145:K145"/>
    <mergeCell ref="J146:K146"/>
    <mergeCell ref="J149:K149"/>
    <mergeCell ref="J150:K150"/>
    <mergeCell ref="J151:K151"/>
    <mergeCell ref="C165:D165"/>
    <mergeCell ref="J168:K168"/>
    <mergeCell ref="C166:D166"/>
    <mergeCell ref="B158:B161"/>
    <mergeCell ref="C158:D158"/>
    <mergeCell ref="G158:H158"/>
    <mergeCell ref="C159:D159"/>
    <mergeCell ref="F159:H159"/>
    <mergeCell ref="J159:K159"/>
    <mergeCell ref="C160:D160"/>
    <mergeCell ref="F160:G160"/>
    <mergeCell ref="J160:K160"/>
    <mergeCell ref="C161:D161"/>
    <mergeCell ref="J161:K161"/>
    <mergeCell ref="D31:G31"/>
    <mergeCell ref="C38:H38"/>
    <mergeCell ref="C41:D41"/>
    <mergeCell ref="J16:K16"/>
    <mergeCell ref="J8:K8"/>
    <mergeCell ref="B42:B45"/>
    <mergeCell ref="C107:D107"/>
    <mergeCell ref="C108:D108"/>
    <mergeCell ref="J108:K108"/>
    <mergeCell ref="C42:D42"/>
    <mergeCell ref="G42:H42"/>
    <mergeCell ref="C43:D43"/>
    <mergeCell ref="F43:H43"/>
    <mergeCell ref="C44:D44"/>
    <mergeCell ref="F44:G44"/>
    <mergeCell ref="C45:D45"/>
    <mergeCell ref="F61:F64"/>
    <mergeCell ref="G61:H64"/>
    <mergeCell ref="C46:D46"/>
    <mergeCell ref="C47:D48"/>
    <mergeCell ref="C49:D49"/>
    <mergeCell ref="C50:D50"/>
    <mergeCell ref="G65:H65"/>
    <mergeCell ref="D89:G89"/>
    <mergeCell ref="B1:H2"/>
    <mergeCell ref="C23:D23"/>
    <mergeCell ref="C24:D24"/>
    <mergeCell ref="C25:D25"/>
    <mergeCell ref="C26:D26"/>
    <mergeCell ref="B12:D12"/>
    <mergeCell ref="B13:D13"/>
    <mergeCell ref="B14:D14"/>
    <mergeCell ref="B15:D15"/>
    <mergeCell ref="C19:D19"/>
    <mergeCell ref="C20:D20"/>
    <mergeCell ref="D3:F3"/>
    <mergeCell ref="E5:H5"/>
    <mergeCell ref="B8:D8"/>
    <mergeCell ref="G8:H11"/>
    <mergeCell ref="B9:D9"/>
    <mergeCell ref="B10:D10"/>
    <mergeCell ref="B11:D11"/>
    <mergeCell ref="C21:D21"/>
    <mergeCell ref="C22:D22"/>
    <mergeCell ref="C96:H96"/>
    <mergeCell ref="C51:D51"/>
    <mergeCell ref="C54:D54"/>
    <mergeCell ref="C55:D55"/>
    <mergeCell ref="F55:G55"/>
    <mergeCell ref="C57:E57"/>
    <mergeCell ref="C58:H58"/>
    <mergeCell ref="C99:D99"/>
    <mergeCell ref="B100:B103"/>
    <mergeCell ref="C100:D100"/>
    <mergeCell ref="G100:H100"/>
    <mergeCell ref="C101:D101"/>
    <mergeCell ref="F101:H101"/>
    <mergeCell ref="C102:D102"/>
    <mergeCell ref="F102:G102"/>
    <mergeCell ref="C103:D103"/>
    <mergeCell ref="C104:D104"/>
    <mergeCell ref="C105:D106"/>
    <mergeCell ref="C112:D112"/>
    <mergeCell ref="C113:D113"/>
    <mergeCell ref="F113:G113"/>
    <mergeCell ref="F119:F122"/>
    <mergeCell ref="C279:D279"/>
    <mergeCell ref="F280:G280"/>
    <mergeCell ref="C261:D261"/>
    <mergeCell ref="F261:G261"/>
    <mergeCell ref="C278:D278"/>
    <mergeCell ref="C109:D109"/>
    <mergeCell ref="C115:E115"/>
    <mergeCell ref="D147:G147"/>
    <mergeCell ref="C154:H154"/>
    <mergeCell ref="C163:D164"/>
    <mergeCell ref="C174:H174"/>
    <mergeCell ref="C231:E231"/>
    <mergeCell ref="C116:H116"/>
    <mergeCell ref="G119:H122"/>
    <mergeCell ref="G123:H123"/>
    <mergeCell ref="C157:D157"/>
    <mergeCell ref="C215:D215"/>
    <mergeCell ref="C221:D222"/>
    <mergeCell ref="B264:B266"/>
    <mergeCell ref="C264:D264"/>
    <mergeCell ref="C265:D265"/>
    <mergeCell ref="C266:D266"/>
    <mergeCell ref="B267:B270"/>
    <mergeCell ref="C267:D267"/>
    <mergeCell ref="C268:D268"/>
    <mergeCell ref="C269:D269"/>
    <mergeCell ref="C270:D270"/>
    <mergeCell ref="B261:B262"/>
    <mergeCell ref="J17:K17"/>
    <mergeCell ref="J18:K18"/>
    <mergeCell ref="C272:D272"/>
    <mergeCell ref="B274:B275"/>
    <mergeCell ref="C275:D275"/>
    <mergeCell ref="C276:D276"/>
    <mergeCell ref="C277:D277"/>
    <mergeCell ref="J15:K15"/>
    <mergeCell ref="J38:K38"/>
    <mergeCell ref="J43:K43"/>
    <mergeCell ref="J39:K39"/>
    <mergeCell ref="J44:K44"/>
    <mergeCell ref="J40:K41"/>
    <mergeCell ref="J50:K50"/>
    <mergeCell ref="J46:K46"/>
    <mergeCell ref="J45:K45"/>
    <mergeCell ref="J59:K59"/>
    <mergeCell ref="J60:K60"/>
    <mergeCell ref="J75:K75"/>
    <mergeCell ref="J67:K67"/>
    <mergeCell ref="J63:K65"/>
    <mergeCell ref="J61:K62"/>
    <mergeCell ref="J53:K53"/>
    <mergeCell ref="J2:K2"/>
    <mergeCell ref="J3:K3"/>
    <mergeCell ref="J4:K4"/>
    <mergeCell ref="J5:K5"/>
    <mergeCell ref="J6:K6"/>
    <mergeCell ref="J7:K7"/>
    <mergeCell ref="J11:K11"/>
    <mergeCell ref="J12:K12"/>
    <mergeCell ref="J10:K10"/>
    <mergeCell ref="J9:K9"/>
    <mergeCell ref="J13:K13"/>
    <mergeCell ref="J14:K14"/>
    <mergeCell ref="J30:K30"/>
    <mergeCell ref="J31:K31"/>
    <mergeCell ref="J32:K32"/>
    <mergeCell ref="J33:K33"/>
    <mergeCell ref="J34:K34"/>
    <mergeCell ref="J35:K35"/>
    <mergeCell ref="J36:K36"/>
    <mergeCell ref="J19:K19"/>
    <mergeCell ref="K20:K27"/>
    <mergeCell ref="J28:K28"/>
    <mergeCell ref="J29:K29"/>
    <mergeCell ref="J54:K54"/>
    <mergeCell ref="J55:K55"/>
    <mergeCell ref="J56:K56"/>
    <mergeCell ref="J57:K58"/>
    <mergeCell ref="J47:K49"/>
    <mergeCell ref="J68:K68"/>
    <mergeCell ref="J69:K69"/>
    <mergeCell ref="J114:K114"/>
    <mergeCell ref="J115:K116"/>
    <mergeCell ref="J144:K144"/>
    <mergeCell ref="J117:K117"/>
    <mergeCell ref="J118:K118"/>
    <mergeCell ref="J119:K119"/>
    <mergeCell ref="J94:K94"/>
    <mergeCell ref="J96:K96"/>
    <mergeCell ref="J97:K97"/>
    <mergeCell ref="J98:K99"/>
    <mergeCell ref="J101:K101"/>
    <mergeCell ref="J102:K102"/>
    <mergeCell ref="J103:K103"/>
    <mergeCell ref="J120:K121"/>
    <mergeCell ref="J134:K134"/>
    <mergeCell ref="J109:K109"/>
    <mergeCell ref="J112:K112"/>
    <mergeCell ref="J113:K113"/>
    <mergeCell ref="J104:K104"/>
    <mergeCell ref="J105:K107"/>
    <mergeCell ref="J136:K136"/>
    <mergeCell ref="J137:K137"/>
    <mergeCell ref="J122:K124"/>
    <mergeCell ref="J125:K125"/>
    <mergeCell ref="J129:K129"/>
    <mergeCell ref="J128:K128"/>
    <mergeCell ref="J278:K278"/>
    <mergeCell ref="J66:K66"/>
    <mergeCell ref="J261:K261"/>
    <mergeCell ref="J262:K262"/>
    <mergeCell ref="J265:K265"/>
    <mergeCell ref="J268:K268"/>
    <mergeCell ref="J76:K76"/>
    <mergeCell ref="J77:K77"/>
    <mergeCell ref="J87:K87"/>
    <mergeCell ref="J88:K88"/>
    <mergeCell ref="J89:K89"/>
    <mergeCell ref="J90:K90"/>
    <mergeCell ref="J91:K91"/>
    <mergeCell ref="J92:K92"/>
    <mergeCell ref="J93:K93"/>
    <mergeCell ref="J152:K152"/>
    <mergeCell ref="J206:K206"/>
    <mergeCell ref="J70:K70"/>
    <mergeCell ref="J73:K73"/>
    <mergeCell ref="J72:K72"/>
    <mergeCell ref="J127:K127"/>
    <mergeCell ref="J274:K274"/>
    <mergeCell ref="J126:K126"/>
    <mergeCell ref="J133:K133"/>
    <mergeCell ref="J275:K275"/>
    <mergeCell ref="J207:K207"/>
    <mergeCell ref="J208:K208"/>
    <mergeCell ref="J209:K209"/>
    <mergeCell ref="J270:K270"/>
    <mergeCell ref="J210:K210"/>
    <mergeCell ref="J228:K228"/>
    <mergeCell ref="J276:K276"/>
    <mergeCell ref="J277:K277"/>
    <mergeCell ref="J214:K215"/>
    <mergeCell ref="J230:K230"/>
    <mergeCell ref="J269:K269"/>
    <mergeCell ref="J263:K263"/>
    <mergeCell ref="J264:K264"/>
    <mergeCell ref="J266:K266"/>
    <mergeCell ref="J267:K267"/>
  </mergeCells>
  <conditionalFormatting sqref="E19:F19">
    <cfRule type="expression" dxfId="501" priority="129">
      <formula>$H$261= "Yes"</formula>
    </cfRule>
  </conditionalFormatting>
  <conditionalFormatting sqref="E19">
    <cfRule type="expression" dxfId="500" priority="128">
      <formula>$E$19&lt;&gt;""</formula>
    </cfRule>
  </conditionalFormatting>
  <conditionalFormatting sqref="F19">
    <cfRule type="expression" dxfId="499" priority="127">
      <formula>$F$19&lt;&gt; ""</formula>
    </cfRule>
  </conditionalFormatting>
  <conditionalFormatting sqref="H44">
    <cfRule type="cellIs" dxfId="498" priority="66" stopIfTrue="1" operator="greaterThan">
      <formula>$I$44</formula>
    </cfRule>
    <cfRule type="cellIs" dxfId="497" priority="68" stopIfTrue="1" operator="lessThan">
      <formula>$I$44</formula>
    </cfRule>
  </conditionalFormatting>
  <conditionalFormatting sqref="F57">
    <cfRule type="cellIs" dxfId="496" priority="64" stopIfTrue="1" operator="greaterThan">
      <formula>$G$57</formula>
    </cfRule>
    <cfRule type="cellIs" dxfId="495" priority="67" stopIfTrue="1" operator="lessThan">
      <formula>$G$57</formula>
    </cfRule>
  </conditionalFormatting>
  <conditionalFormatting sqref="C57:E57">
    <cfRule type="cellIs" dxfId="494" priority="65" stopIfTrue="1" operator="equal">
      <formula>"Payroll Frequency changed, delete value in F79"</formula>
    </cfRule>
  </conditionalFormatting>
  <conditionalFormatting sqref="B38:H51">
    <cfRule type="expression" dxfId="493" priority="63">
      <formula>$D$33="Pay Stubs"</formula>
    </cfRule>
  </conditionalFormatting>
  <conditionalFormatting sqref="B55:H65 B75:H77 C67:H74 B66 G66:H66">
    <cfRule type="expression" dxfId="492" priority="62">
      <formula>$D$33="VOE"</formula>
    </cfRule>
  </conditionalFormatting>
  <conditionalFormatting sqref="G42 E41:E51">
    <cfRule type="expression" dxfId="491" priority="61">
      <formula>$D$33="Pay Stubs"</formula>
    </cfRule>
  </conditionalFormatting>
  <conditionalFormatting sqref="E55 C61:E65 G65:H65 C67:F77">
    <cfRule type="expression" dxfId="490" priority="60">
      <formula>$D$33="VOE"</formula>
    </cfRule>
  </conditionalFormatting>
  <conditionalFormatting sqref="E33">
    <cfRule type="expression" dxfId="489" priority="59">
      <formula>$D$33 = ""</formula>
    </cfRule>
  </conditionalFormatting>
  <conditionalFormatting sqref="B67:B74">
    <cfRule type="expression" dxfId="488" priority="58">
      <formula>$D$33="VOE"</formula>
    </cfRule>
  </conditionalFormatting>
  <conditionalFormatting sqref="C66">
    <cfRule type="expression" dxfId="487" priority="57">
      <formula>$D$33="VOE"</formula>
    </cfRule>
  </conditionalFormatting>
  <conditionalFormatting sqref="C66">
    <cfRule type="expression" dxfId="486" priority="56">
      <formula>$D$33="VOE"</formula>
    </cfRule>
  </conditionalFormatting>
  <conditionalFormatting sqref="D66:E66">
    <cfRule type="expression" dxfId="485" priority="55">
      <formula>$D$33="VOE"</formula>
    </cfRule>
  </conditionalFormatting>
  <conditionalFormatting sqref="D66:E66">
    <cfRule type="expression" dxfId="484" priority="54">
      <formula>$D$33="VOE"</formula>
    </cfRule>
  </conditionalFormatting>
  <conditionalFormatting sqref="F66">
    <cfRule type="expression" dxfId="483" priority="53">
      <formula>$D$33="VOE"</formula>
    </cfRule>
  </conditionalFormatting>
  <conditionalFormatting sqref="F66">
    <cfRule type="expression" dxfId="482" priority="52">
      <formula>$D$33="VOE"</formula>
    </cfRule>
  </conditionalFormatting>
  <conditionalFormatting sqref="H102">
    <cfRule type="cellIs" dxfId="481" priority="49" stopIfTrue="1" operator="greaterThan">
      <formula>$I$44</formula>
    </cfRule>
    <cfRule type="cellIs" dxfId="480" priority="51" stopIfTrue="1" operator="lessThan">
      <formula>$I$44</formula>
    </cfRule>
  </conditionalFormatting>
  <conditionalFormatting sqref="F115">
    <cfRule type="cellIs" dxfId="479" priority="47" stopIfTrue="1" operator="greaterThan">
      <formula>$G$57</formula>
    </cfRule>
    <cfRule type="cellIs" dxfId="478" priority="50" stopIfTrue="1" operator="lessThan">
      <formula>$G$57</formula>
    </cfRule>
  </conditionalFormatting>
  <conditionalFormatting sqref="C115:E115">
    <cfRule type="cellIs" dxfId="477" priority="48" stopIfTrue="1" operator="equal">
      <formula>"Payroll Frequency changed, delete value in F79"</formula>
    </cfRule>
  </conditionalFormatting>
  <conditionalFormatting sqref="B96:H109">
    <cfRule type="expression" dxfId="476" priority="46">
      <formula>$D$91="Pay Stubs"</formula>
    </cfRule>
  </conditionalFormatting>
  <conditionalFormatting sqref="B113:H123 B133:H135 C125:H132 B124 G124:H124">
    <cfRule type="expression" dxfId="475" priority="45">
      <formula>$D$91="VOE"</formula>
    </cfRule>
  </conditionalFormatting>
  <conditionalFormatting sqref="G100 E99:E109">
    <cfRule type="expression" dxfId="474" priority="44">
      <formula>$D$91="Pay Stubs"</formula>
    </cfRule>
  </conditionalFormatting>
  <conditionalFormatting sqref="E113 C119:E123 G123:H123 C125:F135">
    <cfRule type="expression" dxfId="473" priority="43">
      <formula>$D$91="VOE"</formula>
    </cfRule>
  </conditionalFormatting>
  <conditionalFormatting sqref="E91">
    <cfRule type="expression" dxfId="472" priority="42">
      <formula>$D$91 = ""</formula>
    </cfRule>
  </conditionalFormatting>
  <conditionalFormatting sqref="B125:B132">
    <cfRule type="expression" dxfId="471" priority="41">
      <formula>$D$91="VOE"</formula>
    </cfRule>
  </conditionalFormatting>
  <conditionalFormatting sqref="C124">
    <cfRule type="expression" dxfId="470" priority="40">
      <formula>$D$91="VOE"</formula>
    </cfRule>
  </conditionalFormatting>
  <conditionalFormatting sqref="C124">
    <cfRule type="expression" dxfId="469" priority="39">
      <formula>$D$91="VOE"</formula>
    </cfRule>
  </conditionalFormatting>
  <conditionalFormatting sqref="D124:E124">
    <cfRule type="expression" dxfId="468" priority="38">
      <formula>$D$91="VOE"</formula>
    </cfRule>
  </conditionalFormatting>
  <conditionalFormatting sqref="D124:E124">
    <cfRule type="expression" dxfId="467" priority="37">
      <formula>$D$91="VOE"</formula>
    </cfRule>
  </conditionalFormatting>
  <conditionalFormatting sqref="F124">
    <cfRule type="expression" dxfId="466" priority="36">
      <formula>$D$91="VOE"</formula>
    </cfRule>
  </conditionalFormatting>
  <conditionalFormatting sqref="F124">
    <cfRule type="expression" dxfId="465" priority="35">
      <formula>$D$91="VOE"</formula>
    </cfRule>
  </conditionalFormatting>
  <conditionalFormatting sqref="H160">
    <cfRule type="cellIs" dxfId="464" priority="32" stopIfTrue="1" operator="greaterThan">
      <formula>$I$44</formula>
    </cfRule>
    <cfRule type="cellIs" dxfId="463" priority="34" stopIfTrue="1" operator="lessThan">
      <formula>$I$44</formula>
    </cfRule>
  </conditionalFormatting>
  <conditionalFormatting sqref="F173">
    <cfRule type="cellIs" dxfId="462" priority="30" stopIfTrue="1" operator="greaterThan">
      <formula>$G$57</formula>
    </cfRule>
    <cfRule type="cellIs" dxfId="461" priority="33" stopIfTrue="1" operator="lessThan">
      <formula>$G$57</formula>
    </cfRule>
  </conditionalFormatting>
  <conditionalFormatting sqref="C173:E173">
    <cfRule type="cellIs" dxfId="460" priority="31" stopIfTrue="1" operator="equal">
      <formula>"Payroll Frequency changed, delete value in F79"</formula>
    </cfRule>
  </conditionalFormatting>
  <conditionalFormatting sqref="B154:H167">
    <cfRule type="expression" dxfId="459" priority="29">
      <formula>$D$149="Pay Stubs"</formula>
    </cfRule>
  </conditionalFormatting>
  <conditionalFormatting sqref="B171:H181 B191:H193 C183:H190 B182 G182:H182">
    <cfRule type="expression" dxfId="458" priority="28">
      <formula>$D$149="VOE"</formula>
    </cfRule>
  </conditionalFormatting>
  <conditionalFormatting sqref="G158 E157:E167">
    <cfRule type="expression" dxfId="457" priority="27">
      <formula>$D$149="Pay Stubs"</formula>
    </cfRule>
  </conditionalFormatting>
  <conditionalFormatting sqref="E171 C177:E181 G181:H181 C183:F193">
    <cfRule type="expression" dxfId="456" priority="26">
      <formula>$D$149="VOE"</formula>
    </cfRule>
  </conditionalFormatting>
  <conditionalFormatting sqref="E149">
    <cfRule type="expression" dxfId="455" priority="25">
      <formula>$D$149 = ""</formula>
    </cfRule>
  </conditionalFormatting>
  <conditionalFormatting sqref="B183:B190">
    <cfRule type="expression" dxfId="454" priority="24">
      <formula>$D$149="VOE"</formula>
    </cfRule>
  </conditionalFormatting>
  <conditionalFormatting sqref="C182">
    <cfRule type="expression" dxfId="453" priority="23">
      <formula>$D$149="VOE"</formula>
    </cfRule>
  </conditionalFormatting>
  <conditionalFormatting sqref="C182">
    <cfRule type="expression" dxfId="452" priority="22">
      <formula>$D$149="VOE"</formula>
    </cfRule>
  </conditionalFormatting>
  <conditionalFormatting sqref="D182:E182">
    <cfRule type="expression" dxfId="451" priority="21">
      <formula>$D$149="VOE"</formula>
    </cfRule>
  </conditionalFormatting>
  <conditionalFormatting sqref="D182:E182">
    <cfRule type="expression" dxfId="450" priority="20">
      <formula>$D$149="VOE"</formula>
    </cfRule>
  </conditionalFormatting>
  <conditionalFormatting sqref="F182">
    <cfRule type="expression" dxfId="449" priority="19">
      <formula>$D$149="VOE"</formula>
    </cfRule>
  </conditionalFormatting>
  <conditionalFormatting sqref="F182">
    <cfRule type="expression" dxfId="448" priority="18">
      <formula>$D$149="VOE"</formula>
    </cfRule>
  </conditionalFormatting>
  <conditionalFormatting sqref="F240 C235:E239 G239:H239 C241:F251">
    <cfRule type="expression" dxfId="447" priority="1">
      <formula>$D$207="VOE"</formula>
    </cfRule>
  </conditionalFormatting>
  <conditionalFormatting sqref="H218">
    <cfRule type="cellIs" dxfId="446" priority="15" stopIfTrue="1" operator="greaterThan">
      <formula>$I$44</formula>
    </cfRule>
    <cfRule type="cellIs" dxfId="445" priority="17" stopIfTrue="1" operator="lessThan">
      <formula>$I$44</formula>
    </cfRule>
  </conditionalFormatting>
  <conditionalFormatting sqref="F231">
    <cfRule type="cellIs" dxfId="444" priority="13" stopIfTrue="1" operator="greaterThan">
      <formula>$G$57</formula>
    </cfRule>
    <cfRule type="cellIs" dxfId="443" priority="16" stopIfTrue="1" operator="lessThan">
      <formula>$G$57</formula>
    </cfRule>
  </conditionalFormatting>
  <conditionalFormatting sqref="C231:E231">
    <cfRule type="cellIs" dxfId="442" priority="14" stopIfTrue="1" operator="equal">
      <formula>"Payroll Frequency changed, delete value in F79"</formula>
    </cfRule>
  </conditionalFormatting>
  <conditionalFormatting sqref="B212:H225">
    <cfRule type="expression" dxfId="441" priority="12">
      <formula>$D$207="Pay Stubs"</formula>
    </cfRule>
  </conditionalFormatting>
  <conditionalFormatting sqref="B229:H239 B249:H251 C241:H248 B240 G240:H240">
    <cfRule type="expression" dxfId="440" priority="11">
      <formula>$D$207="VOE"</formula>
    </cfRule>
  </conditionalFormatting>
  <conditionalFormatting sqref="G216 E215:E225">
    <cfRule type="expression" dxfId="439" priority="10">
      <formula>$D$207="Pay Stubs"</formula>
    </cfRule>
  </conditionalFormatting>
  <conditionalFormatting sqref="E229">
    <cfRule type="expression" dxfId="438" priority="9">
      <formula>$D$207="VOE"</formula>
    </cfRule>
  </conditionalFormatting>
  <conditionalFormatting sqref="E207">
    <cfRule type="expression" dxfId="437" priority="8">
      <formula>$D$207 = ""</formula>
    </cfRule>
  </conditionalFormatting>
  <conditionalFormatting sqref="B241:B248">
    <cfRule type="expression" dxfId="436" priority="7">
      <formula>$D$207="VOE"</formula>
    </cfRule>
  </conditionalFormatting>
  <conditionalFormatting sqref="C240">
    <cfRule type="expression" dxfId="435" priority="6">
      <formula>$D$207="VOE"</formula>
    </cfRule>
  </conditionalFormatting>
  <conditionalFormatting sqref="C240">
    <cfRule type="expression" dxfId="434" priority="5">
      <formula>$D$207="VOE"</formula>
    </cfRule>
  </conditionalFormatting>
  <conditionalFormatting sqref="D240:E240">
    <cfRule type="expression" dxfId="433" priority="4">
      <formula>$D$207="VOE"</formula>
    </cfRule>
  </conditionalFormatting>
  <conditionalFormatting sqref="D240:E240">
    <cfRule type="expression" dxfId="432" priority="3">
      <formula>$D$207="VOE"</formula>
    </cfRule>
  </conditionalFormatting>
  <conditionalFormatting sqref="F240">
    <cfRule type="expression" dxfId="431" priority="2">
      <formula>$D$207="VOE"</formula>
    </cfRule>
  </conditionalFormatting>
  <dataValidations count="33">
    <dataValidation type="date" allowBlank="1" showInputMessage="1" showErrorMessage="1" errorTitle="Invalid Date" error="The date you entered is either invalid format or out of range. Please make sure the date is corrent and then proceed." promptTitle="Date Format" prompt="mm/dd/yyyy" sqref="D35 D93 D151 D209">
      <formula1>EDATE(TODAY(),-1200)</formula1>
      <formula2>TODAY()</formula2>
    </dataValidation>
    <dataValidation type="custom" allowBlank="1" showInputMessage="1" showErrorMessage="1" errorTitle="Section" error="Incorrect Section!!" sqref="F77 C61:E65 C67:E77">
      <formula1>INDIRECT("$D$33") = "Pay Stubs"</formula1>
    </dataValidation>
    <dataValidation type="custom" allowBlank="1" showInputMessage="1" showErrorMessage="1" errorTitle="Section" error="Incorrect Section!!" sqref="E41:E42 E44:E51">
      <formula1>INDIRECT("$D$33") = "VOE"</formula1>
    </dataValidation>
    <dataValidation allowBlank="1" showInputMessage="1" showErrorMessage="1" prompt="Gross income will be calculated by taking the net income and adding back the amount of depreciation or amortization taken in that year.  If the resulting income is negative, gross income will be indicated as $0 for the year." sqref="C279:D279"/>
    <dataValidation allowBlank="1" showInputMessage="1" showErrorMessage="1" prompt="Monthly Average * Months Remaining in Current Year + Current Year Gross income." sqref="F280:G280"/>
    <dataValidation allowBlank="1" showInputMessage="1" showErrorMessage="1" prompt="Earnings for the remainder of the year will be based on the monthly average of the adjusted income from the two most recent years.  If less than two prior years self employment history, the current year will be included in the average." sqref="H274"/>
    <dataValidation allowBlank="1" showInputMessage="1" showErrorMessage="1" prompt="Include vacation, holiday and sick time in regular/base hours.  " sqref="B64 B122 B180 B238"/>
    <dataValidation allowBlank="1" showInputMessage="1" showErrorMessage="1" prompt="Include vacation, holiday and sick pay in Base Pay." sqref="B66 B124 B182 B240"/>
    <dataValidation allowBlank="1" showInputMessage="1" showErrorMessage="1" prompt="It is important to determine the pay schedule to accurately calculate pay periods to date." sqref="F44:G44 C57:E57 C115:E115 F102:G102 C173:E173 F160:G160 C231:E231 F218:G218"/>
    <dataValidation allowBlank="1" showInputMessage="1" showErrorMessage="1" prompt="Count full weeks from off season start date to off season end date indicated on VOE." sqref="C261:D261"/>
    <dataValidation type="list" allowBlank="1" showInputMessage="1" showErrorMessage="1" sqref="H261">
      <formula1>"No, Yes"</formula1>
    </dataValidation>
    <dataValidation allowBlank="1" showInputMessage="1" showErrorMessage="1" prompt="Enter the Househol Member Number (1-10) from the Household Summary Tab." sqref="D5"/>
    <dataValidation allowBlank="1" showInputMessage="1" showErrorMessage="1" prompt="If unknown enter Weekly." sqref="C43:D43 C101:D101 C159:D159 C217:D217"/>
    <dataValidation allowBlank="1" showInputMessage="1" showErrorMessage="1" prompt="If blank, worksheet calculation assumes the person was employed at position prior to January 1 of the income documentation year." sqref="C35 C93 C151 C209"/>
    <dataValidation allowBlank="1" showInputMessage="1" showErrorMessage="1" prompt="Enter the type of income documentation used to qualify the household." sqref="C33 C91 C149 C207"/>
    <dataValidation allowBlank="1" showInputMessage="1" showErrorMessage="1" prompt="If Thru Date is not provided, enter the date the VOE was signed." sqref="C44:D44 C102:D102 C160:D160 C218:D218"/>
    <dataValidation type="list" allowBlank="1" showInputMessage="1" showErrorMessage="1" sqref="D33 D91 D149 D207">
      <formula1>"VOE, Pay Stubs"</formula1>
    </dataValidation>
    <dataValidation showDropDown="1" showInputMessage="1" showErrorMessage="1" sqref="G33:G34 G91:G92 G149:G150 G207:G208"/>
    <dataValidation allowBlank="1" showInputMessage="1" showErrorMessage="1" prompt="If a range of hours is indicated on the VOE, enter the high end of the range." sqref="C265:D265 C41:D41 C99:D99 C157:D157 C215:D215"/>
    <dataValidation type="list" allowBlank="1" showInputMessage="1" showErrorMessage="1" error="Please delete the entry and select a schedule from the drop down list." sqref="E55 E43 E101 E113 E159 E171 E217 E229">
      <formula1>"Weekly, Bi-Weekly, Semi-Monthly, Monthly"</formula1>
    </dataValidation>
    <dataValidation type="whole" allowBlank="1" showInputMessage="1" showErrorMessage="1" sqref="F57 H44 H102 F115 H160 F173 H218 F231">
      <formula1>0</formula1>
      <formula2>24</formula2>
    </dataValidation>
    <dataValidation allowBlank="1" showInputMessage="1" showErrorMessage="1" prompt="If YTD amount is not listed on the pay stubs leave blank." sqref="F67:F76 F125:F134 F183:F192 F241:F250"/>
    <dataValidation type="list" allowBlank="1" showInputMessage="1" showErrorMessage="1" sqref="G65:H65 G42:H42 G123:H123 G100:H100 G181:H181 G158:H158 G239:H239 G216:H216">
      <formula1>"Hourly Pay Rate, Weekly Pay Rate, Bi-Weekly Pay Rate, Semi-Monthly Pay Rate, Monthly Pay Rate, Annual Pay Rate"</formula1>
    </dataValidation>
    <dataValidation type="whole" allowBlank="1" showInputMessage="1" showErrorMessage="1" error="Weeks Off Work During Year + Weeks Employed to Date can not exceed 52." sqref="E261">
      <formula1>0</formula1>
      <formula2>D263</formula2>
    </dataValidation>
    <dataValidation type="whole" operator="lessThanOrEqual" allowBlank="1" showInputMessage="1" showErrorMessage="1" error="Weeks Employed to Date can not exceed Weeks Employed in Calendar Year." sqref="E264">
      <formula1>C263</formula1>
    </dataValidation>
    <dataValidation allowBlank="1" showInputMessage="1" showErrorMessage="1" errorTitle="Section" error="Incorrect Section!!" sqref="C124:F124 C66:F66 C182:F182 C240:F240"/>
    <dataValidation type="whole" allowBlank="1" showInputMessage="1" showErrorMessage="1" prompt="Enter number of pay periods per year, between 1 and 52." sqref="F19:F26">
      <formula1>1</formula1>
      <formula2>52</formula2>
    </dataValidation>
    <dataValidation type="custom" allowBlank="1" showInputMessage="1" showErrorMessage="1" errorTitle="Section" error="Incorrect Section!!" sqref="C125:E135 F135 C119:E123">
      <formula1>INDIRECT("$D$91") = "Pay Stubs"</formula1>
    </dataValidation>
    <dataValidation type="custom" allowBlank="1" showInputMessage="1" showErrorMessage="1" errorTitle="Section" error="Incorrect Section!!" sqref="E157:E158 E160:E167">
      <formula1>INDIRECT("$D$149") = "VOE"</formula1>
    </dataValidation>
    <dataValidation type="custom" allowBlank="1" showInputMessage="1" showErrorMessage="1" errorTitle="Section" error="Incorrect Section!!" sqref="C177:E181 C183:E193 F193">
      <formula1>INDIRECT("$D$149") = "Pay Stubs"</formula1>
    </dataValidation>
    <dataValidation type="custom" allowBlank="1" showInputMessage="1" showErrorMessage="1" errorTitle="Section" error="Incorrect Section!!" sqref="E215:E216 E218:E225">
      <formula1>INDIRECT("$D$207") = "VOE"</formula1>
    </dataValidation>
    <dataValidation type="custom" allowBlank="1" showInputMessage="1" showErrorMessage="1" errorTitle="Section" error="Incorrect Section!!" sqref="C235:E239 C241:E251 F251">
      <formula1>INDIRECT("$D$207") = "Pay Stubs"</formula1>
    </dataValidation>
    <dataValidation type="custom" allowBlank="1" showInputMessage="1" showErrorMessage="1" errorTitle="Section" error="Incorrect Section!!" sqref="E99:E100 E102:E109">
      <formula1>INDIRECT("$D$91") = "VOE"</formula1>
    </dataValidation>
  </dataValidations>
  <hyperlinks>
    <hyperlink ref="H284" location="'HH Member 2'!A3" display="Back to Top ^"/>
    <hyperlink ref="B9:D9" location="'HH Member 2'!Position2" display="Position 2"/>
    <hyperlink ref="B10:D10" location="'HH Member 2'!Position3" display="Position 3"/>
    <hyperlink ref="B11:D11" location="'HH Member 2'!Position4" display="Position 4"/>
    <hyperlink ref="B12:D12" location="'HH Member 2'!OtherIncome" display="Other Income"/>
    <hyperlink ref="B13:D13" location="'HH Member 2'!SeasonalIncome" display="Seasonal Income"/>
    <hyperlink ref="B14:D14" location="'HH Member 2'!SelfEmploymentIncome" display="Self Employment Income"/>
    <hyperlink ref="B8:D8" location="'HH Member 2'!Position1" display="'HH Member 2'!Position1"/>
    <hyperlink ref="H29" location="'HH Member 2'!A3" display="Back to Top ^"/>
    <hyperlink ref="H87" location="'HH Member 2'!A3" display="Back to Top ^"/>
    <hyperlink ref="H145" location="'HH Member 2'!A3" display="Back to Top ^"/>
    <hyperlink ref="H203" location="'HH Member 2'!A3" display="Back to Top ^"/>
  </hyperlinks>
  <pageMargins left="0.25" right="0.25" top="0.5" bottom="0.5" header="0.3" footer="0.3"/>
  <pageSetup orientation="portrait" blackAndWhite="1" errors="blank" r:id="rId1"/>
  <headerFooter>
    <oddFooter>&amp;R&amp;8 1/1/2022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9"/>
  <sheetViews>
    <sheetView showGridLines="0" zoomScaleNormal="100" workbookViewId="0">
      <pane ySplit="2" topLeftCell="A3" activePane="bottomLeft" state="frozen"/>
      <selection pane="bottomLeft" activeCell="A3" sqref="A3"/>
    </sheetView>
  </sheetViews>
  <sheetFormatPr defaultColWidth="9" defaultRowHeight="0" customHeight="1" zeroHeight="1" x14ac:dyDescent="0.25"/>
  <cols>
    <col min="1" max="1" width="1.5" style="18" customWidth="1"/>
    <col min="2" max="2" width="20.75" style="18" customWidth="1"/>
    <col min="3" max="3" width="11.625" style="18" customWidth="1"/>
    <col min="4" max="4" width="14.75" style="18" customWidth="1"/>
    <col min="5" max="5" width="13.75" style="18" customWidth="1"/>
    <col min="6" max="6" width="13.625" style="18" bestFit="1" customWidth="1"/>
    <col min="7" max="7" width="12.25" style="18" customWidth="1"/>
    <col min="8" max="8" width="12.75" style="18" bestFit="1" customWidth="1"/>
    <col min="9" max="9" width="5.875" style="18" customWidth="1"/>
    <col min="10" max="10" width="43.875" style="368" customWidth="1"/>
    <col min="11" max="11" width="61" style="154" customWidth="1"/>
    <col min="12" max="12" width="7.75" style="23" customWidth="1"/>
    <col min="13" max="13" width="9.375" style="18" customWidth="1"/>
    <col min="14" max="15" width="9" style="18" customWidth="1"/>
    <col min="16" max="16" width="12.875" style="18" customWidth="1"/>
    <col min="17" max="17" width="9" style="18" customWidth="1"/>
    <col min="18" max="18" width="11.625" style="18" customWidth="1"/>
    <col min="19" max="19" width="13.125" style="18" customWidth="1"/>
    <col min="20" max="20" width="12.25" style="18" customWidth="1"/>
    <col min="21" max="21" width="10.5" style="18" customWidth="1"/>
    <col min="22" max="22" width="12" style="18" customWidth="1"/>
    <col min="23" max="23" width="10.125" style="18" customWidth="1"/>
    <col min="24" max="25" width="9" style="18" customWidth="1"/>
    <col min="26" max="16384" width="9" style="18"/>
  </cols>
  <sheetData>
    <row r="1" spans="1:22" ht="15.75" customHeight="1" x14ac:dyDescent="0.25">
      <c r="A1" s="15"/>
      <c r="B1" s="470" t="s">
        <v>294</v>
      </c>
      <c r="C1" s="470"/>
      <c r="D1" s="470"/>
      <c r="E1" s="470"/>
      <c r="F1" s="470"/>
      <c r="G1" s="470"/>
      <c r="H1" s="470"/>
      <c r="I1" s="16"/>
      <c r="K1" s="142"/>
      <c r="L1" s="17"/>
      <c r="M1" s="67"/>
      <c r="N1" s="67"/>
      <c r="O1" s="67"/>
      <c r="P1" s="67"/>
      <c r="Q1" s="67"/>
      <c r="R1" s="67"/>
      <c r="S1" s="67"/>
      <c r="T1" s="67"/>
      <c r="U1" s="67"/>
      <c r="V1" s="67"/>
    </row>
    <row r="2" spans="1:22" ht="22.5" customHeight="1" x14ac:dyDescent="0.3">
      <c r="A2" s="15"/>
      <c r="B2" s="470"/>
      <c r="C2" s="470"/>
      <c r="D2" s="470"/>
      <c r="E2" s="470"/>
      <c r="F2" s="470"/>
      <c r="G2" s="470"/>
      <c r="H2" s="470"/>
      <c r="I2" s="16"/>
      <c r="J2" s="471" t="s">
        <v>266</v>
      </c>
      <c r="K2" s="472"/>
      <c r="L2" s="17"/>
      <c r="M2" s="67"/>
      <c r="N2" s="67"/>
      <c r="O2" s="67"/>
      <c r="P2" s="67"/>
      <c r="Q2" s="67"/>
      <c r="R2" s="67"/>
      <c r="S2" s="67"/>
      <c r="T2" s="67"/>
      <c r="U2" s="67"/>
      <c r="V2" s="67"/>
    </row>
    <row r="3" spans="1:22" ht="38.25" customHeight="1" x14ac:dyDescent="0.25">
      <c r="A3" s="19"/>
      <c r="B3" s="20"/>
      <c r="C3" s="20"/>
      <c r="D3" s="473" t="s">
        <v>284</v>
      </c>
      <c r="E3" s="473"/>
      <c r="F3" s="473"/>
      <c r="G3" s="21"/>
      <c r="H3" s="21"/>
      <c r="I3" s="19"/>
      <c r="J3" s="474"/>
      <c r="K3" s="474"/>
      <c r="L3" s="17"/>
      <c r="M3" s="67"/>
      <c r="N3" s="67"/>
      <c r="O3" s="67"/>
      <c r="P3" s="67"/>
      <c r="Q3" s="67"/>
      <c r="R3" s="67"/>
      <c r="S3" s="67"/>
      <c r="T3" s="67"/>
      <c r="U3" s="67"/>
      <c r="V3" s="67"/>
    </row>
    <row r="4" spans="1:22" ht="16.5" thickBot="1" x14ac:dyDescent="0.3">
      <c r="A4" s="19"/>
      <c r="B4" s="155" t="s">
        <v>56</v>
      </c>
      <c r="C4" s="156"/>
      <c r="D4" s="157"/>
      <c r="E4" s="158"/>
      <c r="F4" s="159"/>
      <c r="G4" s="159"/>
      <c r="H4" s="160"/>
      <c r="I4" s="19"/>
      <c r="J4" s="475" t="s">
        <v>226</v>
      </c>
      <c r="K4" s="475"/>
      <c r="L4" s="17"/>
      <c r="M4" s="67"/>
      <c r="N4" s="67"/>
      <c r="O4" s="67"/>
      <c r="P4" s="67"/>
      <c r="Q4" s="67"/>
      <c r="R4" s="67"/>
      <c r="S4" s="67"/>
      <c r="T4" s="67"/>
      <c r="U4" s="67"/>
      <c r="V4" s="67"/>
    </row>
    <row r="5" spans="1:22" ht="30.75" customHeight="1" thickBot="1" x14ac:dyDescent="0.3">
      <c r="A5" s="22"/>
      <c r="B5" s="161" t="s">
        <v>55</v>
      </c>
      <c r="C5" s="162"/>
      <c r="D5" s="163">
        <v>3</v>
      </c>
      <c r="E5" s="476" t="str">
        <f>IF(D5 = "", "", IF(OR(D5=0, D5&gt;15), "Invalid Household Member Number", IF(VLOOKUP(D5, Name, 2, FALSE) = "", "Name not entered on Household Summary", VLOOKUP(D5, Name, 2, FALSE))))</f>
        <v>Name not entered on Household Summary</v>
      </c>
      <c r="F5" s="477"/>
      <c r="G5" s="477"/>
      <c r="H5" s="478"/>
      <c r="I5" s="19"/>
      <c r="J5" s="392" t="s">
        <v>236</v>
      </c>
      <c r="K5" s="392"/>
      <c r="L5" s="17"/>
      <c r="M5" s="67"/>
      <c r="N5" s="67"/>
      <c r="O5" s="67"/>
      <c r="P5" s="67"/>
      <c r="Q5" s="67"/>
      <c r="R5" s="67"/>
      <c r="S5" s="67"/>
      <c r="T5" s="67"/>
      <c r="U5" s="67"/>
      <c r="V5" s="67"/>
    </row>
    <row r="6" spans="1:22" ht="15" customHeight="1" x14ac:dyDescent="0.25">
      <c r="A6" s="19"/>
      <c r="B6" s="164"/>
      <c r="C6" s="165"/>
      <c r="D6" s="166"/>
      <c r="E6" s="167"/>
      <c r="F6" s="168" t="s">
        <v>118</v>
      </c>
      <c r="G6" s="169"/>
      <c r="H6" s="170"/>
      <c r="I6" s="19"/>
      <c r="J6" s="392" t="s">
        <v>264</v>
      </c>
      <c r="K6" s="392"/>
      <c r="L6" s="17"/>
      <c r="M6" s="67"/>
      <c r="N6" s="67"/>
      <c r="O6" s="67"/>
      <c r="P6" s="67"/>
      <c r="Q6" s="67"/>
      <c r="R6" s="67"/>
      <c r="S6" s="67"/>
      <c r="T6" s="67"/>
      <c r="U6" s="67"/>
      <c r="V6" s="67"/>
    </row>
    <row r="7" spans="1:22" ht="15.75" customHeight="1" x14ac:dyDescent="0.25">
      <c r="A7" s="19"/>
      <c r="B7" s="171" t="s">
        <v>58</v>
      </c>
      <c r="C7" s="172"/>
      <c r="D7" s="173"/>
      <c r="E7" s="174" t="s">
        <v>48</v>
      </c>
      <c r="F7" s="174" t="s">
        <v>119</v>
      </c>
      <c r="G7" s="169"/>
      <c r="H7" s="170"/>
      <c r="I7" s="19"/>
      <c r="J7" s="392" t="s">
        <v>265</v>
      </c>
      <c r="K7" s="392"/>
      <c r="L7" s="17"/>
      <c r="M7" s="67"/>
      <c r="N7" s="67"/>
      <c r="O7" s="67"/>
      <c r="P7" s="67"/>
      <c r="Q7" s="67"/>
      <c r="R7" s="67"/>
      <c r="S7" s="67"/>
      <c r="T7" s="67"/>
      <c r="U7" s="67"/>
      <c r="V7" s="67"/>
    </row>
    <row r="8" spans="1:22" ht="15.75" customHeight="1" x14ac:dyDescent="0.25">
      <c r="A8" s="19"/>
      <c r="B8" s="466" t="str">
        <f>IF(D31 = "", "Position 1", D31)</f>
        <v>Position 1</v>
      </c>
      <c r="C8" s="466"/>
      <c r="D8" s="466"/>
      <c r="E8" s="138" t="s">
        <v>282</v>
      </c>
      <c r="F8" s="175">
        <f>IF(D33="VOE",IF(H49&gt;G49,H49,G49),IF(D33="Pay Stubs",IF(H77&gt;G77,H77,G77),0))</f>
        <v>0</v>
      </c>
      <c r="G8" s="468" t="s">
        <v>106</v>
      </c>
      <c r="H8" s="469"/>
      <c r="I8" s="19"/>
      <c r="J8" s="444" t="s">
        <v>267</v>
      </c>
      <c r="K8" s="444"/>
      <c r="L8" s="17"/>
      <c r="M8" s="67"/>
      <c r="N8" s="67"/>
      <c r="O8" s="67"/>
      <c r="P8" s="67"/>
      <c r="Q8" s="67"/>
      <c r="R8" s="67"/>
      <c r="S8" s="67"/>
      <c r="T8" s="67"/>
      <c r="U8" s="67"/>
      <c r="V8" s="67"/>
    </row>
    <row r="9" spans="1:22" ht="15.75" x14ac:dyDescent="0.25">
      <c r="A9" s="19"/>
      <c r="B9" s="466" t="s">
        <v>31</v>
      </c>
      <c r="C9" s="466"/>
      <c r="D9" s="466"/>
      <c r="E9" s="138" t="s">
        <v>289</v>
      </c>
      <c r="F9" s="175">
        <f>IF(D91="VOE",IF(H107&gt;G107,H107,G107),IF(D91="Pay Stubs",IF(H135&gt;G135,H135,G135),0))</f>
        <v>0</v>
      </c>
      <c r="G9" s="468"/>
      <c r="H9" s="469"/>
      <c r="I9" s="19"/>
      <c r="J9" s="392" t="s">
        <v>234</v>
      </c>
      <c r="K9" s="392"/>
      <c r="L9" s="17"/>
      <c r="M9" s="67"/>
      <c r="N9" s="67"/>
      <c r="O9" s="67"/>
      <c r="P9" s="67"/>
      <c r="Q9" s="67"/>
      <c r="R9" s="67"/>
      <c r="S9" s="67"/>
      <c r="T9" s="67"/>
      <c r="U9" s="67"/>
      <c r="V9" s="67"/>
    </row>
    <row r="10" spans="1:22" ht="15.75" customHeight="1" x14ac:dyDescent="0.25">
      <c r="A10" s="19"/>
      <c r="B10" s="466" t="s">
        <v>32</v>
      </c>
      <c r="C10" s="466"/>
      <c r="D10" s="466"/>
      <c r="E10" s="138" t="s">
        <v>290</v>
      </c>
      <c r="F10" s="175">
        <f>IF(D149="VOE",IF(H165&gt;G165,H165,G165),IF(D149="Pay Stubs",IF(H193&gt;G193,H193,G193),0))</f>
        <v>0</v>
      </c>
      <c r="G10" s="468"/>
      <c r="H10" s="469"/>
      <c r="I10" s="19"/>
      <c r="J10" s="392" t="s">
        <v>235</v>
      </c>
      <c r="K10" s="392"/>
      <c r="L10" s="17"/>
      <c r="M10" s="67"/>
      <c r="N10" s="67"/>
      <c r="O10" s="67"/>
      <c r="P10" s="67"/>
      <c r="Q10" s="67"/>
      <c r="R10" s="67"/>
      <c r="S10" s="67"/>
      <c r="T10" s="67"/>
      <c r="U10" s="67"/>
      <c r="V10" s="67"/>
    </row>
    <row r="11" spans="1:22" ht="15.75" customHeight="1" x14ac:dyDescent="0.25">
      <c r="A11" s="19"/>
      <c r="B11" s="466" t="s">
        <v>64</v>
      </c>
      <c r="C11" s="466"/>
      <c r="D11" s="466"/>
      <c r="E11" s="138" t="s">
        <v>291</v>
      </c>
      <c r="F11" s="175">
        <f>IF(D207="VOE",IF(H223&gt;G223,H223,G223),IF(D207="Pay Stubs",IF(H251&gt;G251,H251,G251),0))</f>
        <v>0</v>
      </c>
      <c r="G11" s="468"/>
      <c r="H11" s="469"/>
      <c r="I11" s="19"/>
      <c r="J11" s="392" t="s">
        <v>268</v>
      </c>
      <c r="K11" s="392"/>
      <c r="L11" s="17"/>
      <c r="M11" s="67"/>
      <c r="N11" s="67"/>
      <c r="O11" s="67"/>
      <c r="P11" s="67"/>
      <c r="Q11" s="67"/>
      <c r="R11" s="67"/>
      <c r="S11" s="67"/>
      <c r="T11" s="67"/>
      <c r="U11" s="67"/>
      <c r="V11" s="67"/>
    </row>
    <row r="12" spans="1:22" ht="15.75" x14ac:dyDescent="0.25">
      <c r="A12" s="19"/>
      <c r="B12" s="466" t="s">
        <v>33</v>
      </c>
      <c r="C12" s="466"/>
      <c r="D12" s="466"/>
      <c r="E12" s="176" t="s">
        <v>117</v>
      </c>
      <c r="F12" s="177">
        <f>G27</f>
        <v>0</v>
      </c>
      <c r="G12" s="169"/>
      <c r="H12" s="170"/>
      <c r="I12" s="19"/>
      <c r="J12" s="392" t="s">
        <v>269</v>
      </c>
      <c r="K12" s="392"/>
      <c r="N12" s="67"/>
      <c r="O12" s="67"/>
      <c r="P12" s="67"/>
      <c r="Q12" s="67"/>
      <c r="R12" s="67"/>
      <c r="S12" s="67"/>
      <c r="T12" s="67"/>
      <c r="U12" s="67"/>
      <c r="V12" s="67"/>
    </row>
    <row r="13" spans="1:22" ht="15.75" x14ac:dyDescent="0.25">
      <c r="A13" s="19"/>
      <c r="B13" s="466" t="s">
        <v>91</v>
      </c>
      <c r="C13" s="466"/>
      <c r="D13" s="466"/>
      <c r="E13" s="176" t="s">
        <v>292</v>
      </c>
      <c r="F13" s="177">
        <f>IF(AND(OR(H270 = "", H270 = 0), OR(G270 = "", G270 = 0)), 0, IF(H270&gt; G270, H270, G270))</f>
        <v>0</v>
      </c>
      <c r="G13" s="169"/>
      <c r="H13" s="170"/>
      <c r="I13" s="19"/>
      <c r="J13" s="467"/>
      <c r="K13" s="467"/>
      <c r="N13" s="67"/>
      <c r="O13" s="67"/>
      <c r="P13" s="67"/>
      <c r="Q13" s="67"/>
      <c r="R13" s="67"/>
      <c r="S13" s="67"/>
      <c r="T13" s="67"/>
      <c r="U13" s="67"/>
      <c r="V13" s="67"/>
    </row>
    <row r="14" spans="1:22" ht="15.75" x14ac:dyDescent="0.25">
      <c r="A14" s="19"/>
      <c r="B14" s="466" t="s">
        <v>28</v>
      </c>
      <c r="C14" s="466"/>
      <c r="D14" s="466"/>
      <c r="E14" s="176" t="s">
        <v>293</v>
      </c>
      <c r="F14" s="177">
        <f>H280</f>
        <v>0</v>
      </c>
      <c r="G14" s="169"/>
      <c r="H14" s="170"/>
      <c r="I14" s="19"/>
      <c r="J14" s="443" t="s">
        <v>227</v>
      </c>
      <c r="K14" s="443"/>
      <c r="L14" s="17"/>
      <c r="M14" s="67"/>
      <c r="N14" s="67"/>
      <c r="O14" s="67"/>
      <c r="P14" s="67"/>
      <c r="Q14" s="67"/>
      <c r="R14" s="67"/>
      <c r="S14" s="67"/>
      <c r="T14" s="67"/>
      <c r="U14" s="67"/>
      <c r="V14" s="67"/>
    </row>
    <row r="15" spans="1:22" ht="31.5" customHeight="1" x14ac:dyDescent="0.25">
      <c r="A15" s="19"/>
      <c r="B15" s="464" t="s">
        <v>13</v>
      </c>
      <c r="C15" s="464"/>
      <c r="D15" s="464"/>
      <c r="E15" s="176"/>
      <c r="F15" s="177">
        <f>SUM(F8:F14)</f>
        <v>0</v>
      </c>
      <c r="G15" s="178"/>
      <c r="H15" s="179"/>
      <c r="I15" s="19"/>
      <c r="J15" s="444" t="s">
        <v>228</v>
      </c>
      <c r="K15" s="444"/>
      <c r="L15" s="17"/>
      <c r="M15" s="67"/>
      <c r="N15" s="67"/>
      <c r="O15" s="67"/>
      <c r="P15" s="67"/>
      <c r="Q15" s="67"/>
      <c r="R15" s="67"/>
      <c r="S15" s="67"/>
      <c r="T15" s="67"/>
      <c r="U15" s="67"/>
      <c r="V15" s="67"/>
    </row>
    <row r="16" spans="1:22" ht="16.5" thickBot="1" x14ac:dyDescent="0.3">
      <c r="A16" s="19"/>
      <c r="B16" s="180"/>
      <c r="C16" s="180"/>
      <c r="D16" s="180"/>
      <c r="E16" s="180"/>
      <c r="F16" s="180"/>
      <c r="G16" s="180"/>
      <c r="H16" s="180"/>
      <c r="I16" s="19"/>
      <c r="J16" s="444"/>
      <c r="K16" s="444"/>
      <c r="L16" s="17"/>
      <c r="M16" s="67"/>
      <c r="N16" s="67"/>
      <c r="O16" s="67"/>
      <c r="P16" s="67"/>
      <c r="Q16" s="67"/>
      <c r="R16" s="67"/>
      <c r="S16" s="67"/>
      <c r="T16" s="67"/>
      <c r="U16" s="67"/>
      <c r="V16" s="67"/>
    </row>
    <row r="17" spans="1:22" ht="16.5" thickTop="1" x14ac:dyDescent="0.25">
      <c r="A17" s="19"/>
      <c r="B17" s="85"/>
      <c r="C17" s="85"/>
      <c r="D17" s="85"/>
      <c r="E17" s="85"/>
      <c r="F17" s="85"/>
      <c r="G17" s="85"/>
      <c r="H17" s="85"/>
      <c r="I17" s="19"/>
      <c r="J17" s="444"/>
      <c r="K17" s="444"/>
      <c r="L17" s="17"/>
      <c r="M17" s="67"/>
      <c r="N17" s="67"/>
      <c r="O17" s="67"/>
      <c r="P17" s="67"/>
      <c r="Q17" s="67"/>
      <c r="R17" s="67"/>
      <c r="S17" s="67"/>
      <c r="T17" s="67"/>
      <c r="U17" s="67"/>
      <c r="V17" s="67"/>
    </row>
    <row r="18" spans="1:22" ht="37.5" thickBot="1" x14ac:dyDescent="0.3">
      <c r="A18" s="19"/>
      <c r="B18" s="181" t="s">
        <v>10</v>
      </c>
      <c r="C18" s="182" t="s">
        <v>73</v>
      </c>
      <c r="D18" s="183"/>
      <c r="E18" s="184" t="s">
        <v>11</v>
      </c>
      <c r="F18" s="185" t="s">
        <v>271</v>
      </c>
      <c r="G18" s="186" t="s">
        <v>13</v>
      </c>
      <c r="H18" s="187"/>
      <c r="I18" s="19"/>
      <c r="J18" s="443" t="s">
        <v>229</v>
      </c>
      <c r="K18" s="443"/>
      <c r="L18" s="17"/>
      <c r="M18" s="67"/>
      <c r="N18" s="67"/>
      <c r="O18" s="67"/>
      <c r="P18" s="67"/>
      <c r="Q18" s="67"/>
      <c r="R18" s="67"/>
      <c r="S18" s="67"/>
      <c r="T18" s="67"/>
      <c r="U18" s="67"/>
      <c r="V18" s="67"/>
    </row>
    <row r="19" spans="1:22" ht="32.25" customHeight="1" x14ac:dyDescent="0.25">
      <c r="A19" s="19"/>
      <c r="B19" s="188"/>
      <c r="C19" s="439" t="s">
        <v>23</v>
      </c>
      <c r="D19" s="465"/>
      <c r="E19" s="189"/>
      <c r="F19" s="190"/>
      <c r="G19" s="191">
        <f>IF(F19 = "", 0, E19*F19)</f>
        <v>0</v>
      </c>
      <c r="H19" s="170"/>
      <c r="J19" s="444" t="s">
        <v>279</v>
      </c>
      <c r="K19" s="444"/>
      <c r="L19" s="17"/>
      <c r="M19" s="67"/>
      <c r="N19" s="67"/>
      <c r="O19" s="67"/>
      <c r="P19" s="67"/>
      <c r="Q19" s="67"/>
      <c r="R19" s="67"/>
      <c r="S19" s="67"/>
      <c r="T19" s="67"/>
      <c r="U19" s="67"/>
      <c r="V19" s="67"/>
    </row>
    <row r="20" spans="1:22" ht="28.5" customHeight="1" x14ac:dyDescent="0.25">
      <c r="A20" s="19"/>
      <c r="B20" s="188"/>
      <c r="C20" s="457" t="s">
        <v>24</v>
      </c>
      <c r="D20" s="458"/>
      <c r="E20" s="192"/>
      <c r="F20" s="193"/>
      <c r="G20" s="191">
        <f t="shared" ref="G20:G24" si="0">IF(F20 = "", 0, E20*F20)</f>
        <v>0</v>
      </c>
      <c r="H20" s="170"/>
      <c r="J20" s="143" t="s">
        <v>280</v>
      </c>
      <c r="K20" s="459" t="s">
        <v>230</v>
      </c>
      <c r="L20" s="18"/>
    </row>
    <row r="21" spans="1:22" ht="15" customHeight="1" x14ac:dyDescent="0.25">
      <c r="A21" s="19"/>
      <c r="B21" s="188"/>
      <c r="C21" s="457" t="s">
        <v>25</v>
      </c>
      <c r="D21" s="458"/>
      <c r="E21" s="192"/>
      <c r="F21" s="193"/>
      <c r="G21" s="191">
        <f t="shared" si="0"/>
        <v>0</v>
      </c>
      <c r="H21" s="170"/>
      <c r="J21" s="144" t="s">
        <v>272</v>
      </c>
      <c r="K21" s="459"/>
    </row>
    <row r="22" spans="1:22" ht="15" customHeight="1" x14ac:dyDescent="0.25">
      <c r="A22" s="19"/>
      <c r="B22" s="188"/>
      <c r="C22" s="457" t="s">
        <v>26</v>
      </c>
      <c r="D22" s="458"/>
      <c r="E22" s="192"/>
      <c r="F22" s="193"/>
      <c r="G22" s="191">
        <f t="shared" si="0"/>
        <v>0</v>
      </c>
      <c r="H22" s="170"/>
      <c r="J22" s="144" t="s">
        <v>273</v>
      </c>
      <c r="K22" s="459"/>
    </row>
    <row r="23" spans="1:22" ht="15" customHeight="1" x14ac:dyDescent="0.25">
      <c r="A23" s="19"/>
      <c r="B23" s="188"/>
      <c r="C23" s="457" t="s">
        <v>14</v>
      </c>
      <c r="D23" s="458"/>
      <c r="E23" s="192"/>
      <c r="F23" s="193"/>
      <c r="G23" s="191">
        <f t="shared" si="0"/>
        <v>0</v>
      </c>
      <c r="H23" s="170"/>
      <c r="J23" s="144" t="s">
        <v>274</v>
      </c>
      <c r="K23" s="459"/>
    </row>
    <row r="24" spans="1:22" ht="15" customHeight="1" x14ac:dyDescent="0.25">
      <c r="A24" s="19"/>
      <c r="B24" s="188"/>
      <c r="C24" s="457" t="s">
        <v>15</v>
      </c>
      <c r="D24" s="458"/>
      <c r="E24" s="192"/>
      <c r="F24" s="193"/>
      <c r="G24" s="191">
        <f t="shared" si="0"/>
        <v>0</v>
      </c>
      <c r="H24" s="170"/>
      <c r="J24" s="144" t="s">
        <v>275</v>
      </c>
      <c r="K24" s="459"/>
    </row>
    <row r="25" spans="1:22" ht="15" customHeight="1" thickBot="1" x14ac:dyDescent="0.3">
      <c r="A25" s="19"/>
      <c r="B25" s="188"/>
      <c r="C25" s="460" t="s">
        <v>65</v>
      </c>
      <c r="D25" s="461"/>
      <c r="E25" s="192"/>
      <c r="F25" s="193"/>
      <c r="G25" s="191">
        <f>E25*F25*0.75</f>
        <v>0</v>
      </c>
      <c r="H25" s="194" t="s">
        <v>82</v>
      </c>
      <c r="J25" s="144" t="s">
        <v>276</v>
      </c>
      <c r="K25" s="459"/>
    </row>
    <row r="26" spans="1:22" ht="15" customHeight="1" thickBot="1" x14ac:dyDescent="0.3">
      <c r="A26" s="19"/>
      <c r="B26" s="188"/>
      <c r="C26" s="462" t="s">
        <v>121</v>
      </c>
      <c r="D26" s="463"/>
      <c r="E26" s="195"/>
      <c r="F26" s="196"/>
      <c r="G26" s="191">
        <f>IF(F26 = "", 0, E26*F26)</f>
        <v>0</v>
      </c>
      <c r="H26" s="194"/>
      <c r="J26" s="144" t="s">
        <v>277</v>
      </c>
      <c r="K26" s="459"/>
    </row>
    <row r="27" spans="1:22" ht="15" customHeight="1" x14ac:dyDescent="0.25">
      <c r="A27" s="19"/>
      <c r="B27" s="197"/>
      <c r="C27" s="172"/>
      <c r="D27" s="172"/>
      <c r="E27" s="198"/>
      <c r="F27" s="199" t="s">
        <v>13</v>
      </c>
      <c r="G27" s="200">
        <f>SUM(G19:G26)</f>
        <v>0</v>
      </c>
      <c r="H27" s="179"/>
      <c r="I27" s="19"/>
      <c r="J27" s="144" t="s">
        <v>278</v>
      </c>
      <c r="K27" s="459"/>
    </row>
    <row r="28" spans="1:22" ht="15" customHeight="1" x14ac:dyDescent="0.25">
      <c r="A28" s="19"/>
      <c r="B28" s="85"/>
      <c r="C28" s="90"/>
      <c r="D28" s="90"/>
      <c r="E28" s="201"/>
      <c r="F28" s="202"/>
      <c r="G28" s="203"/>
      <c r="H28" s="85"/>
      <c r="I28" s="19"/>
      <c r="J28" s="392"/>
      <c r="K28" s="392"/>
    </row>
    <row r="29" spans="1:22" ht="16.5" thickBot="1" x14ac:dyDescent="0.3">
      <c r="A29" s="19"/>
      <c r="B29" s="204" t="s">
        <v>59</v>
      </c>
      <c r="C29" s="205"/>
      <c r="D29" s="206" t="str">
        <f>E5</f>
        <v>Name not entered on Household Summary</v>
      </c>
      <c r="E29" s="205"/>
      <c r="F29" s="205"/>
      <c r="G29" s="205"/>
      <c r="H29" s="364" t="s">
        <v>239</v>
      </c>
      <c r="I29" s="24"/>
      <c r="J29" s="392"/>
      <c r="K29" s="392"/>
    </row>
    <row r="30" spans="1:22" ht="17.25" customHeight="1" thickTop="1" thickBot="1" x14ac:dyDescent="0.3">
      <c r="A30" s="19"/>
      <c r="B30" s="208"/>
      <c r="C30" s="209"/>
      <c r="D30" s="210"/>
      <c r="E30" s="210"/>
      <c r="F30" s="210"/>
      <c r="G30" s="210"/>
      <c r="H30" s="211"/>
      <c r="I30" s="19"/>
      <c r="J30" s="456" t="s">
        <v>338</v>
      </c>
      <c r="K30" s="456"/>
    </row>
    <row r="31" spans="1:22" ht="16.5" customHeight="1" thickBot="1" x14ac:dyDescent="0.3">
      <c r="A31" s="19"/>
      <c r="B31" s="212" t="s">
        <v>30</v>
      </c>
      <c r="C31" s="209" t="s">
        <v>6</v>
      </c>
      <c r="D31" s="393"/>
      <c r="E31" s="394"/>
      <c r="F31" s="394"/>
      <c r="G31" s="395"/>
      <c r="H31" s="213" t="str">
        <f>IF(D33="VOE", E43, IF(D33 = "Pay Stubs", E55, ""))</f>
        <v/>
      </c>
      <c r="I31" s="24"/>
      <c r="J31" s="392" t="s">
        <v>347</v>
      </c>
      <c r="K31" s="392"/>
    </row>
    <row r="32" spans="1:22" ht="16.5" customHeight="1" thickBot="1" x14ac:dyDescent="0.3">
      <c r="A32" s="19"/>
      <c r="B32" s="212"/>
      <c r="C32" s="209"/>
      <c r="D32" s="214"/>
      <c r="E32" s="215"/>
      <c r="F32" s="215"/>
      <c r="G32" s="216" t="s">
        <v>70</v>
      </c>
      <c r="H32" s="217" t="s">
        <v>61</v>
      </c>
      <c r="I32" s="24"/>
      <c r="J32" s="392" t="s">
        <v>319</v>
      </c>
      <c r="K32" s="392"/>
    </row>
    <row r="33" spans="1:25" ht="16.5" customHeight="1" thickBot="1" x14ac:dyDescent="0.3">
      <c r="A33" s="19"/>
      <c r="B33" s="212"/>
      <c r="C33" s="218" t="s">
        <v>36</v>
      </c>
      <c r="D33" s="219"/>
      <c r="E33" s="220" t="str">
        <f>IF(ISNUMBER(SEARCH("VOE",D33)),"Warning: Fill VOE Sec Only!!","Warning: Fill PayStubs Sec Only!!")</f>
        <v>Warning: Fill PayStubs Sec Only!!</v>
      </c>
      <c r="F33" s="221"/>
      <c r="G33" s="222" t="e">
        <f>IF(OR(H31 = "Monthly", H31="Semi-Monthly"), IF(D33="VOE", H44, IF(D33 = "Pay Stubs", F57, "")), ROUNDUP(H33,0))</f>
        <v>#VALUE!</v>
      </c>
      <c r="H33" s="223" t="e">
        <f>G35/(VLOOKUP(H31, PayPeriods, 2, FALSE))</f>
        <v>#VALUE!</v>
      </c>
      <c r="I33" s="24"/>
      <c r="J33" s="392" t="s">
        <v>348</v>
      </c>
      <c r="K33" s="392"/>
    </row>
    <row r="34" spans="1:25" ht="7.5" customHeight="1" thickBot="1" x14ac:dyDescent="0.3">
      <c r="A34" s="19"/>
      <c r="B34" s="212"/>
      <c r="C34" s="209"/>
      <c r="D34" s="224"/>
      <c r="E34" s="221"/>
      <c r="F34" s="216" t="s">
        <v>22</v>
      </c>
      <c r="G34" s="216" t="s">
        <v>72</v>
      </c>
      <c r="H34" s="217" t="s">
        <v>69</v>
      </c>
      <c r="I34" s="24"/>
      <c r="J34" s="392"/>
      <c r="K34" s="392"/>
    </row>
    <row r="35" spans="1:25" ht="16.5" thickBot="1" x14ac:dyDescent="0.3">
      <c r="A35" s="19"/>
      <c r="B35" s="208"/>
      <c r="C35" s="218" t="s">
        <v>0</v>
      </c>
      <c r="D35" s="219"/>
      <c r="E35" s="225" t="e">
        <f>CONCATENATE("1/1/",YEAR(F35))</f>
        <v>#VALUE!</v>
      </c>
      <c r="F35" s="226" t="str">
        <f>IF(D33 = "VOE", E44, IF(D33 = "Pay Stubs", IF(OR(C63 = "", D63="",E63 = ""), IF(OR(C62 = "",D62="", E62=""), "", E62), E63),""))</f>
        <v/>
      </c>
      <c r="G35" s="226" t="e">
        <f>IF(YEAR(D35) = YEAR(F35), F35-D35+1,F35-E35+1)</f>
        <v>#VALUE!</v>
      </c>
      <c r="H35" s="227" t="e">
        <f>ROUNDUP(G35*(5/7), 0)</f>
        <v>#VALUE!</v>
      </c>
      <c r="I35" s="19"/>
      <c r="J35" s="392"/>
      <c r="K35" s="392"/>
    </row>
    <row r="36" spans="1:25" ht="13.5" customHeight="1" thickBot="1" x14ac:dyDescent="0.3">
      <c r="A36" s="19"/>
      <c r="B36" s="228"/>
      <c r="C36" s="229"/>
      <c r="D36" s="230"/>
      <c r="E36" s="231"/>
      <c r="F36" s="231"/>
      <c r="G36" s="232" t="s">
        <v>71</v>
      </c>
      <c r="H36" s="233" t="str">
        <f>IF(D33 = "VOE", IF(E41&gt;VLOOKUP(H31, PayPeriods, 6, FALSE), VLOOKUP(H31, PayPeriods, 6, FALSE), E41),IF(D33="Pay Stubs", IF((C64+D64+E64)/3 &gt; VLOOKUP(H31, PayPeriods, 6, FALSE), VLOOKUP(H31, PayPeriods, 6, FALSE), (C64+D64+E64)/3), ""))</f>
        <v/>
      </c>
      <c r="I36" s="24"/>
      <c r="J36" s="392"/>
      <c r="K36" s="392"/>
    </row>
    <row r="37" spans="1:25" ht="13.5" customHeight="1" thickTop="1" x14ac:dyDescent="0.25">
      <c r="A37" s="19"/>
      <c r="B37" s="188"/>
      <c r="C37" s="91"/>
      <c r="D37" s="234"/>
      <c r="E37" s="235"/>
      <c r="F37" s="235"/>
      <c r="G37" s="91"/>
      <c r="H37" s="236"/>
      <c r="I37" s="24"/>
      <c r="J37" s="145"/>
      <c r="K37" s="146"/>
    </row>
    <row r="38" spans="1:25" ht="15.75" customHeight="1" x14ac:dyDescent="0.25">
      <c r="A38" s="19"/>
      <c r="B38" s="237" t="s">
        <v>9</v>
      </c>
      <c r="C38" s="396" t="s">
        <v>38</v>
      </c>
      <c r="D38" s="396"/>
      <c r="E38" s="396"/>
      <c r="F38" s="396"/>
      <c r="G38" s="396"/>
      <c r="H38" s="397"/>
      <c r="I38" s="24"/>
      <c r="J38" s="445" t="s">
        <v>179</v>
      </c>
      <c r="K38" s="445"/>
    </row>
    <row r="39" spans="1:25" ht="15.75" x14ac:dyDescent="0.25">
      <c r="A39" s="19"/>
      <c r="B39" s="238"/>
      <c r="C39" s="91"/>
      <c r="D39" s="234"/>
      <c r="E39" s="239"/>
      <c r="F39" s="239"/>
      <c r="G39" s="91"/>
      <c r="H39" s="240"/>
      <c r="I39" s="24"/>
      <c r="J39" s="444"/>
      <c r="K39" s="444"/>
    </row>
    <row r="40" spans="1:25" ht="24" customHeight="1" thickBot="1" x14ac:dyDescent="0.3">
      <c r="A40" s="19"/>
      <c r="B40" s="238"/>
      <c r="C40" s="241"/>
      <c r="D40" s="241"/>
      <c r="E40" s="242" t="s">
        <v>37</v>
      </c>
      <c r="F40" s="243" t="s">
        <v>50</v>
      </c>
      <c r="G40" s="244" t="s">
        <v>49</v>
      </c>
      <c r="H40" s="243" t="s">
        <v>51</v>
      </c>
      <c r="I40" s="26"/>
      <c r="J40" s="444" t="s">
        <v>320</v>
      </c>
      <c r="K40" s="444"/>
    </row>
    <row r="41" spans="1:25" ht="22.5" customHeight="1" thickBot="1" x14ac:dyDescent="0.3">
      <c r="A41" s="19"/>
      <c r="B41" s="188"/>
      <c r="C41" s="447" t="s">
        <v>34</v>
      </c>
      <c r="D41" s="448"/>
      <c r="E41" s="245"/>
      <c r="F41" s="246"/>
      <c r="G41" s="247"/>
      <c r="H41" s="248"/>
      <c r="I41" s="27"/>
      <c r="J41" s="444"/>
      <c r="K41" s="444"/>
      <c r="P41" s="28"/>
      <c r="Q41" s="29"/>
      <c r="R41" s="29"/>
      <c r="S41" s="29"/>
      <c r="T41" s="29"/>
      <c r="U41" s="29"/>
      <c r="V41" s="29"/>
      <c r="W41" s="29"/>
      <c r="X41" s="29"/>
      <c r="Y41" s="29"/>
    </row>
    <row r="42" spans="1:25" ht="16.5" thickBot="1" x14ac:dyDescent="0.3">
      <c r="A42" s="19"/>
      <c r="B42" s="398" t="str">
        <f>IF(D33 = "VOE", IF(G42 = "Hourly Pay Rate", IF(E41&gt;VLOOKUP(H31,PayPeriods,6,FALSE),CONCATENATE("    Average hours &gt; ", ROUND(VLOOKUP(H31, PayPeriods, 6, FALSE),2), " (Standard Work Hours in Year / Pay Periods in Year);  ", ROUND(VLOOKUP(H31, PayPeriods, 6, FALSE),2), " hours used."), ""), ""), "")</f>
        <v/>
      </c>
      <c r="C42" s="449" t="s">
        <v>27</v>
      </c>
      <c r="D42" s="450"/>
      <c r="E42" s="249"/>
      <c r="F42" s="250" t="s">
        <v>99</v>
      </c>
      <c r="G42" s="399"/>
      <c r="H42" s="400"/>
      <c r="I42" s="24"/>
      <c r="J42" s="369" t="s">
        <v>321</v>
      </c>
      <c r="K42" s="370" t="s">
        <v>322</v>
      </c>
      <c r="P42" s="30"/>
      <c r="Q42" s="29"/>
      <c r="R42" s="31"/>
      <c r="S42" s="32"/>
      <c r="T42" s="33"/>
      <c r="U42" s="33"/>
      <c r="V42" s="29"/>
    </row>
    <row r="43" spans="1:25" ht="15.75" customHeight="1" x14ac:dyDescent="0.25">
      <c r="A43" s="19"/>
      <c r="B43" s="398"/>
      <c r="C43" s="447" t="s">
        <v>35</v>
      </c>
      <c r="D43" s="448"/>
      <c r="E43" s="251"/>
      <c r="F43" s="401" t="str">
        <f>IF(AND(E43 &lt;&gt; "Monthly", E43 &lt;&gt; "Semi-Monthly", H44&gt;0), "Payroll Frequency changed, delete value in H66", "")</f>
        <v/>
      </c>
      <c r="G43" s="402"/>
      <c r="H43" s="403"/>
      <c r="I43" s="27"/>
      <c r="J43" s="444" t="s">
        <v>323</v>
      </c>
      <c r="K43" s="444"/>
      <c r="P43" s="29"/>
      <c r="Q43" s="29"/>
      <c r="R43" s="31"/>
      <c r="S43" s="32"/>
      <c r="T43" s="33"/>
      <c r="U43" s="33"/>
      <c r="V43" s="29"/>
    </row>
    <row r="44" spans="1:25" ht="15.75" customHeight="1" x14ac:dyDescent="0.25">
      <c r="A44" s="19"/>
      <c r="B44" s="398"/>
      <c r="C44" s="454" t="s">
        <v>22</v>
      </c>
      <c r="D44" s="455"/>
      <c r="E44" s="252"/>
      <c r="F44" s="404" t="str">
        <f>IF(D33 = "VOE", IF(H31 &lt;&gt; "", IF(H31 = "Annual", "1 pay period", IF(OR(E43="Semi-Monthly", E43 = "Monthly"), "Enter # of Pay Periods to Date", IF(E44 = "", "",CONCATENATE(G33," pay periods to date")))), ""), "")</f>
        <v/>
      </c>
      <c r="G44" s="404"/>
      <c r="H44" s="253"/>
      <c r="I44" s="34">
        <f>IF(F44 = "Enter # of Pay Periods to Date", 50, 0)</f>
        <v>0</v>
      </c>
      <c r="J44" s="392" t="s">
        <v>324</v>
      </c>
      <c r="K44" s="392"/>
      <c r="P44" s="29"/>
      <c r="Q44" s="29"/>
      <c r="R44" s="31"/>
      <c r="S44" s="32"/>
      <c r="T44" s="33"/>
      <c r="U44" s="33"/>
      <c r="V44" s="29"/>
    </row>
    <row r="45" spans="1:25" ht="15.75" customHeight="1" x14ac:dyDescent="0.25">
      <c r="A45" s="19"/>
      <c r="B45" s="398"/>
      <c r="C45" s="405" t="s">
        <v>8</v>
      </c>
      <c r="D45" s="406"/>
      <c r="E45" s="254"/>
      <c r="F45" s="255" t="str">
        <f>IF(G45 = "", "", IF(G45 = 0, 0, G45/VLOOKUP(H31, PayPeriods, 3, FALSE)))</f>
        <v/>
      </c>
      <c r="G45" s="177" t="str">
        <f>IF(OR(G42="", E43 = "", E44=""), "", IF(D33="VOE",IF(G42="Hourly Pay Rate",H36*E42*VLOOKUP(H31, PayPeriods, 4, FALSE) *(VLOOKUP(H31,PayPeriods,3,FALSE)),E42*VLOOKUP(G42,PayRates,2,FALSE)),""))</f>
        <v/>
      </c>
      <c r="H45" s="256"/>
      <c r="I45" s="25"/>
      <c r="J45" s="392"/>
      <c r="K45" s="392"/>
      <c r="P45" s="29"/>
      <c r="Q45" s="29"/>
      <c r="R45" s="31"/>
      <c r="S45" s="32"/>
      <c r="T45" s="33"/>
      <c r="U45" s="33"/>
      <c r="V45" s="29"/>
    </row>
    <row r="46" spans="1:25" ht="15.75" customHeight="1" x14ac:dyDescent="0.25">
      <c r="A46" s="19"/>
      <c r="B46" s="257"/>
      <c r="C46" s="405" t="s">
        <v>16</v>
      </c>
      <c r="D46" s="406"/>
      <c r="E46" s="254"/>
      <c r="F46" s="258" t="str">
        <f>IF(OR(G42="", E43 = "", E44=""), "", IF(D33="VOE",IF(YEAR(D35) = YEAR(E35), (E46/H35)*VLOOKUP(H31, PayPeriods, 5,FALSE), IF(G33 = 0, 0, E46/G33)), ""))</f>
        <v/>
      </c>
      <c r="G46" s="259" t="str">
        <f>IF(OR(G42="", E43 = "", E44=""), "", IF(D33= "VOE", IF(YEAR(D35) = YEAR(E35), (E46/H35)*VLOOKUP(H31, PayPeriods, 5, FALSE) * VLOOKUP(H31, PayPeriods, 3,FALSE), IF(G33 = 0, 0, (E46/G33)*VLOOKUP(H31, PayPeriods, 3, FALSE))), ""))</f>
        <v/>
      </c>
      <c r="H46" s="260"/>
      <c r="I46" s="25"/>
      <c r="J46" s="392"/>
      <c r="K46" s="392"/>
      <c r="P46" s="29"/>
      <c r="Q46" s="29"/>
      <c r="R46" s="31"/>
      <c r="S46" s="32"/>
      <c r="T46" s="33"/>
      <c r="U46" s="33"/>
      <c r="V46" s="29"/>
    </row>
    <row r="47" spans="1:25" ht="15.75" customHeight="1" x14ac:dyDescent="0.25">
      <c r="A47" s="19"/>
      <c r="B47" s="261"/>
      <c r="C47" s="407" t="s">
        <v>29</v>
      </c>
      <c r="D47" s="408"/>
      <c r="E47" s="262"/>
      <c r="F47" s="263"/>
      <c r="G47" s="264"/>
      <c r="H47" s="265"/>
      <c r="I47" s="35"/>
      <c r="J47" s="444" t="s">
        <v>325</v>
      </c>
      <c r="K47" s="444"/>
      <c r="P47" s="29"/>
      <c r="Q47" s="29"/>
      <c r="R47" s="31"/>
      <c r="S47" s="32"/>
      <c r="T47" s="33"/>
      <c r="U47" s="33"/>
      <c r="V47" s="29"/>
    </row>
    <row r="48" spans="1:25" ht="15.75" customHeight="1" x14ac:dyDescent="0.25">
      <c r="A48" s="19"/>
      <c r="B48" s="261"/>
      <c r="C48" s="409"/>
      <c r="D48" s="410"/>
      <c r="E48" s="266"/>
      <c r="F48" s="267" t="str">
        <f>IF(OR(G42="", E43 = "", E44=""), "", IF(D33="VOE", IF(YEAR(D35) = YEAR(E35), (E48/H35)*VLOOKUP(H31, PayPeriods, 5,FALSE), IF(G33 = 0, 0, E48/G33)),""))</f>
        <v/>
      </c>
      <c r="G48" s="200" t="str">
        <f>IF(OR(G42="", E43 = "", E44=""), "", IF(D33 = "VOE", IF(YEAR(D35) = YEAR(E35), (E48/H35)*VLOOKUP(H31, PayPeriods, 5, FALSE) * VLOOKUP(H31, PayPeriods, 3,FALSE), IF(G33 = 0, 0, E48/G33)*VLOOKUP(H31, PayPeriods, 3, FALSE)), ""))</f>
        <v/>
      </c>
      <c r="H48" s="256"/>
      <c r="I48" s="35"/>
      <c r="J48" s="444"/>
      <c r="K48" s="444"/>
      <c r="P48" s="29"/>
      <c r="Q48" s="29"/>
      <c r="R48" s="31"/>
      <c r="S48" s="32"/>
      <c r="T48" s="33"/>
      <c r="U48" s="33"/>
      <c r="V48" s="29"/>
    </row>
    <row r="49" spans="1:22" ht="15.75" customHeight="1" x14ac:dyDescent="0.25">
      <c r="A49" s="19"/>
      <c r="B49" s="261"/>
      <c r="C49" s="405" t="s">
        <v>39</v>
      </c>
      <c r="D49" s="406"/>
      <c r="E49" s="268"/>
      <c r="F49" s="269"/>
      <c r="G49" s="177" t="str">
        <f>IF(OR(G42="", E43 = "", E44=""), "", IF(D33 = "VOE", SUM(G45:G48),""))</f>
        <v/>
      </c>
      <c r="H49" s="175" t="str">
        <f>IF(OR(G42="",E43="",E44=""),"",IF(D33="VOE",IF(YEAR(D35) = YEAR(F35), (E49/H35) *260, IF(G33=0,0,(E49/G33)*VLOOKUP(H31,PayPeriods,3,FALSE))),""))</f>
        <v/>
      </c>
      <c r="I49" s="24"/>
      <c r="J49" s="444"/>
      <c r="K49" s="444"/>
      <c r="P49" s="29"/>
      <c r="Q49" s="29"/>
      <c r="R49" s="31"/>
      <c r="S49" s="32"/>
      <c r="T49" s="33"/>
      <c r="U49" s="33"/>
      <c r="V49" s="29"/>
    </row>
    <row r="50" spans="1:22" ht="15.75" customHeight="1" x14ac:dyDescent="0.25">
      <c r="A50" s="19"/>
      <c r="B50" s="261"/>
      <c r="C50" s="405" t="str">
        <f>IF(E44="","Gross Pay Prior Year",CONCATENATE("Gross Pay ",YEAR(E44)-1))</f>
        <v>Gross Pay Prior Year</v>
      </c>
      <c r="D50" s="406"/>
      <c r="E50" s="268"/>
      <c r="F50" s="270"/>
      <c r="G50" s="270"/>
      <c r="H50" s="271"/>
      <c r="I50" s="24"/>
      <c r="J50" s="392" t="s">
        <v>326</v>
      </c>
      <c r="K50" s="392"/>
      <c r="P50" s="29"/>
      <c r="Q50" s="29"/>
      <c r="R50" s="31"/>
      <c r="S50" s="32"/>
      <c r="T50" s="33"/>
      <c r="U50" s="33"/>
      <c r="V50" s="29"/>
    </row>
    <row r="51" spans="1:22" ht="15.75" customHeight="1" thickBot="1" x14ac:dyDescent="0.3">
      <c r="A51" s="19"/>
      <c r="B51" s="272"/>
      <c r="C51" s="405" t="str">
        <f>IF(E44="","Gross Pay Prior Year",CONCATENATE("Gross Pay ",YEAR(E44)-2))</f>
        <v>Gross Pay Prior Year</v>
      </c>
      <c r="D51" s="406"/>
      <c r="E51" s="273"/>
      <c r="F51" s="270"/>
      <c r="G51" s="270"/>
      <c r="H51" s="271"/>
      <c r="I51" s="24"/>
      <c r="J51" s="149"/>
      <c r="K51" s="369"/>
      <c r="P51" s="29"/>
      <c r="Q51" s="29"/>
      <c r="R51" s="31"/>
      <c r="S51" s="32"/>
      <c r="T51" s="33"/>
      <c r="U51" s="33"/>
      <c r="V51" s="29"/>
    </row>
    <row r="52" spans="1:22" ht="15.75" customHeight="1" x14ac:dyDescent="0.25">
      <c r="A52" s="19"/>
      <c r="B52" s="188"/>
      <c r="C52" s="274"/>
      <c r="D52" s="274"/>
      <c r="E52" s="270"/>
      <c r="F52" s="270"/>
      <c r="G52" s="270"/>
      <c r="H52" s="271"/>
      <c r="I52" s="24"/>
      <c r="J52" s="149"/>
      <c r="K52" s="369"/>
      <c r="P52" s="29"/>
      <c r="Q52" s="29"/>
      <c r="R52" s="31"/>
      <c r="S52" s="32"/>
      <c r="T52" s="33"/>
      <c r="U52" s="33"/>
      <c r="V52" s="29"/>
    </row>
    <row r="53" spans="1:22" ht="15.75" customHeight="1" x14ac:dyDescent="0.25">
      <c r="A53" s="19"/>
      <c r="B53" s="451" t="str">
        <f>IF(D33="VOE", IF(E45+E46+E48= E49, "", "Base Pay + Overtime + Commissions/Tips do not add to the Gross Pay (Current Year).  Please correct the numbers or explain the difference."), "")</f>
        <v/>
      </c>
      <c r="C53" s="452"/>
      <c r="D53" s="452"/>
      <c r="E53" s="452"/>
      <c r="F53" s="452"/>
      <c r="G53" s="452"/>
      <c r="H53" s="453"/>
      <c r="I53" s="24"/>
      <c r="J53" s="392"/>
      <c r="K53" s="392"/>
      <c r="P53" s="29"/>
      <c r="Q53" s="29"/>
      <c r="R53" s="31"/>
      <c r="S53" s="32"/>
      <c r="T53" s="33"/>
      <c r="U53" s="33"/>
      <c r="V53" s="29"/>
    </row>
    <row r="54" spans="1:22" ht="15.75" customHeight="1" thickBot="1" x14ac:dyDescent="0.3">
      <c r="A54" s="19"/>
      <c r="B54" s="261"/>
      <c r="C54" s="446"/>
      <c r="D54" s="446"/>
      <c r="E54" s="275"/>
      <c r="F54" s="275"/>
      <c r="G54" s="276" t="s">
        <v>7</v>
      </c>
      <c r="H54" s="277">
        <f>IF(OR(C63 = "", D63="", E63=""), IF(OR(C62 = "", D62 = "", E62 = ""), (E61-C61)/2, (E62-C62)/2), (E63-C63)/2)</f>
        <v>0</v>
      </c>
      <c r="I54" s="24"/>
      <c r="J54" s="392"/>
      <c r="K54" s="392"/>
      <c r="P54" s="29"/>
      <c r="Q54" s="29"/>
      <c r="R54" s="31"/>
      <c r="S54" s="32"/>
      <c r="T54" s="33"/>
      <c r="U54" s="33"/>
      <c r="V54" s="29"/>
    </row>
    <row r="55" spans="1:22" ht="15.75" customHeight="1" thickBot="1" x14ac:dyDescent="0.3">
      <c r="A55" s="19"/>
      <c r="B55" s="278" t="s">
        <v>17</v>
      </c>
      <c r="C55" s="411" t="s">
        <v>116</v>
      </c>
      <c r="D55" s="411"/>
      <c r="E55" s="279"/>
      <c r="F55" s="412" t="s">
        <v>54</v>
      </c>
      <c r="G55" s="412"/>
      <c r="H55" s="280" t="str">
        <f>IF(OR(H54="", H54 = 0, H54&gt;31), "", IF(H54 &gt;20, "Monthly", IF(H54&gt;14, "Semi-Monthly", IF(H54&gt;9, "Bi-Weekly", "Weekly"))))</f>
        <v/>
      </c>
      <c r="I55" s="24"/>
      <c r="J55" s="445" t="s">
        <v>233</v>
      </c>
      <c r="K55" s="445"/>
      <c r="P55" s="29"/>
      <c r="Q55" s="29"/>
      <c r="R55" s="31"/>
      <c r="S55" s="32"/>
      <c r="T55" s="33"/>
      <c r="U55" s="33"/>
      <c r="V55" s="29"/>
    </row>
    <row r="56" spans="1:22" ht="15.75" customHeight="1" x14ac:dyDescent="0.25">
      <c r="A56" s="19"/>
      <c r="B56" s="281"/>
      <c r="C56" s="282"/>
      <c r="D56" s="282"/>
      <c r="E56" s="282"/>
      <c r="F56" s="283"/>
      <c r="G56" s="283"/>
      <c r="H56" s="280"/>
      <c r="I56" s="24"/>
      <c r="J56" s="392"/>
      <c r="K56" s="392"/>
      <c r="P56" s="29"/>
      <c r="Q56" s="29"/>
      <c r="R56" s="31"/>
      <c r="S56" s="32"/>
      <c r="T56" s="33"/>
      <c r="U56" s="33"/>
      <c r="V56" s="29"/>
    </row>
    <row r="57" spans="1:22" ht="15.75" customHeight="1" x14ac:dyDescent="0.25">
      <c r="A57" s="19"/>
      <c r="B57" s="188"/>
      <c r="C57" s="413" t="str">
        <f>IF(D33="Pay Stubs",IF(H31&lt;&gt;"",IF(OR(H31="Semi-Monthly",H31="Monthly"),"Enter number of Pay Periods to Date", IF(F57&gt;0,"Payroll Frequency changed, delete value in F57", "")),""), "")</f>
        <v/>
      </c>
      <c r="D57" s="413"/>
      <c r="E57" s="413"/>
      <c r="F57" s="284"/>
      <c r="G57" s="285">
        <f>IF(C57 = "Enter number of Pay Periods to Date", 50, 0)</f>
        <v>0</v>
      </c>
      <c r="H57" s="280"/>
      <c r="I57" s="24"/>
      <c r="J57" s="444" t="s">
        <v>327</v>
      </c>
      <c r="K57" s="444"/>
      <c r="P57" s="29"/>
      <c r="Q57" s="29"/>
      <c r="R57" s="31"/>
      <c r="S57" s="32"/>
      <c r="T57" s="33"/>
      <c r="U57" s="33"/>
      <c r="V57" s="29"/>
    </row>
    <row r="58" spans="1:22" ht="36" customHeight="1" x14ac:dyDescent="0.25">
      <c r="A58" s="19"/>
      <c r="B58" s="286"/>
      <c r="C58" s="414" t="str">
        <f xml:space="preserve"> IF(AND(OR(G77="", G77 = 0), OR(H77="", H77=0)), "", IF(H54&gt;31, "Pay stubs do not appear to be consecutive based on dates entered.", IF(OR( E62 &lt; C62, E62 &lt;D62, E63 &lt; C63, E63 &lt;D63), "Pay Stubs may be out of order.  Please check dates.",IF(H55 = "", "", IF(E55 = H55, "", "If Payroll Frequency selected does not equal Recommended please provide an explanation.")))))</f>
        <v/>
      </c>
      <c r="D58" s="414"/>
      <c r="E58" s="414"/>
      <c r="F58" s="414"/>
      <c r="G58" s="414"/>
      <c r="H58" s="415"/>
      <c r="I58" s="24"/>
      <c r="J58" s="444"/>
      <c r="K58" s="444"/>
      <c r="L58" s="37"/>
      <c r="M58" s="38"/>
      <c r="P58" s="29"/>
      <c r="Q58" s="29"/>
      <c r="R58" s="31"/>
      <c r="S58" s="32"/>
      <c r="T58" s="33"/>
      <c r="U58" s="33"/>
      <c r="V58" s="29"/>
    </row>
    <row r="59" spans="1:22" ht="15.75" customHeight="1" x14ac:dyDescent="0.25">
      <c r="A59" s="19"/>
      <c r="B59" s="188"/>
      <c r="C59" s="287"/>
      <c r="D59" s="274"/>
      <c r="E59" s="274"/>
      <c r="F59" s="274"/>
      <c r="G59" s="274"/>
      <c r="H59" s="288"/>
      <c r="I59" s="24"/>
      <c r="J59" s="392"/>
      <c r="K59" s="392"/>
      <c r="L59" s="37"/>
      <c r="M59" s="38"/>
      <c r="P59" s="29"/>
      <c r="Q59" s="29"/>
      <c r="R59" s="31"/>
      <c r="S59" s="32"/>
      <c r="T59" s="33"/>
      <c r="U59" s="33"/>
      <c r="V59" s="29"/>
    </row>
    <row r="60" spans="1:22" ht="24.75" thickBot="1" x14ac:dyDescent="0.3">
      <c r="A60" s="19"/>
      <c r="B60" s="289"/>
      <c r="C60" s="290" t="s">
        <v>66</v>
      </c>
      <c r="D60" s="290" t="s">
        <v>67</v>
      </c>
      <c r="E60" s="290" t="s">
        <v>255</v>
      </c>
      <c r="F60" s="291" t="s">
        <v>53</v>
      </c>
      <c r="G60" s="290" t="s">
        <v>52</v>
      </c>
      <c r="H60" s="290" t="s">
        <v>51</v>
      </c>
      <c r="I60" s="19"/>
      <c r="J60" s="392"/>
      <c r="K60" s="392"/>
      <c r="L60" s="37"/>
      <c r="M60" s="38"/>
      <c r="P60" s="29"/>
      <c r="Q60" s="29"/>
      <c r="R60" s="31"/>
      <c r="S60" s="32"/>
      <c r="T60" s="33"/>
      <c r="U60" s="33"/>
      <c r="V60" s="29"/>
    </row>
    <row r="61" spans="1:22" ht="15.75" customHeight="1" x14ac:dyDescent="0.25">
      <c r="A61" s="19"/>
      <c r="B61" s="292" t="s">
        <v>100</v>
      </c>
      <c r="C61" s="293"/>
      <c r="D61" s="294"/>
      <c r="E61" s="295"/>
      <c r="F61" s="416" t="str">
        <f>IF(D33 = "Pay Stubs", IF(AND(H31 &lt;&gt; "", F35 &lt;&gt; ""), IF(H31 = "Annual", "1 pay period to date", IF(OR(H31="Semi-Monthly", H31 = "Monthly"), "", IF(E55 = "", "",CONCATENATE(G33," pay periods to date")))), ""), "")</f>
        <v/>
      </c>
      <c r="G61" s="419" t="str">
        <f>IF(D33 = "Pay Stubs", IF(G65 = "Hourly Pay Rate", IF((C64+D64+E64)/3&gt;VLOOKUP(H31,PayPeriods,6,FALSE),CONCATENATE("Average hours &gt; ", ROUND(VLOOKUP(H31, PayPeriods, 6, FALSE),2), " (Standard Work Hours in Year / Pay Periods in Year); ", ROUND(VLOOKUP(H31, PayPeriods, 6, FALSE),2), " hours used to calculate base pay."), ""), ""), "")</f>
        <v/>
      </c>
      <c r="H61" s="420"/>
      <c r="I61" s="39"/>
      <c r="J61" s="444" t="s">
        <v>328</v>
      </c>
      <c r="K61" s="444"/>
      <c r="L61" s="37"/>
    </row>
    <row r="62" spans="1:22" ht="15.75" customHeight="1" x14ac:dyDescent="0.25">
      <c r="A62" s="19"/>
      <c r="B62" s="292" t="s">
        <v>101</v>
      </c>
      <c r="C62" s="296"/>
      <c r="D62" s="297"/>
      <c r="E62" s="298"/>
      <c r="F62" s="417"/>
      <c r="G62" s="421"/>
      <c r="H62" s="422"/>
      <c r="I62" s="40"/>
      <c r="J62" s="444"/>
      <c r="K62" s="444"/>
      <c r="L62" s="37"/>
    </row>
    <row r="63" spans="1:22" ht="15.75" customHeight="1" x14ac:dyDescent="0.25">
      <c r="A63" s="19"/>
      <c r="B63" s="292" t="s">
        <v>102</v>
      </c>
      <c r="C63" s="296"/>
      <c r="D63" s="297"/>
      <c r="E63" s="299"/>
      <c r="F63" s="417"/>
      <c r="G63" s="421"/>
      <c r="H63" s="422"/>
      <c r="I63" s="39"/>
      <c r="J63" s="444" t="s">
        <v>329</v>
      </c>
      <c r="K63" s="444"/>
      <c r="L63" s="37"/>
    </row>
    <row r="64" spans="1:22" ht="16.5" thickBot="1" x14ac:dyDescent="0.3">
      <c r="A64" s="19"/>
      <c r="B64" s="300" t="s">
        <v>103</v>
      </c>
      <c r="C64" s="301"/>
      <c r="D64" s="302"/>
      <c r="E64" s="303"/>
      <c r="F64" s="418"/>
      <c r="G64" s="421"/>
      <c r="H64" s="422"/>
      <c r="I64" s="39"/>
      <c r="J64" s="444"/>
      <c r="K64" s="444"/>
      <c r="L64" s="37"/>
    </row>
    <row r="65" spans="1:12" ht="16.5" thickBot="1" x14ac:dyDescent="0.3">
      <c r="A65" s="19"/>
      <c r="B65" s="304" t="s">
        <v>27</v>
      </c>
      <c r="C65" s="305"/>
      <c r="D65" s="306"/>
      <c r="E65" s="307"/>
      <c r="F65" s="308" t="s">
        <v>90</v>
      </c>
      <c r="G65" s="423"/>
      <c r="H65" s="424"/>
      <c r="I65" s="39"/>
      <c r="J65" s="444"/>
      <c r="K65" s="444"/>
      <c r="L65" s="37"/>
    </row>
    <row r="66" spans="1:12" ht="15.75" x14ac:dyDescent="0.25">
      <c r="A66" s="19"/>
      <c r="B66" s="309" t="s">
        <v>247</v>
      </c>
      <c r="C66" s="310">
        <f>SUM(C67:C74)</f>
        <v>0</v>
      </c>
      <c r="D66" s="310">
        <f t="shared" ref="D66:E66" si="1">SUM(D67:D74)</f>
        <v>0</v>
      </c>
      <c r="E66" s="310">
        <f t="shared" si="1"/>
        <v>0</v>
      </c>
      <c r="F66" s="310">
        <f>SUM(F67:F74)</f>
        <v>0</v>
      </c>
      <c r="G66" s="311" t="str">
        <f>IF(OR(E55 = "", G65 = ""), "", IF(AND(E62="", E63 = ""), "", IF(D33 = "Pay Stubs", IF(G65 = "Hourly Pay Rate", H36*E65*(VLOOKUP(H31,PayPeriods,3,FALSE)),E65*VLOOKUP(G65, PayRates, 2, FALSE)), "")))</f>
        <v/>
      </c>
      <c r="H66" s="256"/>
      <c r="I66" s="39"/>
      <c r="J66" s="392" t="s">
        <v>321</v>
      </c>
      <c r="K66" s="392"/>
      <c r="L66" s="37"/>
    </row>
    <row r="67" spans="1:12" ht="15.75" customHeight="1" x14ac:dyDescent="0.25">
      <c r="A67" s="19"/>
      <c r="B67" s="312" t="s">
        <v>8</v>
      </c>
      <c r="C67" s="313"/>
      <c r="D67" s="306"/>
      <c r="E67" s="307"/>
      <c r="F67" s="266"/>
      <c r="G67" s="311"/>
      <c r="H67" s="256"/>
      <c r="I67" s="39"/>
      <c r="J67" s="392" t="s">
        <v>330</v>
      </c>
      <c r="K67" s="392"/>
      <c r="L67" s="28"/>
    </row>
    <row r="68" spans="1:12" ht="15.75" customHeight="1" x14ac:dyDescent="0.25">
      <c r="A68" s="19"/>
      <c r="B68" s="312" t="s">
        <v>248</v>
      </c>
      <c r="C68" s="313"/>
      <c r="D68" s="306"/>
      <c r="E68" s="307"/>
      <c r="F68" s="266"/>
      <c r="G68" s="311"/>
      <c r="H68" s="256"/>
      <c r="I68" s="39"/>
      <c r="J68" s="392" t="s">
        <v>339</v>
      </c>
      <c r="K68" s="392"/>
      <c r="L68" s="18"/>
    </row>
    <row r="69" spans="1:12" ht="15.75" customHeight="1" x14ac:dyDescent="0.25">
      <c r="A69" s="19"/>
      <c r="B69" s="312" t="s">
        <v>249</v>
      </c>
      <c r="C69" s="313"/>
      <c r="D69" s="306"/>
      <c r="E69" s="307"/>
      <c r="F69" s="266"/>
      <c r="G69" s="311"/>
      <c r="H69" s="256"/>
      <c r="I69" s="39"/>
      <c r="J69" s="392"/>
      <c r="K69" s="392"/>
      <c r="L69" s="18"/>
    </row>
    <row r="70" spans="1:12" ht="32.25" customHeight="1" x14ac:dyDescent="0.25">
      <c r="A70" s="19"/>
      <c r="B70" s="312" t="s">
        <v>250</v>
      </c>
      <c r="C70" s="313"/>
      <c r="D70" s="306"/>
      <c r="E70" s="307"/>
      <c r="F70" s="266"/>
      <c r="G70" s="311"/>
      <c r="H70" s="256"/>
      <c r="I70" s="39"/>
      <c r="J70" s="392" t="s">
        <v>340</v>
      </c>
      <c r="K70" s="392"/>
      <c r="L70" s="18"/>
    </row>
    <row r="71" spans="1:12" ht="15.75" customHeight="1" x14ac:dyDescent="0.25">
      <c r="A71" s="19"/>
      <c r="B71" s="312" t="s">
        <v>251</v>
      </c>
      <c r="C71" s="313"/>
      <c r="D71" s="306"/>
      <c r="E71" s="307"/>
      <c r="F71" s="266"/>
      <c r="G71" s="311"/>
      <c r="H71" s="256"/>
      <c r="I71" s="39"/>
      <c r="J71" s="145"/>
      <c r="K71" s="150"/>
      <c r="L71" s="18"/>
    </row>
    <row r="72" spans="1:12" ht="15.75" customHeight="1" x14ac:dyDescent="0.25">
      <c r="A72" s="19"/>
      <c r="B72" s="312" t="s">
        <v>252</v>
      </c>
      <c r="C72" s="313"/>
      <c r="D72" s="306"/>
      <c r="E72" s="307"/>
      <c r="F72" s="266"/>
      <c r="G72" s="311"/>
      <c r="H72" s="256"/>
      <c r="I72" s="39"/>
      <c r="J72" s="444"/>
      <c r="K72" s="444"/>
      <c r="L72" s="18"/>
    </row>
    <row r="73" spans="1:12" ht="15.75" customHeight="1" x14ac:dyDescent="0.25">
      <c r="A73" s="19"/>
      <c r="B73" s="312" t="s">
        <v>253</v>
      </c>
      <c r="C73" s="313"/>
      <c r="D73" s="306"/>
      <c r="E73" s="307"/>
      <c r="F73" s="266"/>
      <c r="G73" s="311"/>
      <c r="H73" s="256"/>
      <c r="I73" s="39"/>
      <c r="J73" s="444"/>
      <c r="K73" s="444"/>
      <c r="L73" s="18"/>
    </row>
    <row r="74" spans="1:12" ht="15.75" customHeight="1" x14ac:dyDescent="0.25">
      <c r="A74" s="19"/>
      <c r="B74" s="312" t="s">
        <v>254</v>
      </c>
      <c r="C74" s="313"/>
      <c r="D74" s="306"/>
      <c r="E74" s="307"/>
      <c r="F74" s="266"/>
      <c r="G74" s="311"/>
      <c r="H74" s="256"/>
      <c r="I74" s="39"/>
      <c r="J74" s="145"/>
      <c r="K74" s="150"/>
      <c r="L74" s="18"/>
    </row>
    <row r="75" spans="1:12" ht="15.75" customHeight="1" x14ac:dyDescent="0.25">
      <c r="A75" s="19"/>
      <c r="B75" s="304" t="s">
        <v>16</v>
      </c>
      <c r="C75" s="305"/>
      <c r="D75" s="306"/>
      <c r="E75" s="307"/>
      <c r="F75" s="268"/>
      <c r="G75" s="314" t="str">
        <f>IF(E55="","",IF(AND(E62="",E63=""),"",IF(D33&lt;&gt;"Pay Stubs","", IF(YEAR(D35)=YEAR(E35), IF(OR(F75="", F75 = 0), (SUM(C75:E75)/3)*VLOOKUP(H31, PayPeriods, 3, FALSE), (F75/H35)*260), IF(G33=0,0,IF(OR(F75="", F75 = 0), SUM(C75:E75)/3*VLOOKUP(H31, PayPeriods, 3, FALSE), (F75/G33)*VLOOKUP(H31,PayPeriods,3,FALSE)))))))</f>
        <v/>
      </c>
      <c r="H75" s="260"/>
      <c r="I75" s="39"/>
      <c r="J75" s="444" t="s">
        <v>331</v>
      </c>
      <c r="K75" s="444"/>
      <c r="L75" s="18"/>
    </row>
    <row r="76" spans="1:12" ht="29.25" customHeight="1" x14ac:dyDescent="0.25">
      <c r="A76" s="19"/>
      <c r="B76" s="304" t="s">
        <v>33</v>
      </c>
      <c r="C76" s="305"/>
      <c r="D76" s="306"/>
      <c r="E76" s="307"/>
      <c r="F76" s="268"/>
      <c r="G76" s="315" t="str">
        <f>IF(E55="","",IF(AND(E62="",E63=""),"",IF(D33&lt;&gt;"Pay Stubs","", IF(YEAR(D35)=YEAR(E35), IF(OR(F76="", F76 = 0), (SUM(C76:E76)/3)*VLOOKUP(H31, PayPeriods, 3, FALSE), (F76/H35)*260), IF(G33=0,0,IF(OR(F76="", F76 = 0), SUM(C76:E76)/3*VLOOKUP(H31, PayPeriods, 3, FALSE), (F76/G33)*VLOOKUP(H31,PayPeriods,3,FALSE)))))))</f>
        <v/>
      </c>
      <c r="H76" s="260"/>
      <c r="I76" s="39"/>
      <c r="J76" s="444" t="s">
        <v>332</v>
      </c>
      <c r="K76" s="444"/>
      <c r="L76" s="18"/>
    </row>
    <row r="77" spans="1:12" ht="15.75" customHeight="1" x14ac:dyDescent="0.25">
      <c r="A77" s="19"/>
      <c r="B77" s="292" t="s">
        <v>104</v>
      </c>
      <c r="C77" s="305"/>
      <c r="D77" s="306"/>
      <c r="E77" s="307"/>
      <c r="F77" s="268"/>
      <c r="G77" s="314" t="str">
        <f>IF(E55 = "", "", IF(AND(E62 = "", E63=""), "", IF(D33 = "Pay Stubs", (G66+G75+G76), "")))</f>
        <v/>
      </c>
      <c r="H77" s="316" t="str">
        <f>IF(E55= "", "", IF(AND(E62="", E63 = ""), "", IF(D33 = "Pay Stubs", IF(YEAR(D35) = YEAR(F35), (F77/H35) *260, IF(G33 = 0, 0, (F77/G33)*VLOOKUP(H31,PayPeriods,3,FALSE))), "")))</f>
        <v/>
      </c>
      <c r="I77" s="39"/>
      <c r="J77" s="444" t="s">
        <v>333</v>
      </c>
      <c r="K77" s="444"/>
      <c r="L77" s="18"/>
    </row>
    <row r="78" spans="1:12" ht="15.75" customHeight="1" x14ac:dyDescent="0.25">
      <c r="A78" s="19"/>
      <c r="B78" s="129"/>
      <c r="C78" s="270"/>
      <c r="D78" s="270"/>
      <c r="E78" s="270"/>
      <c r="F78" s="270"/>
      <c r="G78" s="270"/>
      <c r="H78" s="270"/>
      <c r="I78" s="39"/>
      <c r="J78" s="392"/>
      <c r="K78" s="392"/>
      <c r="L78" s="18"/>
    </row>
    <row r="79" spans="1:12" ht="15.75" customHeight="1" x14ac:dyDescent="0.25">
      <c r="A79" s="19"/>
      <c r="B79" s="317" t="str">
        <f>IF(D33 = "VOE", "", IF((F66+F75+F76) = 0, "",IF((F66+F75+F76 = F77), "", "Year to Date Base pay, Overtime and Other income do not add to the Gross Wages, please correct or explain.")))</f>
        <v/>
      </c>
      <c r="C79" s="85"/>
      <c r="D79" s="85"/>
      <c r="E79" s="318"/>
      <c r="F79" s="90"/>
      <c r="G79" s="90"/>
      <c r="H79" s="90"/>
      <c r="I79" s="24"/>
      <c r="J79" s="392"/>
      <c r="K79" s="392"/>
      <c r="L79" s="18"/>
    </row>
    <row r="80" spans="1:12" ht="15.75" customHeight="1" x14ac:dyDescent="0.25">
      <c r="A80" s="19"/>
      <c r="B80" s="317" t="str">
        <f>IF(D33 = "VOE", "", IF(F77 &lt; E77, "Year to Date Gross Wages must be greater than or equal to the last pay stub", ""))</f>
        <v/>
      </c>
      <c r="C80" s="85"/>
      <c r="D80" s="85"/>
      <c r="E80" s="90"/>
      <c r="F80" s="90"/>
      <c r="G80" s="90"/>
      <c r="H80" s="90"/>
      <c r="I80" s="24"/>
      <c r="J80" s="392"/>
      <c r="K80" s="392"/>
      <c r="L80" s="18"/>
    </row>
    <row r="81" spans="1:13" ht="15.75" customHeight="1" x14ac:dyDescent="0.25">
      <c r="A81" s="19"/>
      <c r="B81" s="85"/>
      <c r="C81" s="317"/>
      <c r="D81" s="85"/>
      <c r="E81" s="90"/>
      <c r="F81" s="90"/>
      <c r="G81" s="90"/>
      <c r="H81" s="90"/>
      <c r="I81" s="24"/>
      <c r="J81" s="392"/>
      <c r="K81" s="392"/>
      <c r="L81" s="18"/>
    </row>
    <row r="82" spans="1:13" ht="15.75" customHeight="1" x14ac:dyDescent="0.25">
      <c r="A82" s="19"/>
      <c r="B82" s="319" t="str">
        <f xml:space="preserve"> IF(AND(B83 = "", B84 = ""), "", "If Regular Base Hours and/or Base Pay Rate are not provided on the check stubs, enter the numbers calculated below.")</f>
        <v/>
      </c>
      <c r="C82" s="317"/>
      <c r="D82" s="85"/>
      <c r="E82" s="90"/>
      <c r="F82" s="90"/>
      <c r="G82" s="90"/>
      <c r="H82" s="90"/>
      <c r="I82" s="24"/>
      <c r="J82" s="392"/>
      <c r="K82" s="392"/>
      <c r="L82" s="18"/>
    </row>
    <row r="83" spans="1:13" ht="15.75" x14ac:dyDescent="0.25">
      <c r="A83" s="19"/>
      <c r="B83" s="320" t="str">
        <f>IF(D33 = "Pay Stubs", IF(G65 = "Hourly Pay Rate", IF(AND(C83="", D83 = "", E83 = ""), "","Hours Calculator"), ""), "")</f>
        <v/>
      </c>
      <c r="C83" s="321" t="str">
        <f>IF(D33 = "Pay Stubs", IF(G65 = "Hourly Pay Rate", IF(C65 = "", "",C66/C65), ""), "")</f>
        <v/>
      </c>
      <c r="D83" s="321" t="str">
        <f>IF(D33 = "Pay Stubs", IF(G65 = "Hourly Pay Rate", IF(D65 = "", "", D66/D65), ""), "")</f>
        <v/>
      </c>
      <c r="E83" s="321" t="str">
        <f>IF(D33 = "Pay Stubs", IF(G65 = "Hourly Pay Rate", IF(E65 = "", "", E66/E65), ""), "")</f>
        <v/>
      </c>
      <c r="F83" s="90"/>
      <c r="G83" s="87"/>
      <c r="H83" s="85"/>
      <c r="I83" s="24"/>
      <c r="J83" s="392"/>
      <c r="K83" s="392"/>
      <c r="L83" s="18"/>
    </row>
    <row r="84" spans="1:13" ht="15.75" x14ac:dyDescent="0.25">
      <c r="A84" s="19"/>
      <c r="B84" s="320" t="str">
        <f>IF(D33 = "Pay Stubs", IF(G65 = "Hourly Pay Rate", IF(AND(C84="", D84 = "", E84 = ""), "","Rate Calculator"), ""), "")</f>
        <v/>
      </c>
      <c r="C84" s="322" t="str">
        <f>IF(D33 = "Pay Stubs", IF(G65="Hourly Pay Rate", IF(OR(C64 = "",C64 = 0), "", C66/C64),""), "")</f>
        <v/>
      </c>
      <c r="D84" s="322" t="str">
        <f>IF(D33="Pay Stubs",IF(G65="Hourly Pay Rate",IF(OR(D64="", D64 = 0),"",D66/D64), ""),"")</f>
        <v/>
      </c>
      <c r="E84" s="322" t="str">
        <f>IF(D33 = "Pay Stubs", IF(G65="Hourly Pay Rate", IF(OR(E64 = "",E64 = 0), "", E66/E64), ""), "")</f>
        <v/>
      </c>
      <c r="F84" s="85"/>
      <c r="G84" s="87"/>
      <c r="H84" s="85"/>
      <c r="I84" s="24"/>
      <c r="J84" s="392"/>
      <c r="K84" s="392"/>
      <c r="L84" s="18"/>
    </row>
    <row r="85" spans="1:13" ht="15.75" x14ac:dyDescent="0.25">
      <c r="A85" s="19"/>
      <c r="B85" s="90"/>
      <c r="C85" s="90"/>
      <c r="D85" s="90"/>
      <c r="E85" s="90"/>
      <c r="F85" s="90"/>
      <c r="G85" s="85"/>
      <c r="H85" s="323"/>
      <c r="I85" s="24"/>
      <c r="J85" s="392"/>
      <c r="K85" s="392"/>
      <c r="L85" s="18"/>
    </row>
    <row r="86" spans="1:13" ht="7.5" customHeight="1" x14ac:dyDescent="0.25">
      <c r="A86" s="19"/>
      <c r="B86" s="85"/>
      <c r="C86" s="85"/>
      <c r="D86" s="85"/>
      <c r="E86" s="85"/>
      <c r="F86" s="85"/>
      <c r="G86" s="85"/>
      <c r="H86" s="85"/>
      <c r="I86" s="19"/>
      <c r="J86" s="392"/>
      <c r="K86" s="392"/>
      <c r="L86" s="18"/>
    </row>
    <row r="87" spans="1:13" ht="14.25" customHeight="1" thickBot="1" x14ac:dyDescent="0.3">
      <c r="A87" s="19"/>
      <c r="B87" s="204" t="s">
        <v>59</v>
      </c>
      <c r="C87" s="205"/>
      <c r="D87" s="206" t="str">
        <f>E5</f>
        <v>Name not entered on Household Summary</v>
      </c>
      <c r="E87" s="205"/>
      <c r="F87" s="205"/>
      <c r="G87" s="205"/>
      <c r="H87" s="364" t="s">
        <v>239</v>
      </c>
      <c r="I87" s="24"/>
      <c r="J87" s="392"/>
      <c r="K87" s="392"/>
      <c r="L87" s="29"/>
      <c r="M87" s="29"/>
    </row>
    <row r="88" spans="1:13" ht="14.25" customHeight="1" thickTop="1" thickBot="1" x14ac:dyDescent="0.3">
      <c r="A88" s="19"/>
      <c r="B88" s="208"/>
      <c r="C88" s="209"/>
      <c r="D88" s="210"/>
      <c r="E88" s="210"/>
      <c r="F88" s="210"/>
      <c r="G88" s="210"/>
      <c r="H88" s="211"/>
      <c r="I88" s="19"/>
      <c r="J88" s="456" t="s">
        <v>338</v>
      </c>
      <c r="K88" s="456"/>
      <c r="L88" s="29"/>
      <c r="M88" s="29"/>
    </row>
    <row r="89" spans="1:13" ht="16.5" customHeight="1" thickBot="1" x14ac:dyDescent="0.3">
      <c r="A89" s="19"/>
      <c r="B89" s="212" t="s">
        <v>31</v>
      </c>
      <c r="C89" s="209" t="s">
        <v>6</v>
      </c>
      <c r="D89" s="393"/>
      <c r="E89" s="394"/>
      <c r="F89" s="394"/>
      <c r="G89" s="395"/>
      <c r="H89" s="213" t="str">
        <f>IF(D91="VOE", E101, IF(D91 = "Pay Stubs", E113, ""))</f>
        <v/>
      </c>
      <c r="I89" s="24"/>
      <c r="J89" s="392" t="s">
        <v>347</v>
      </c>
      <c r="K89" s="392"/>
      <c r="L89" s="29"/>
      <c r="M89" s="29"/>
    </row>
    <row r="90" spans="1:13" ht="15.75" customHeight="1" thickBot="1" x14ac:dyDescent="0.3">
      <c r="A90" s="19"/>
      <c r="B90" s="212"/>
      <c r="C90" s="209"/>
      <c r="D90" s="214"/>
      <c r="E90" s="215"/>
      <c r="F90" s="215"/>
      <c r="G90" s="216" t="s">
        <v>70</v>
      </c>
      <c r="H90" s="217" t="s">
        <v>61</v>
      </c>
      <c r="I90" s="24"/>
      <c r="J90" s="392" t="s">
        <v>319</v>
      </c>
      <c r="K90" s="392"/>
      <c r="L90" s="29"/>
      <c r="M90" s="29"/>
    </row>
    <row r="91" spans="1:13" ht="16.5" customHeight="1" thickBot="1" x14ac:dyDescent="0.3">
      <c r="A91" s="19"/>
      <c r="B91" s="212"/>
      <c r="C91" s="218" t="s">
        <v>36</v>
      </c>
      <c r="D91" s="219"/>
      <c r="E91" s="220" t="str">
        <f>IF(ISNUMBER(SEARCH("VOE",D91)),"Warning: Fill VOE Sec Only!!","Warning: Fill PayStubs Sec Only!!")</f>
        <v>Warning: Fill PayStubs Sec Only!!</v>
      </c>
      <c r="F91" s="221"/>
      <c r="G91" s="222" t="e">
        <f>IF(OR(H89 = "Monthly", H89="Semi-Monthly"), IF(D91="VOE", H102, IF(D91 = "Pay Stubs", F115, "")), ROUNDUP(H91,0))</f>
        <v>#VALUE!</v>
      </c>
      <c r="H91" s="324" t="e">
        <f>G93/(VLOOKUP(H89, PayPeriods, 2, FALSE))</f>
        <v>#VALUE!</v>
      </c>
      <c r="I91" s="24"/>
      <c r="J91" s="392" t="s">
        <v>348</v>
      </c>
      <c r="K91" s="392"/>
      <c r="L91" s="28"/>
    </row>
    <row r="92" spans="1:13" ht="16.5" thickBot="1" x14ac:dyDescent="0.3">
      <c r="A92" s="19"/>
      <c r="B92" s="212"/>
      <c r="C92" s="209"/>
      <c r="D92" s="224"/>
      <c r="E92" s="221"/>
      <c r="F92" s="216" t="s">
        <v>22</v>
      </c>
      <c r="G92" s="216" t="s">
        <v>72</v>
      </c>
      <c r="H92" s="217" t="s">
        <v>69</v>
      </c>
      <c r="I92" s="24"/>
      <c r="J92" s="392"/>
      <c r="K92" s="392"/>
      <c r="L92" s="28"/>
    </row>
    <row r="93" spans="1:13" ht="16.5" thickBot="1" x14ac:dyDescent="0.3">
      <c r="A93" s="19"/>
      <c r="B93" s="208"/>
      <c r="C93" s="218" t="s">
        <v>0</v>
      </c>
      <c r="D93" s="219"/>
      <c r="E93" s="225" t="e">
        <f>CONCATENATE("1/1/",YEAR(F93))</f>
        <v>#VALUE!</v>
      </c>
      <c r="F93" s="226" t="str">
        <f>IF(D91 = "VOE", E102, IF(D91 = "Pay Stubs", IF(OR(C121 = "", D121="",E121 = ""), IF(OR(C120 = "",D120="", E120=""), "", E120), E121),""))</f>
        <v/>
      </c>
      <c r="G93" s="226" t="e">
        <f>IF(YEAR(D93) = YEAR(F93), F93-D93+1,F93-E93+1)</f>
        <v>#VALUE!</v>
      </c>
      <c r="H93" s="227" t="e">
        <f>ROUNDUP(G93*(5/7), 0)</f>
        <v>#VALUE!</v>
      </c>
      <c r="I93" s="19"/>
      <c r="J93" s="392"/>
      <c r="K93" s="392"/>
      <c r="L93" s="28"/>
    </row>
    <row r="94" spans="1:13" ht="15" customHeight="1" thickBot="1" x14ac:dyDescent="0.3">
      <c r="A94" s="19"/>
      <c r="B94" s="228"/>
      <c r="C94" s="229"/>
      <c r="D94" s="230"/>
      <c r="E94" s="231"/>
      <c r="F94" s="231"/>
      <c r="G94" s="232" t="s">
        <v>71</v>
      </c>
      <c r="H94" s="233" t="str">
        <f>IF(D91 = "VOE", IF(E99&gt;VLOOKUP(H89, PayPeriods, 6, FALSE), VLOOKUP(H89, PayPeriods, 6, FALSE), E99),IF(D91="Pay Stubs", IF((C122+D122+E122)/3 &gt; VLOOKUP(H89, PayPeriods, 6, FALSE), VLOOKUP(H89, PayPeriods, 6, FALSE), (C122+D122+E122)/3), ""))</f>
        <v/>
      </c>
      <c r="I94" s="24"/>
      <c r="J94" s="392"/>
      <c r="K94" s="392"/>
      <c r="L94" s="28"/>
    </row>
    <row r="95" spans="1:13" ht="16.5" thickTop="1" x14ac:dyDescent="0.25">
      <c r="A95" s="19"/>
      <c r="B95" s="188"/>
      <c r="C95" s="91"/>
      <c r="D95" s="234"/>
      <c r="E95" s="235"/>
      <c r="F95" s="235"/>
      <c r="G95" s="91"/>
      <c r="H95" s="236"/>
      <c r="I95" s="24"/>
      <c r="J95" s="145"/>
      <c r="K95" s="146"/>
    </row>
    <row r="96" spans="1:13" ht="17.25" customHeight="1" x14ac:dyDescent="0.25">
      <c r="A96" s="19"/>
      <c r="B96" s="237" t="s">
        <v>9</v>
      </c>
      <c r="C96" s="396" t="s">
        <v>38</v>
      </c>
      <c r="D96" s="396"/>
      <c r="E96" s="396"/>
      <c r="F96" s="396"/>
      <c r="G96" s="396"/>
      <c r="H96" s="397"/>
      <c r="I96" s="24"/>
      <c r="J96" s="445" t="s">
        <v>179</v>
      </c>
      <c r="K96" s="445"/>
    </row>
    <row r="97" spans="1:25" ht="16.5" customHeight="1" x14ac:dyDescent="0.25">
      <c r="A97" s="19"/>
      <c r="B97" s="238"/>
      <c r="C97" s="91"/>
      <c r="D97" s="234"/>
      <c r="E97" s="239"/>
      <c r="F97" s="239"/>
      <c r="G97" s="91"/>
      <c r="H97" s="240"/>
      <c r="I97" s="24"/>
      <c r="J97" s="444"/>
      <c r="K97" s="444"/>
    </row>
    <row r="98" spans="1:25" ht="27.75" customHeight="1" thickBot="1" x14ac:dyDescent="0.3">
      <c r="A98" s="19"/>
      <c r="B98" s="238"/>
      <c r="C98" s="241"/>
      <c r="D98" s="241"/>
      <c r="E98" s="242" t="s">
        <v>37</v>
      </c>
      <c r="F98" s="243" t="s">
        <v>50</v>
      </c>
      <c r="G98" s="244" t="s">
        <v>49</v>
      </c>
      <c r="H98" s="243" t="s">
        <v>51</v>
      </c>
      <c r="I98" s="26"/>
      <c r="J98" s="444" t="s">
        <v>320</v>
      </c>
      <c r="K98" s="444"/>
    </row>
    <row r="99" spans="1:25" ht="16.5" thickBot="1" x14ac:dyDescent="0.3">
      <c r="A99" s="19"/>
      <c r="B99" s="188"/>
      <c r="C99" s="447" t="s">
        <v>34</v>
      </c>
      <c r="D99" s="448"/>
      <c r="E99" s="245"/>
      <c r="F99" s="246"/>
      <c r="G99" s="247"/>
      <c r="H99" s="248"/>
      <c r="I99" s="27"/>
      <c r="J99" s="444"/>
      <c r="K99" s="444"/>
    </row>
    <row r="100" spans="1:25" ht="16.5" thickBot="1" x14ac:dyDescent="0.3">
      <c r="A100" s="19"/>
      <c r="B100" s="398" t="str">
        <f>IF(D91 = "VOE", IF(G100 = "Hourly Pay Rate", IF(E99&gt;VLOOKUP(H89,PayPeriods,6,FALSE),CONCATENATE("    Average hours &gt; ", ROUND(VLOOKUP(H89, PayPeriods, 6, FALSE),2), " (Standard Work Hours in Year / Pay Periods in Year);  ", ROUND(VLOOKUP(H89, PayPeriods, 6, FALSE),2), " hours used."), ""), ""), "")</f>
        <v/>
      </c>
      <c r="C100" s="449" t="s">
        <v>27</v>
      </c>
      <c r="D100" s="450"/>
      <c r="E100" s="249"/>
      <c r="F100" s="250" t="s">
        <v>99</v>
      </c>
      <c r="G100" s="399"/>
      <c r="H100" s="400"/>
      <c r="I100" s="24"/>
      <c r="J100" s="369" t="s">
        <v>321</v>
      </c>
      <c r="K100" s="370" t="s">
        <v>322</v>
      </c>
    </row>
    <row r="101" spans="1:25" ht="15.75" customHeight="1" x14ac:dyDescent="0.25">
      <c r="A101" s="19"/>
      <c r="B101" s="398"/>
      <c r="C101" s="447" t="s">
        <v>35</v>
      </c>
      <c r="D101" s="448"/>
      <c r="E101" s="251"/>
      <c r="F101" s="401" t="str">
        <f>IF(AND(E101 &lt;&gt; "Monthly", E101 &lt;&gt; "Semi-Monthly", H102&gt;0), "Payroll Frequency changed, delete value in H66", "")</f>
        <v/>
      </c>
      <c r="G101" s="402"/>
      <c r="H101" s="403"/>
      <c r="I101" s="27"/>
      <c r="J101" s="444" t="s">
        <v>323</v>
      </c>
      <c r="K101" s="444"/>
    </row>
    <row r="102" spans="1:25" ht="13.5" customHeight="1" x14ac:dyDescent="0.25">
      <c r="A102" s="19"/>
      <c r="B102" s="398"/>
      <c r="C102" s="454" t="s">
        <v>22</v>
      </c>
      <c r="D102" s="455"/>
      <c r="E102" s="252"/>
      <c r="F102" s="404" t="str">
        <f>IF(D91 = "VOE", IF(H89 &lt;&gt; "", IF(H89 = "Annual", "1 pay period", IF(OR(E101="Semi-Monthly", E101 = "Monthly"), "Enter # of Pay Periods to Date", IF(E102 = "", "",CONCATENATE(G91," pay periods to date")))), ""), "")</f>
        <v/>
      </c>
      <c r="G102" s="404"/>
      <c r="H102" s="253"/>
      <c r="I102" s="34">
        <f>IF(F102 = "Enter # of Pay Periods to Date", 50, 0)</f>
        <v>0</v>
      </c>
      <c r="J102" s="392" t="s">
        <v>324</v>
      </c>
      <c r="K102" s="392"/>
    </row>
    <row r="103" spans="1:25" ht="13.5" customHeight="1" x14ac:dyDescent="0.25">
      <c r="A103" s="19"/>
      <c r="B103" s="398"/>
      <c r="C103" s="405" t="s">
        <v>8</v>
      </c>
      <c r="D103" s="406"/>
      <c r="E103" s="254"/>
      <c r="F103" s="255" t="str">
        <f>IF(G103 = "", "", IF(G103 = 0, 0, G103/VLOOKUP(H89, PayPeriods, 3, FALSE)))</f>
        <v/>
      </c>
      <c r="G103" s="177" t="str">
        <f>IF(OR(G100="", E101 = "", E102=""), "", IF(D91="VOE",IF(G100="Hourly Pay Rate",H94*E100*VLOOKUP(H89, PayPeriods, 4, FALSE) *(VLOOKUP(H89,PayPeriods,3,FALSE)),E100*VLOOKUP(G100,PayRates,2,FALSE)),""))</f>
        <v/>
      </c>
      <c r="H103" s="256"/>
      <c r="I103" s="25"/>
      <c r="J103" s="392"/>
      <c r="K103" s="392"/>
    </row>
    <row r="104" spans="1:25" ht="15.75" customHeight="1" x14ac:dyDescent="0.25">
      <c r="A104" s="19"/>
      <c r="B104" s="257"/>
      <c r="C104" s="405" t="s">
        <v>16</v>
      </c>
      <c r="D104" s="406"/>
      <c r="E104" s="254"/>
      <c r="F104" s="258" t="str">
        <f>IF(OR(G100="", E101 = "", E102=""), "", IF(D91="VOE",IF(YEAR(D93) = YEAR(E93), (E104/H93)*VLOOKUP(H89, PayPeriods, 5,FALSE), IF(G91 = 0, 0, E104/G91)), ""))</f>
        <v/>
      </c>
      <c r="G104" s="259" t="str">
        <f>IF(OR(G100="", E101 = "", E102=""), "", IF(D91= "VOE", IF(YEAR(D93) = YEAR(E93), (E104/H93)*VLOOKUP(H89, PayPeriods, 5, FALSE) * VLOOKUP(H89, PayPeriods, 3,FALSE), IF(G91 = 0, 0, (E104/G91)*VLOOKUP(H89, PayPeriods, 3, FALSE))), ""))</f>
        <v/>
      </c>
      <c r="H104" s="260"/>
      <c r="I104" s="25"/>
      <c r="J104" s="392"/>
      <c r="K104" s="392"/>
    </row>
    <row r="105" spans="1:25" ht="15.75" customHeight="1" x14ac:dyDescent="0.25">
      <c r="A105" s="19"/>
      <c r="B105" s="261"/>
      <c r="C105" s="407" t="s">
        <v>29</v>
      </c>
      <c r="D105" s="408"/>
      <c r="E105" s="262"/>
      <c r="F105" s="263"/>
      <c r="G105" s="264"/>
      <c r="H105" s="265"/>
      <c r="I105" s="35"/>
      <c r="J105" s="444" t="s">
        <v>325</v>
      </c>
      <c r="K105" s="444"/>
    </row>
    <row r="106" spans="1:25" ht="15.75" x14ac:dyDescent="0.25">
      <c r="A106" s="19"/>
      <c r="B106" s="261"/>
      <c r="C106" s="409"/>
      <c r="D106" s="410"/>
      <c r="E106" s="266"/>
      <c r="F106" s="267" t="str">
        <f>IF(OR(G100="", E101 = "", E102=""), "", IF(D91="VOE", IF(YEAR(D93) = YEAR(E93), (E106/H93)*VLOOKUP(H89, PayPeriods, 5,FALSE), IF(G91 = 0, 0, E106/G91)),""))</f>
        <v/>
      </c>
      <c r="G106" s="200" t="str">
        <f>IF(OR(G100="", E101 = "", E102=""), "", IF(D91 = "VOE", IF(YEAR(D93) = YEAR(E93), (E106/H93)*VLOOKUP(H89, PayPeriods, 5, FALSE) * VLOOKUP(H89, PayPeriods, 3,FALSE), IF(G91 = 0, 0, E106/G91)*VLOOKUP(H89, PayPeriods, 3, FALSE)), ""))</f>
        <v/>
      </c>
      <c r="H106" s="256"/>
      <c r="I106" s="35"/>
      <c r="J106" s="444"/>
      <c r="K106" s="444"/>
    </row>
    <row r="107" spans="1:25" ht="15.75" x14ac:dyDescent="0.25">
      <c r="A107" s="19"/>
      <c r="B107" s="261"/>
      <c r="C107" s="405" t="s">
        <v>39</v>
      </c>
      <c r="D107" s="406"/>
      <c r="E107" s="268"/>
      <c r="F107" s="269"/>
      <c r="G107" s="177" t="str">
        <f>IF(OR(G100="", E101 = "", E102=""), "", IF(D91 = "VOE", SUM(G103:G106),""))</f>
        <v/>
      </c>
      <c r="H107" s="175" t="str">
        <f>IF(OR(G100="",E101="",E102=""),"",IF(D91="VOE",IF(YEAR(D93) = YEAR(F93), (E107/H93) *260, IF(G91=0,0,(E107/G91)*VLOOKUP(H89,PayPeriods,3,FALSE))),""))</f>
        <v/>
      </c>
      <c r="I107" s="24"/>
      <c r="J107" s="444"/>
      <c r="K107" s="444"/>
      <c r="P107" s="28"/>
      <c r="Q107" s="29"/>
      <c r="R107" s="29"/>
      <c r="S107" s="29"/>
      <c r="T107" s="29"/>
      <c r="U107" s="29"/>
      <c r="V107" s="29"/>
      <c r="W107" s="29"/>
      <c r="X107" s="29"/>
      <c r="Y107" s="29"/>
    </row>
    <row r="108" spans="1:25" ht="15.75" customHeight="1" x14ac:dyDescent="0.25">
      <c r="A108" s="19"/>
      <c r="B108" s="261"/>
      <c r="C108" s="405" t="str">
        <f>IF(E102="","Gross Pay Prior Year",CONCATENATE("Gross Pay ",YEAR(E102)-1))</f>
        <v>Gross Pay Prior Year</v>
      </c>
      <c r="D108" s="406"/>
      <c r="E108" s="268"/>
      <c r="F108" s="270"/>
      <c r="G108" s="270"/>
      <c r="H108" s="271"/>
      <c r="I108" s="24"/>
      <c r="J108" s="392" t="s">
        <v>326</v>
      </c>
      <c r="K108" s="392"/>
      <c r="P108" s="30"/>
      <c r="Q108" s="29"/>
      <c r="R108" s="31"/>
      <c r="S108" s="32"/>
      <c r="T108" s="33"/>
      <c r="U108" s="33"/>
      <c r="V108" s="29"/>
    </row>
    <row r="109" spans="1:25" ht="15.75" customHeight="1" thickBot="1" x14ac:dyDescent="0.3">
      <c r="A109" s="19"/>
      <c r="B109" s="272"/>
      <c r="C109" s="405" t="str">
        <f>IF(E102="","Gross Pay Prior Year",CONCATENATE("Gross Pay ",YEAR(E102)-2))</f>
        <v>Gross Pay Prior Year</v>
      </c>
      <c r="D109" s="406"/>
      <c r="E109" s="273"/>
      <c r="F109" s="270"/>
      <c r="G109" s="270"/>
      <c r="H109" s="271"/>
      <c r="I109" s="24"/>
      <c r="J109" s="392"/>
      <c r="K109" s="392"/>
      <c r="P109" s="29"/>
      <c r="Q109" s="29"/>
      <c r="R109" s="31"/>
      <c r="S109" s="32"/>
      <c r="T109" s="33"/>
      <c r="U109" s="33"/>
      <c r="V109" s="29"/>
    </row>
    <row r="110" spans="1:25" ht="15.75" customHeight="1" x14ac:dyDescent="0.25">
      <c r="A110" s="19"/>
      <c r="B110" s="188"/>
      <c r="C110" s="274"/>
      <c r="D110" s="274"/>
      <c r="E110" s="270"/>
      <c r="F110" s="270"/>
      <c r="G110" s="270"/>
      <c r="H110" s="271"/>
      <c r="I110" s="24"/>
      <c r="J110" s="149"/>
      <c r="K110" s="369"/>
      <c r="P110" s="29"/>
      <c r="Q110" s="29"/>
      <c r="R110" s="31"/>
      <c r="S110" s="32"/>
      <c r="T110" s="33"/>
      <c r="U110" s="33"/>
      <c r="V110" s="29"/>
    </row>
    <row r="111" spans="1:25" ht="15.75" customHeight="1" x14ac:dyDescent="0.25">
      <c r="A111" s="19"/>
      <c r="B111" s="451" t="str">
        <f>IF(D91="VOE", IF(E103+E104+E106= E107, "", "Base Pay + Overtime + Commissions/Tips do not add to the Gross Pay (Current Year).  Please correct the numbers or explain the difference."), "")</f>
        <v/>
      </c>
      <c r="C111" s="452"/>
      <c r="D111" s="452"/>
      <c r="E111" s="452"/>
      <c r="F111" s="452"/>
      <c r="G111" s="452"/>
      <c r="H111" s="453"/>
      <c r="I111" s="24"/>
      <c r="J111" s="149"/>
      <c r="K111" s="369"/>
      <c r="P111" s="29"/>
      <c r="Q111" s="29"/>
      <c r="R111" s="31"/>
      <c r="S111" s="32"/>
      <c r="T111" s="33"/>
      <c r="U111" s="33"/>
      <c r="V111" s="29"/>
    </row>
    <row r="112" spans="1:25" ht="15.75" customHeight="1" thickBot="1" x14ac:dyDescent="0.3">
      <c r="A112" s="19"/>
      <c r="B112" s="261"/>
      <c r="C112" s="446"/>
      <c r="D112" s="446"/>
      <c r="E112" s="275"/>
      <c r="F112" s="275"/>
      <c r="G112" s="276" t="s">
        <v>7</v>
      </c>
      <c r="H112" s="277">
        <f>IF(OR(C121 = "", D121="", E121=""), IF(OR(C120 = "", D120 = "", E120 = ""), (E119-C119)/2, (E120-C120)/2), (E121-C121)/2)</f>
        <v>0</v>
      </c>
      <c r="I112" s="24"/>
      <c r="J112" s="392"/>
      <c r="K112" s="392"/>
      <c r="P112" s="29"/>
      <c r="Q112" s="29"/>
      <c r="R112" s="31"/>
      <c r="S112" s="32"/>
      <c r="T112" s="33"/>
      <c r="U112" s="33"/>
      <c r="V112" s="29"/>
    </row>
    <row r="113" spans="1:22" ht="15.75" customHeight="1" thickBot="1" x14ac:dyDescent="0.3">
      <c r="A113" s="19"/>
      <c r="B113" s="278" t="s">
        <v>17</v>
      </c>
      <c r="C113" s="411" t="s">
        <v>116</v>
      </c>
      <c r="D113" s="411"/>
      <c r="E113" s="279"/>
      <c r="F113" s="412" t="s">
        <v>54</v>
      </c>
      <c r="G113" s="412"/>
      <c r="H113" s="280" t="str">
        <f>IF(OR(H112="", H112 = 0, H112&gt;31), "", IF(H112 &gt;20, "Monthly", IF(H112&gt;14, "Semi-Monthly", IF(H112&gt;9, "Bi-Weekly", "Weekly"))))</f>
        <v/>
      </c>
      <c r="I113" s="24"/>
      <c r="J113" s="445" t="s">
        <v>233</v>
      </c>
      <c r="K113" s="445"/>
      <c r="P113" s="29"/>
      <c r="Q113" s="29"/>
      <c r="R113" s="31"/>
      <c r="S113" s="32"/>
      <c r="T113" s="33"/>
      <c r="U113" s="33"/>
      <c r="V113" s="29"/>
    </row>
    <row r="114" spans="1:22" ht="15.75" customHeight="1" x14ac:dyDescent="0.25">
      <c r="A114" s="19"/>
      <c r="B114" s="281"/>
      <c r="C114" s="282"/>
      <c r="D114" s="282"/>
      <c r="E114" s="282"/>
      <c r="F114" s="283"/>
      <c r="G114" s="283"/>
      <c r="H114" s="280"/>
      <c r="I114" s="24"/>
      <c r="J114" s="392"/>
      <c r="K114" s="392"/>
      <c r="P114" s="29"/>
      <c r="Q114" s="29"/>
      <c r="R114" s="31"/>
      <c r="S114" s="32"/>
      <c r="T114" s="33"/>
      <c r="U114" s="33"/>
      <c r="V114" s="29"/>
    </row>
    <row r="115" spans="1:22" ht="15.75" customHeight="1" x14ac:dyDescent="0.25">
      <c r="A115" s="19"/>
      <c r="B115" s="188"/>
      <c r="C115" s="413" t="str">
        <f>IF(D91="Pay Stubs",IF(H89&lt;&gt;"",IF(OR(H89="Semi-Monthly",H89="Monthly"),"Enter number of Pay Periods to Date", IF(F115&gt;0,"Payroll Frequency changed, delete value in F115", "")),""), "")</f>
        <v/>
      </c>
      <c r="D115" s="413"/>
      <c r="E115" s="413"/>
      <c r="F115" s="284"/>
      <c r="G115" s="285">
        <f>IF(C115 = "Enter number of Pay Periods to Date", 50, 0)</f>
        <v>0</v>
      </c>
      <c r="H115" s="280"/>
      <c r="I115" s="24"/>
      <c r="J115" s="444" t="s">
        <v>327</v>
      </c>
      <c r="K115" s="444"/>
      <c r="P115" s="29"/>
      <c r="Q115" s="29"/>
      <c r="R115" s="31"/>
      <c r="S115" s="32"/>
      <c r="T115" s="33"/>
      <c r="U115" s="33"/>
      <c r="V115" s="29"/>
    </row>
    <row r="116" spans="1:22" ht="36" customHeight="1" x14ac:dyDescent="0.25">
      <c r="A116" s="19"/>
      <c r="B116" s="325"/>
      <c r="C116" s="414" t="str">
        <f xml:space="preserve"> IF(AND(OR(G135="", G135 = 0), OR(H135="", H135=0)), "", IF(H112&gt;31, "Pay stubs do not appear to be consecutive based on dates entered.", IF(OR( E120 &lt; C120, E120 &lt;D120, E121 &lt; C121, E121 &lt;D121), "Pay Stubs may be out of order.  Please check dates.",IF(H113 = "", "", IF(E113 = H113, "", "If Payroll Frequency selected does not equal Recommended please provide an explanation.")))))</f>
        <v/>
      </c>
      <c r="D116" s="414"/>
      <c r="E116" s="414"/>
      <c r="F116" s="414"/>
      <c r="G116" s="414"/>
      <c r="H116" s="415"/>
      <c r="I116" s="44"/>
      <c r="J116" s="444"/>
      <c r="K116" s="444"/>
      <c r="P116" s="29"/>
      <c r="Q116" s="29"/>
      <c r="R116" s="31"/>
      <c r="S116" s="32"/>
      <c r="T116" s="33"/>
      <c r="U116" s="33"/>
      <c r="V116" s="29"/>
    </row>
    <row r="117" spans="1:22" ht="15.75" customHeight="1" x14ac:dyDescent="0.25">
      <c r="A117" s="19"/>
      <c r="B117" s="188"/>
      <c r="C117" s="287"/>
      <c r="D117" s="274"/>
      <c r="E117" s="274"/>
      <c r="F117" s="274"/>
      <c r="G117" s="274"/>
      <c r="H117" s="288"/>
      <c r="I117" s="24"/>
      <c r="J117" s="392"/>
      <c r="K117" s="392"/>
      <c r="P117" s="29"/>
      <c r="Q117" s="29"/>
      <c r="R117" s="31"/>
      <c r="S117" s="32"/>
      <c r="T117" s="33"/>
      <c r="U117" s="33"/>
      <c r="V117" s="29"/>
    </row>
    <row r="118" spans="1:22" ht="24.75" thickBot="1" x14ac:dyDescent="0.3">
      <c r="A118" s="19"/>
      <c r="B118" s="289"/>
      <c r="C118" s="290" t="s">
        <v>66</v>
      </c>
      <c r="D118" s="290" t="s">
        <v>67</v>
      </c>
      <c r="E118" s="290" t="s">
        <v>255</v>
      </c>
      <c r="F118" s="291" t="s">
        <v>53</v>
      </c>
      <c r="G118" s="290" t="s">
        <v>52</v>
      </c>
      <c r="H118" s="290" t="s">
        <v>51</v>
      </c>
      <c r="I118" s="19"/>
      <c r="J118" s="392"/>
      <c r="K118" s="392"/>
      <c r="P118" s="29"/>
      <c r="Q118" s="29"/>
      <c r="R118" s="31"/>
      <c r="S118" s="32"/>
      <c r="T118" s="33"/>
      <c r="U118" s="33"/>
      <c r="V118" s="29"/>
    </row>
    <row r="119" spans="1:22" ht="15.75" customHeight="1" x14ac:dyDescent="0.25">
      <c r="A119" s="19"/>
      <c r="B119" s="292" t="s">
        <v>100</v>
      </c>
      <c r="C119" s="293"/>
      <c r="D119" s="294"/>
      <c r="E119" s="295"/>
      <c r="F119" s="416" t="str">
        <f>IF(D91 = "Pay Stubs", IF(AND(H89 &lt;&gt; "", F93 &lt;&gt; ""), IF(H89 = "Annual", "1 pay period to date", IF(OR(H89="Semi-Monthly", H89 = "Monthly"), "", IF(E113 = "", "",CONCATENATE(G91," pay periods to date")))), ""), "")</f>
        <v/>
      </c>
      <c r="G119" s="419" t="str">
        <f>IF(D91 = "Pay Stubs", IF(G123 = "Hourly Pay Rate", IF((C122+D122+E122)/3&gt;VLOOKUP(H89,PayPeriods,6,FALSE),CONCATENATE("Average hours &gt; ", ROUND(VLOOKUP(H89, PayPeriods, 6, FALSE),2), " (Standard Work Hours in Year / Pay Periods in Year); ", ROUND(VLOOKUP(H89, PayPeriods, 6, FALSE),2), " hours used to calculate base pay."), ""), ""), "")</f>
        <v/>
      </c>
      <c r="H119" s="420"/>
      <c r="I119" s="39"/>
      <c r="J119" s="392"/>
      <c r="K119" s="392"/>
      <c r="P119" s="29"/>
      <c r="Q119" s="29"/>
      <c r="R119" s="31"/>
      <c r="S119" s="32"/>
      <c r="T119" s="33"/>
      <c r="U119" s="33"/>
      <c r="V119" s="29"/>
    </row>
    <row r="120" spans="1:22" ht="15.75" customHeight="1" x14ac:dyDescent="0.25">
      <c r="A120" s="19"/>
      <c r="B120" s="292" t="s">
        <v>101</v>
      </c>
      <c r="C120" s="296"/>
      <c r="D120" s="297"/>
      <c r="E120" s="298"/>
      <c r="F120" s="417"/>
      <c r="G120" s="421"/>
      <c r="H120" s="422"/>
      <c r="I120" s="40"/>
      <c r="J120" s="444" t="s">
        <v>328</v>
      </c>
      <c r="K120" s="444"/>
      <c r="P120" s="29"/>
      <c r="Q120" s="29"/>
      <c r="R120" s="31"/>
      <c r="S120" s="32"/>
      <c r="T120" s="33"/>
      <c r="U120" s="33"/>
      <c r="V120" s="29"/>
    </row>
    <row r="121" spans="1:22" ht="15.75" customHeight="1" x14ac:dyDescent="0.25">
      <c r="A121" s="19"/>
      <c r="B121" s="292" t="s">
        <v>102</v>
      </c>
      <c r="C121" s="296"/>
      <c r="D121" s="297"/>
      <c r="E121" s="299"/>
      <c r="F121" s="417"/>
      <c r="G121" s="421"/>
      <c r="H121" s="422"/>
      <c r="I121" s="39"/>
      <c r="J121" s="444"/>
      <c r="K121" s="444"/>
      <c r="P121" s="29"/>
      <c r="Q121" s="29"/>
      <c r="R121" s="31"/>
      <c r="S121" s="32"/>
      <c r="T121" s="33"/>
      <c r="U121" s="33"/>
      <c r="V121" s="29"/>
    </row>
    <row r="122" spans="1:22" ht="16.5" customHeight="1" thickBot="1" x14ac:dyDescent="0.3">
      <c r="A122" s="19"/>
      <c r="B122" s="300" t="s">
        <v>103</v>
      </c>
      <c r="C122" s="301"/>
      <c r="D122" s="302"/>
      <c r="E122" s="303"/>
      <c r="F122" s="418"/>
      <c r="G122" s="421"/>
      <c r="H122" s="422"/>
      <c r="I122" s="39"/>
      <c r="J122" s="444" t="s">
        <v>329</v>
      </c>
      <c r="K122" s="444"/>
      <c r="P122" s="29"/>
      <c r="Q122" s="29"/>
      <c r="R122" s="31"/>
      <c r="S122" s="32"/>
      <c r="T122" s="33"/>
      <c r="U122" s="33"/>
      <c r="V122" s="29"/>
    </row>
    <row r="123" spans="1:22" ht="16.5" thickBot="1" x14ac:dyDescent="0.3">
      <c r="A123" s="19"/>
      <c r="B123" s="304" t="s">
        <v>27</v>
      </c>
      <c r="C123" s="305"/>
      <c r="D123" s="306"/>
      <c r="E123" s="307"/>
      <c r="F123" s="308" t="s">
        <v>90</v>
      </c>
      <c r="G123" s="423"/>
      <c r="H123" s="424"/>
      <c r="I123" s="39"/>
      <c r="J123" s="444"/>
      <c r="K123" s="444"/>
      <c r="P123" s="29"/>
      <c r="Q123" s="29"/>
      <c r="R123" s="31"/>
      <c r="S123" s="32"/>
      <c r="T123" s="33"/>
      <c r="U123" s="33"/>
      <c r="V123" s="29"/>
    </row>
    <row r="124" spans="1:22" ht="15.75" x14ac:dyDescent="0.25">
      <c r="A124" s="45"/>
      <c r="B124" s="309" t="s">
        <v>247</v>
      </c>
      <c r="C124" s="310">
        <f>SUM(C125:C132)</f>
        <v>0</v>
      </c>
      <c r="D124" s="310">
        <f t="shared" ref="D124:E124" si="2">SUM(D125:D132)</f>
        <v>0</v>
      </c>
      <c r="E124" s="310">
        <f t="shared" si="2"/>
        <v>0</v>
      </c>
      <c r="F124" s="310">
        <f>SUM(F125:F132)</f>
        <v>0</v>
      </c>
      <c r="G124" s="311" t="str">
        <f>IF(OR(E113 = "", G123 = ""), "", IF(AND(E120="", E121 = ""), "", IF(D91 = "Pay Stubs", IF(G123 = "Hourly Pay Rate", H94*E123*(VLOOKUP(H89,PayPeriods,3,FALSE)),E123*VLOOKUP(G123, PayRates, 2, FALSE)), "")))</f>
        <v/>
      </c>
      <c r="H124" s="256"/>
      <c r="I124" s="39"/>
      <c r="J124" s="444"/>
      <c r="K124" s="444"/>
      <c r="L124" s="37"/>
      <c r="M124" s="38"/>
      <c r="P124" s="29"/>
      <c r="Q124" s="29"/>
      <c r="R124" s="31"/>
      <c r="S124" s="32"/>
      <c r="T124" s="33"/>
      <c r="U124" s="33"/>
      <c r="V124" s="29"/>
    </row>
    <row r="125" spans="1:22" ht="15.75" customHeight="1" x14ac:dyDescent="0.25">
      <c r="A125" s="19"/>
      <c r="B125" s="312" t="s">
        <v>8</v>
      </c>
      <c r="C125" s="313"/>
      <c r="D125" s="306"/>
      <c r="E125" s="307"/>
      <c r="F125" s="266"/>
      <c r="G125" s="311"/>
      <c r="H125" s="256"/>
      <c r="I125" s="39"/>
      <c r="J125" s="392" t="s">
        <v>321</v>
      </c>
      <c r="K125" s="392"/>
      <c r="L125" s="37"/>
      <c r="M125" s="38"/>
      <c r="P125" s="29"/>
      <c r="Q125" s="29"/>
      <c r="R125" s="31"/>
      <c r="S125" s="32"/>
      <c r="T125" s="33"/>
      <c r="U125" s="33"/>
      <c r="V125" s="29"/>
    </row>
    <row r="126" spans="1:22" ht="15.75" customHeight="1" x14ac:dyDescent="0.25">
      <c r="A126" s="19"/>
      <c r="B126" s="312" t="s">
        <v>248</v>
      </c>
      <c r="C126" s="313"/>
      <c r="D126" s="306"/>
      <c r="E126" s="307"/>
      <c r="F126" s="266"/>
      <c r="G126" s="311"/>
      <c r="H126" s="256"/>
      <c r="I126" s="39"/>
      <c r="J126" s="392" t="s">
        <v>330</v>
      </c>
      <c r="K126" s="392"/>
      <c r="L126" s="37"/>
      <c r="M126" s="38"/>
      <c r="P126" s="29"/>
      <c r="Q126" s="29"/>
      <c r="R126" s="31"/>
      <c r="S126" s="32"/>
      <c r="T126" s="33"/>
      <c r="U126" s="33"/>
      <c r="V126" s="29"/>
    </row>
    <row r="127" spans="1:22" ht="15.75" customHeight="1" x14ac:dyDescent="0.25">
      <c r="A127" s="19"/>
      <c r="B127" s="312" t="s">
        <v>249</v>
      </c>
      <c r="C127" s="313"/>
      <c r="D127" s="306"/>
      <c r="E127" s="307"/>
      <c r="F127" s="266"/>
      <c r="G127" s="311"/>
      <c r="H127" s="256"/>
      <c r="I127" s="39"/>
      <c r="J127" s="392" t="s">
        <v>339</v>
      </c>
      <c r="K127" s="392"/>
      <c r="L127" s="37"/>
    </row>
    <row r="128" spans="1:22" ht="29.25" customHeight="1" x14ac:dyDescent="0.25">
      <c r="A128" s="19"/>
      <c r="B128" s="312" t="s">
        <v>250</v>
      </c>
      <c r="C128" s="313"/>
      <c r="D128" s="306"/>
      <c r="E128" s="307"/>
      <c r="F128" s="266"/>
      <c r="G128" s="311"/>
      <c r="H128" s="256"/>
      <c r="I128" s="39"/>
      <c r="J128" s="392" t="s">
        <v>340</v>
      </c>
      <c r="K128" s="392"/>
      <c r="L128" s="37"/>
    </row>
    <row r="129" spans="1:12" ht="15.75" x14ac:dyDescent="0.25">
      <c r="A129" s="19"/>
      <c r="B129" s="312" t="s">
        <v>251</v>
      </c>
      <c r="C129" s="313"/>
      <c r="D129" s="306"/>
      <c r="E129" s="307"/>
      <c r="F129" s="266"/>
      <c r="G129" s="311"/>
      <c r="H129" s="256"/>
      <c r="I129" s="39"/>
      <c r="J129" s="392"/>
      <c r="K129" s="392"/>
      <c r="L129" s="37"/>
    </row>
    <row r="130" spans="1:12" ht="15.75" customHeight="1" x14ac:dyDescent="0.25">
      <c r="A130" s="19"/>
      <c r="B130" s="312" t="s">
        <v>252</v>
      </c>
      <c r="C130" s="313"/>
      <c r="D130" s="306"/>
      <c r="E130" s="307"/>
      <c r="F130" s="266"/>
      <c r="G130" s="311"/>
      <c r="H130" s="256"/>
      <c r="I130" s="39"/>
      <c r="J130" s="151"/>
      <c r="K130" s="370"/>
      <c r="L130" s="37"/>
    </row>
    <row r="131" spans="1:12" ht="15.75" x14ac:dyDescent="0.25">
      <c r="A131" s="19"/>
      <c r="B131" s="312" t="s">
        <v>253</v>
      </c>
      <c r="C131" s="313"/>
      <c r="D131" s="306"/>
      <c r="E131" s="307"/>
      <c r="F131" s="266"/>
      <c r="G131" s="311"/>
      <c r="H131" s="256"/>
      <c r="I131" s="39"/>
      <c r="J131" s="145"/>
      <c r="K131" s="150"/>
      <c r="L131" s="37"/>
    </row>
    <row r="132" spans="1:12" s="47" customFormat="1" ht="15.75" x14ac:dyDescent="0.25">
      <c r="A132" s="19"/>
      <c r="B132" s="312" t="s">
        <v>254</v>
      </c>
      <c r="C132" s="313"/>
      <c r="D132" s="306"/>
      <c r="E132" s="307"/>
      <c r="F132" s="266"/>
      <c r="G132" s="311"/>
      <c r="H132" s="256"/>
      <c r="I132" s="39"/>
      <c r="J132" s="145"/>
      <c r="K132" s="150"/>
      <c r="L132" s="46"/>
    </row>
    <row r="133" spans="1:12" ht="15.75" x14ac:dyDescent="0.25">
      <c r="A133" s="19"/>
      <c r="B133" s="304" t="s">
        <v>16</v>
      </c>
      <c r="C133" s="305"/>
      <c r="D133" s="306"/>
      <c r="E133" s="307"/>
      <c r="F133" s="268"/>
      <c r="G133" s="314" t="str">
        <f>IF(E113="","",IF(AND(E120="",E121=""),"",IF(D91&lt;&gt;"Pay Stubs","", IF(YEAR(D93)=YEAR(E93), IF(OR(F133="", F133 = 0), (SUM(C133:E133)/3)*VLOOKUP(H89, PayPeriods, 3, FALSE), (F133/H93)*260), IF(G91=0,0,IF(OR(F133="", F133 = 0), SUM(C133:E133)/3*VLOOKUP(H89, PayPeriods, 3, FALSE), (F133/G91)*VLOOKUP(H89,PayPeriods,3,FALSE)))))))</f>
        <v/>
      </c>
      <c r="H133" s="260"/>
      <c r="I133" s="39"/>
      <c r="J133" s="444" t="s">
        <v>331</v>
      </c>
      <c r="K133" s="444"/>
      <c r="L133" s="28"/>
    </row>
    <row r="134" spans="1:12" ht="30.75" customHeight="1" x14ac:dyDescent="0.25">
      <c r="A134" s="19"/>
      <c r="B134" s="304" t="s">
        <v>33</v>
      </c>
      <c r="C134" s="305"/>
      <c r="D134" s="306"/>
      <c r="E134" s="307"/>
      <c r="F134" s="268"/>
      <c r="G134" s="315" t="str">
        <f>IF(E113="","",IF(AND(E120="",E121=""),"",IF(D91&lt;&gt;"Pay Stubs","", IF(YEAR(D93)=YEAR(E93), IF(OR(F134="", F134 = 0), (SUM(C134:E134)/3)*VLOOKUP(H89, PayPeriods, 3, FALSE), (F134/H93)*260), IF(G91=0,0,IF(OR(F134="", F134 = 0), SUM(C134:E134)/3*VLOOKUP(H89, PayPeriods, 3, FALSE), (F134/G91)*VLOOKUP(H89,PayPeriods,3,FALSE)))))))</f>
        <v/>
      </c>
      <c r="H134" s="260"/>
      <c r="I134" s="39"/>
      <c r="J134" s="444" t="s">
        <v>332</v>
      </c>
      <c r="K134" s="444"/>
      <c r="L134" s="18"/>
    </row>
    <row r="135" spans="1:12" ht="15.75" customHeight="1" x14ac:dyDescent="0.25">
      <c r="A135" s="19"/>
      <c r="B135" s="292" t="s">
        <v>104</v>
      </c>
      <c r="C135" s="305"/>
      <c r="D135" s="306"/>
      <c r="E135" s="307"/>
      <c r="F135" s="268"/>
      <c r="G135" s="314" t="str">
        <f>IF(E113 = "", "", IF(AND(E120 = "", E121=""), "", IF(D91 = "Pay Stubs", (G124+G133+G134), "")))</f>
        <v/>
      </c>
      <c r="H135" s="316" t="str">
        <f>IF(E113= "", "", IF(AND(E120="", E121 = ""), "", IF(D91 = "Pay Stubs", IF(YEAR(D93) = YEAR(F93), (F135/H93) *260, IF(G91 = 0, 0, (F135/G91)*VLOOKUP(H89,PayPeriods,3,FALSE))), "")))</f>
        <v/>
      </c>
      <c r="I135" s="39"/>
      <c r="J135" s="444" t="s">
        <v>333</v>
      </c>
      <c r="K135" s="444"/>
      <c r="L135" s="18"/>
    </row>
    <row r="136" spans="1:12" ht="15.75" x14ac:dyDescent="0.25">
      <c r="A136" s="19"/>
      <c r="B136" s="129"/>
      <c r="C136" s="270"/>
      <c r="D136" s="270"/>
      <c r="E136" s="270"/>
      <c r="F136" s="270"/>
      <c r="G136" s="270"/>
      <c r="H136" s="270"/>
      <c r="I136" s="39"/>
      <c r="J136" s="392"/>
      <c r="K136" s="392"/>
      <c r="L136" s="18"/>
    </row>
    <row r="137" spans="1:12" ht="15.75" customHeight="1" x14ac:dyDescent="0.25">
      <c r="A137" s="19"/>
      <c r="B137" s="317" t="str">
        <f>IF(D91 = "VOE", "", IF((F124+F133+F134) = 0, "",IF((F124+F133+F134) = F135, "", "Year to Date Base pay, Overtime and Other income do not add to the Gross Wages, please correct or explain.")))</f>
        <v/>
      </c>
      <c r="C137" s="85"/>
      <c r="D137" s="85"/>
      <c r="E137" s="318"/>
      <c r="F137" s="90"/>
      <c r="G137" s="90"/>
      <c r="H137" s="90"/>
      <c r="I137" s="24"/>
      <c r="J137" s="392"/>
      <c r="K137" s="392"/>
      <c r="L137" s="18"/>
    </row>
    <row r="138" spans="1:12" ht="15.75" customHeight="1" x14ac:dyDescent="0.25">
      <c r="A138" s="19"/>
      <c r="B138" s="317" t="str">
        <f>IF(D91 = "VOE", "", IF(F135 &lt; E135, "Year to Date Gross Wages must be greater than or equal to the last pay stub", ""))</f>
        <v/>
      </c>
      <c r="C138" s="85"/>
      <c r="D138" s="85"/>
      <c r="E138" s="90"/>
      <c r="F138" s="90"/>
      <c r="G138" s="90"/>
      <c r="H138" s="90"/>
      <c r="I138" s="24"/>
      <c r="J138" s="392"/>
      <c r="K138" s="392"/>
      <c r="L138" s="18"/>
    </row>
    <row r="139" spans="1:12" ht="15.75" customHeight="1" x14ac:dyDescent="0.25">
      <c r="A139" s="19"/>
      <c r="B139" s="85"/>
      <c r="C139" s="317"/>
      <c r="D139" s="85"/>
      <c r="E139" s="90"/>
      <c r="F139" s="90"/>
      <c r="G139" s="90"/>
      <c r="H139" s="90"/>
      <c r="I139" s="24"/>
      <c r="J139" s="392"/>
      <c r="K139" s="392"/>
      <c r="L139" s="18"/>
    </row>
    <row r="140" spans="1:12" ht="15.75" customHeight="1" x14ac:dyDescent="0.25">
      <c r="A140" s="19"/>
      <c r="B140" s="319" t="str">
        <f xml:space="preserve"> IF(AND(B141 = "", B142 = ""), "", "If Regular Base Hours and/or Base Pay Rate are not provided on the check stubs, enter the numbers calculated below.")</f>
        <v/>
      </c>
      <c r="C140" s="317"/>
      <c r="D140" s="85"/>
      <c r="E140" s="90"/>
      <c r="F140" s="90"/>
      <c r="G140" s="90"/>
      <c r="H140" s="90"/>
      <c r="I140" s="24"/>
      <c r="J140" s="392"/>
      <c r="K140" s="392"/>
      <c r="L140" s="18"/>
    </row>
    <row r="141" spans="1:12" ht="15.75" customHeight="1" x14ac:dyDescent="0.25">
      <c r="A141" s="19"/>
      <c r="B141" s="320" t="str">
        <f>IF(D91 = "Pay Stubs", IF(G123 = "Hourly Pay Rate", IF(AND(C141="", D141 = "", E141 = ""), "","Hours Calculator"), ""), "")</f>
        <v/>
      </c>
      <c r="C141" s="321" t="str">
        <f>IF(D91 = "Pay Stubs", IF(G123 = "Hourly Pay Rate", IF(C123 = "", "",C124/C123), ""), "")</f>
        <v/>
      </c>
      <c r="D141" s="321" t="str">
        <f>IF(D91 = "Pay Stubs", IF(G123 = "Hourly Pay Rate", IF(D123 = "", "", D124/D123), ""), "")</f>
        <v/>
      </c>
      <c r="E141" s="321" t="str">
        <f>IF(D91 = "Pay Stubs", IF(G123 = "Hourly Pay Rate", IF(E123 = "", "", E124/E123), ""), "")</f>
        <v/>
      </c>
      <c r="F141" s="90"/>
      <c r="G141" s="87"/>
      <c r="H141" s="85"/>
      <c r="I141" s="24"/>
      <c r="J141" s="392"/>
      <c r="K141" s="392"/>
      <c r="L141" s="18"/>
    </row>
    <row r="142" spans="1:12" ht="15.75" customHeight="1" x14ac:dyDescent="0.25">
      <c r="A142" s="19"/>
      <c r="B142" s="320" t="str">
        <f>IF(D91 = "Pay Stubs", IF(G123 = "Hourly Pay Rate", IF(AND(C142="", D142 = "", E142 = ""), "","Rate Calculator"), ""), "")</f>
        <v/>
      </c>
      <c r="C142" s="322" t="str">
        <f>IF(D91 = "Pay Stubs", IF(G123="Hourly Pay Rate", IF(OR(C122 = "",C122 = 0), "", C124/C122),""), "")</f>
        <v/>
      </c>
      <c r="D142" s="322" t="str">
        <f>IF(D91="Pay Stubs",IF(G123="Hourly Pay Rate",IF(OR(D122="", D122 = 0),"",D124/D122), ""),"")</f>
        <v/>
      </c>
      <c r="E142" s="322" t="str">
        <f>IF(D91 = "Pay Stubs", IF(G123="Hourly Pay Rate", IF(OR(E122 = "",E122 = 0), "", E124/E122), ""), "")</f>
        <v/>
      </c>
      <c r="F142" s="85"/>
      <c r="G142" s="87"/>
      <c r="H142" s="85"/>
      <c r="I142" s="24"/>
      <c r="J142" s="392"/>
      <c r="K142" s="392"/>
      <c r="L142" s="18"/>
    </row>
    <row r="143" spans="1:12" ht="15.75" customHeight="1" x14ac:dyDescent="0.25">
      <c r="A143" s="19"/>
      <c r="B143" s="90"/>
      <c r="C143" s="90"/>
      <c r="D143" s="90"/>
      <c r="E143" s="90"/>
      <c r="F143" s="90"/>
      <c r="G143" s="85"/>
      <c r="H143" s="323"/>
      <c r="I143" s="24"/>
      <c r="J143" s="392"/>
      <c r="K143" s="392"/>
      <c r="L143" s="18"/>
    </row>
    <row r="144" spans="1:12" ht="15.75" customHeight="1" x14ac:dyDescent="0.25">
      <c r="A144" s="19"/>
      <c r="B144" s="85"/>
      <c r="C144" s="85"/>
      <c r="D144" s="85"/>
      <c r="E144" s="85"/>
      <c r="F144" s="85"/>
      <c r="G144" s="85"/>
      <c r="H144" s="85"/>
      <c r="I144" s="19"/>
      <c r="J144" s="392"/>
      <c r="K144" s="392"/>
      <c r="L144" s="18"/>
    </row>
    <row r="145" spans="1:13" ht="15.75" customHeight="1" thickBot="1" x14ac:dyDescent="0.3">
      <c r="A145" s="19"/>
      <c r="B145" s="204" t="s">
        <v>59</v>
      </c>
      <c r="C145" s="205"/>
      <c r="D145" s="206" t="str">
        <f>E5</f>
        <v>Name not entered on Household Summary</v>
      </c>
      <c r="E145" s="205"/>
      <c r="F145" s="205"/>
      <c r="G145" s="205"/>
      <c r="H145" s="364" t="s">
        <v>239</v>
      </c>
      <c r="I145" s="24"/>
      <c r="J145" s="392"/>
      <c r="K145" s="392"/>
      <c r="L145" s="18"/>
    </row>
    <row r="146" spans="1:13" ht="15.75" customHeight="1" thickTop="1" thickBot="1" x14ac:dyDescent="0.3">
      <c r="A146" s="19"/>
      <c r="B146" s="208"/>
      <c r="C146" s="209"/>
      <c r="D146" s="210"/>
      <c r="E146" s="210"/>
      <c r="F146" s="210"/>
      <c r="G146" s="210"/>
      <c r="H146" s="211"/>
      <c r="I146" s="19"/>
      <c r="J146" s="456" t="s">
        <v>338</v>
      </c>
      <c r="K146" s="456"/>
      <c r="L146" s="18"/>
    </row>
    <row r="147" spans="1:13" ht="15.75" customHeight="1" thickBot="1" x14ac:dyDescent="0.3">
      <c r="A147" s="19"/>
      <c r="B147" s="212" t="s">
        <v>32</v>
      </c>
      <c r="C147" s="209" t="s">
        <v>6</v>
      </c>
      <c r="D147" s="393"/>
      <c r="E147" s="394"/>
      <c r="F147" s="394"/>
      <c r="G147" s="395"/>
      <c r="H147" s="213" t="str">
        <f>IF(D149="VOE", E159, IF(D149 = "Pay Stubs", E171, ""))</f>
        <v/>
      </c>
      <c r="I147" s="24"/>
      <c r="J147" s="392" t="s">
        <v>347</v>
      </c>
      <c r="K147" s="392"/>
      <c r="L147" s="18"/>
    </row>
    <row r="148" spans="1:13" ht="15.75" customHeight="1" thickBot="1" x14ac:dyDescent="0.3">
      <c r="A148" s="19"/>
      <c r="B148" s="212"/>
      <c r="C148" s="209"/>
      <c r="D148" s="214"/>
      <c r="E148" s="215"/>
      <c r="F148" s="215"/>
      <c r="G148" s="216" t="s">
        <v>70</v>
      </c>
      <c r="H148" s="217" t="s">
        <v>61</v>
      </c>
      <c r="I148" s="24"/>
      <c r="J148" s="392" t="s">
        <v>319</v>
      </c>
      <c r="K148" s="392"/>
      <c r="L148" s="18"/>
    </row>
    <row r="149" spans="1:13" ht="16.5" customHeight="1" thickBot="1" x14ac:dyDescent="0.3">
      <c r="A149" s="19"/>
      <c r="B149" s="212"/>
      <c r="C149" s="218" t="s">
        <v>36</v>
      </c>
      <c r="D149" s="219"/>
      <c r="E149" s="220" t="str">
        <f>IF(ISNUMBER(SEARCH("VOE",D149)),"Warning: Fill VOE Sec Only!!","Warning: Fill PayStubs Sec Only!!")</f>
        <v>Warning: Fill PayStubs Sec Only!!</v>
      </c>
      <c r="F149" s="221"/>
      <c r="G149" s="222" t="e">
        <f>IF(OR(H147 = "Monthly", H147="Semi-Monthly"), IF(D149="VOE", H160, IF(D149 = "Pay Stubs", F173, "")), ROUNDUP(H149,0))</f>
        <v>#VALUE!</v>
      </c>
      <c r="H149" s="324" t="e">
        <f>G151/(VLOOKUP(H147, PayPeriods, 2, FALSE))</f>
        <v>#VALUE!</v>
      </c>
      <c r="I149" s="24"/>
      <c r="J149" s="392" t="s">
        <v>348</v>
      </c>
      <c r="K149" s="392"/>
      <c r="L149" s="18"/>
    </row>
    <row r="150" spans="1:13" ht="16.5" thickBot="1" x14ac:dyDescent="0.3">
      <c r="A150" s="19"/>
      <c r="B150" s="212"/>
      <c r="C150" s="209"/>
      <c r="D150" s="224"/>
      <c r="E150" s="221"/>
      <c r="F150" s="216" t="s">
        <v>22</v>
      </c>
      <c r="G150" s="216" t="s">
        <v>72</v>
      </c>
      <c r="H150" s="217" t="s">
        <v>69</v>
      </c>
      <c r="I150" s="24"/>
      <c r="J150" s="392"/>
      <c r="K150" s="392"/>
      <c r="L150" s="18"/>
    </row>
    <row r="151" spans="1:13" ht="16.5" thickBot="1" x14ac:dyDescent="0.3">
      <c r="A151" s="19"/>
      <c r="B151" s="208"/>
      <c r="C151" s="218" t="s">
        <v>0</v>
      </c>
      <c r="D151" s="219"/>
      <c r="E151" s="225" t="e">
        <f>CONCATENATE("1/1/",YEAR(F151))</f>
        <v>#VALUE!</v>
      </c>
      <c r="F151" s="226" t="str">
        <f>IF(D149 = "VOE", E160, IF(D149 = "Pay Stubs", IF(OR(C179 = "", D179="",E179 = ""), IF(OR(C178 = "",D178="", E178=""), "", E178), E179),""))</f>
        <v/>
      </c>
      <c r="G151" s="226" t="e">
        <f>IF(YEAR(D151) = YEAR(F151), F151-D151+1,F151-E151+1)</f>
        <v>#VALUE!</v>
      </c>
      <c r="H151" s="227" t="e">
        <f>ROUNDUP(G151*(5/7), 0)</f>
        <v>#VALUE!</v>
      </c>
      <c r="I151" s="19"/>
      <c r="J151" s="392"/>
      <c r="K151" s="392"/>
      <c r="L151" s="18"/>
    </row>
    <row r="152" spans="1:13" ht="7.5" customHeight="1" thickBot="1" x14ac:dyDescent="0.3">
      <c r="A152" s="19"/>
      <c r="B152" s="228"/>
      <c r="C152" s="229"/>
      <c r="D152" s="230"/>
      <c r="E152" s="231"/>
      <c r="F152" s="231"/>
      <c r="G152" s="232" t="s">
        <v>71</v>
      </c>
      <c r="H152" s="233" t="str">
        <f>IF(D149 = "VOE", IF(E157&gt;VLOOKUP(H147, PayPeriods, 6, FALSE), VLOOKUP(H147, PayPeriods, 6, FALSE), E157),IF(D149="Pay Stubs", IF((C180+D180+E180)/3 &gt; VLOOKUP(H147, PayPeriods, 6, FALSE), VLOOKUP(H147, PayPeriods, 6, FALSE), (C180+D180+E180)/3), ""))</f>
        <v/>
      </c>
      <c r="I152" s="24"/>
      <c r="J152" s="392"/>
      <c r="K152" s="392"/>
      <c r="L152" s="18"/>
    </row>
    <row r="153" spans="1:13" ht="14.25" customHeight="1" thickTop="1" x14ac:dyDescent="0.25">
      <c r="A153" s="19"/>
      <c r="B153" s="188"/>
      <c r="C153" s="91"/>
      <c r="D153" s="234"/>
      <c r="E153" s="235"/>
      <c r="F153" s="235"/>
      <c r="G153" s="91"/>
      <c r="H153" s="236"/>
      <c r="I153" s="24"/>
      <c r="J153" s="145"/>
      <c r="K153" s="146"/>
      <c r="L153" s="29"/>
      <c r="M153" s="29"/>
    </row>
    <row r="154" spans="1:13" ht="14.25" customHeight="1" x14ac:dyDescent="0.25">
      <c r="A154" s="19"/>
      <c r="B154" s="237" t="s">
        <v>9</v>
      </c>
      <c r="C154" s="396" t="s">
        <v>38</v>
      </c>
      <c r="D154" s="396"/>
      <c r="E154" s="396"/>
      <c r="F154" s="396"/>
      <c r="G154" s="396"/>
      <c r="H154" s="397"/>
      <c r="I154" s="24"/>
      <c r="J154" s="445" t="s">
        <v>179</v>
      </c>
      <c r="K154" s="445"/>
      <c r="L154" s="29"/>
      <c r="M154" s="29"/>
    </row>
    <row r="155" spans="1:13" ht="16.5" customHeight="1" x14ac:dyDescent="0.25">
      <c r="A155" s="19"/>
      <c r="B155" s="238"/>
      <c r="C155" s="91"/>
      <c r="D155" s="234"/>
      <c r="E155" s="239"/>
      <c r="F155" s="239"/>
      <c r="G155" s="91"/>
      <c r="H155" s="240"/>
      <c r="I155" s="24"/>
      <c r="J155" s="444"/>
      <c r="K155" s="444"/>
      <c r="L155" s="29"/>
      <c r="M155" s="29"/>
    </row>
    <row r="156" spans="1:13" ht="24.75" customHeight="1" thickBot="1" x14ac:dyDescent="0.3">
      <c r="A156" s="19"/>
      <c r="B156" s="238"/>
      <c r="C156" s="241"/>
      <c r="D156" s="241"/>
      <c r="E156" s="242" t="s">
        <v>37</v>
      </c>
      <c r="F156" s="243" t="s">
        <v>50</v>
      </c>
      <c r="G156" s="244" t="s">
        <v>49</v>
      </c>
      <c r="H156" s="243" t="s">
        <v>51</v>
      </c>
      <c r="I156" s="26"/>
      <c r="J156" s="444" t="s">
        <v>320</v>
      </c>
      <c r="K156" s="444"/>
      <c r="L156" s="29"/>
      <c r="M156" s="29"/>
    </row>
    <row r="157" spans="1:13" ht="16.5" thickBot="1" x14ac:dyDescent="0.3">
      <c r="A157" s="19"/>
      <c r="B157" s="188"/>
      <c r="C157" s="447" t="s">
        <v>34</v>
      </c>
      <c r="D157" s="448"/>
      <c r="E157" s="245"/>
      <c r="F157" s="246"/>
      <c r="G157" s="247"/>
      <c r="H157" s="248"/>
      <c r="I157" s="27"/>
      <c r="J157" s="444"/>
      <c r="K157" s="444"/>
      <c r="L157" s="28"/>
    </row>
    <row r="158" spans="1:13" ht="16.5" thickBot="1" x14ac:dyDescent="0.3">
      <c r="A158" s="19"/>
      <c r="B158" s="398" t="str">
        <f>IF(D149 = "VOE", IF(G158 = "Hourly Pay Rate", IF(E157&gt;VLOOKUP(H147,PayPeriods,6,FALSE),CONCATENATE("    Average hours &gt; ", ROUND(VLOOKUP(H147, PayPeriods, 6, FALSE),2), " (Standard Work Hours in Year / Pay Periods in Year);  ", ROUND(VLOOKUP(H147, PayPeriods, 6, FALSE),2), " hours used."), ""), ""), "")</f>
        <v/>
      </c>
      <c r="C158" s="449" t="s">
        <v>27</v>
      </c>
      <c r="D158" s="450"/>
      <c r="E158" s="249"/>
      <c r="F158" s="250" t="s">
        <v>99</v>
      </c>
      <c r="G158" s="399"/>
      <c r="H158" s="400"/>
      <c r="I158" s="24"/>
      <c r="J158" s="369" t="s">
        <v>321</v>
      </c>
      <c r="K158" s="370" t="s">
        <v>322</v>
      </c>
      <c r="L158" s="28"/>
    </row>
    <row r="159" spans="1:13" ht="15.75" customHeight="1" x14ac:dyDescent="0.25">
      <c r="A159" s="19"/>
      <c r="B159" s="398"/>
      <c r="C159" s="447" t="s">
        <v>35</v>
      </c>
      <c r="D159" s="448"/>
      <c r="E159" s="251"/>
      <c r="F159" s="401" t="str">
        <f>IF(AND(E159 &lt;&gt; "Monthly", E159 &lt;&gt; "Semi-Monthly", H160&gt;0), "Payroll Frequency changed, delete value in H66", "")</f>
        <v/>
      </c>
      <c r="G159" s="402"/>
      <c r="H159" s="403"/>
      <c r="I159" s="27"/>
      <c r="J159" s="444" t="s">
        <v>323</v>
      </c>
      <c r="K159" s="444"/>
      <c r="L159" s="28"/>
    </row>
    <row r="160" spans="1:13" ht="15" customHeight="1" x14ac:dyDescent="0.25">
      <c r="A160" s="19"/>
      <c r="B160" s="398"/>
      <c r="C160" s="454" t="s">
        <v>22</v>
      </c>
      <c r="D160" s="455"/>
      <c r="E160" s="252"/>
      <c r="F160" s="404" t="str">
        <f>IF(D149 = "VOE", IF(H147 &lt;&gt; "", IF(H147 = "Annual", "1 pay period", IF(OR(E159="Semi-Monthly", E159 = "Monthly"), "Enter # of Pay Periods to Date", IF(E160 = "", "",CONCATENATE(G149," pay periods to date")))), ""), "")</f>
        <v/>
      </c>
      <c r="G160" s="404"/>
      <c r="H160" s="253"/>
      <c r="I160" s="34">
        <f>IF(F160 = "Enter # of Pay Periods to Date", 50, 0)</f>
        <v>0</v>
      </c>
      <c r="J160" s="392" t="s">
        <v>324</v>
      </c>
      <c r="K160" s="392"/>
      <c r="L160" s="28"/>
    </row>
    <row r="161" spans="1:25" ht="15.75" x14ac:dyDescent="0.25">
      <c r="A161" s="19"/>
      <c r="B161" s="398"/>
      <c r="C161" s="405" t="s">
        <v>247</v>
      </c>
      <c r="D161" s="406"/>
      <c r="E161" s="254"/>
      <c r="F161" s="255" t="str">
        <f>IF(G161 = "", "", IF(G161 = 0, 0, G161/VLOOKUP(H147, PayPeriods, 3, FALSE)))</f>
        <v/>
      </c>
      <c r="G161" s="177" t="str">
        <f>IF(OR(G158="", E159 = "", E160=""), "", IF(D149="VOE",IF(G158="Hourly Pay Rate",H152*E158*VLOOKUP(H147, PayPeriods, 4, FALSE) *(VLOOKUP(H147,PayPeriods,3,FALSE)),E158*VLOOKUP(G158,PayRates,2,FALSE)),""))</f>
        <v/>
      </c>
      <c r="H161" s="256"/>
      <c r="I161" s="25"/>
      <c r="J161" s="392"/>
      <c r="K161" s="392"/>
    </row>
    <row r="162" spans="1:25" ht="17.25" customHeight="1" x14ac:dyDescent="0.25">
      <c r="A162" s="19"/>
      <c r="B162" s="257"/>
      <c r="C162" s="405" t="s">
        <v>16</v>
      </c>
      <c r="D162" s="406"/>
      <c r="E162" s="254"/>
      <c r="F162" s="258" t="str">
        <f>IF(OR(G158="", E159 = "", E160=""), "", IF(D149="VOE",IF(YEAR(D151) = YEAR(E151), (E162/H151)*VLOOKUP(H147, PayPeriods, 5,FALSE), IF(G149 = 0, 0, E162/G149)), ""))</f>
        <v/>
      </c>
      <c r="G162" s="259" t="str">
        <f>IF(OR(G158="", E159 = "", E160=""), "", IF(D149= "VOE", IF(YEAR(D151) = YEAR(E151), (E162/H151)*VLOOKUP(H147, PayPeriods, 5, FALSE) * VLOOKUP(H147, PayPeriods, 3,FALSE), IF(G149 = 0, 0, (E162/G149)*VLOOKUP(H147, PayPeriods, 3, FALSE))), ""))</f>
        <v/>
      </c>
      <c r="H162" s="260"/>
      <c r="I162" s="25"/>
      <c r="J162" s="392"/>
      <c r="K162" s="392"/>
    </row>
    <row r="163" spans="1:25" ht="16.5" customHeight="1" x14ac:dyDescent="0.25">
      <c r="A163" s="19"/>
      <c r="B163" s="261"/>
      <c r="C163" s="407" t="s">
        <v>29</v>
      </c>
      <c r="D163" s="408"/>
      <c r="E163" s="262"/>
      <c r="F163" s="263"/>
      <c r="G163" s="264"/>
      <c r="H163" s="265"/>
      <c r="I163" s="35"/>
      <c r="J163" s="444" t="s">
        <v>325</v>
      </c>
      <c r="K163" s="444"/>
    </row>
    <row r="164" spans="1:25" ht="16.5" customHeight="1" x14ac:dyDescent="0.25">
      <c r="A164" s="19"/>
      <c r="B164" s="261"/>
      <c r="C164" s="409"/>
      <c r="D164" s="410"/>
      <c r="E164" s="266"/>
      <c r="F164" s="267" t="str">
        <f>IF(OR(G158="", E159 = "", E160=""), "", IF(D149="VOE", IF(YEAR(D151) = YEAR(E151), (E164/H151)*VLOOKUP(H147, PayPeriods, 5,FALSE), IF(G149 = 0, 0, E164/G149)),""))</f>
        <v/>
      </c>
      <c r="G164" s="200" t="str">
        <f>IF(OR(G158="", E159 = "", E160=""), "", IF(D149 = "VOE", IF(YEAR(D151) = YEAR(E151), (E164/H151)*VLOOKUP(H147, PayPeriods, 5, FALSE) * VLOOKUP(H147, PayPeriods, 3,FALSE), IF(G149 = 0, 0, E164/G149)*VLOOKUP(H147, PayPeriods, 3, FALSE)), ""))</f>
        <v/>
      </c>
      <c r="H164" s="256"/>
      <c r="I164" s="35"/>
      <c r="J164" s="444"/>
      <c r="K164" s="444"/>
    </row>
    <row r="165" spans="1:25" ht="16.5" customHeight="1" x14ac:dyDescent="0.25">
      <c r="A165" s="19"/>
      <c r="B165" s="261"/>
      <c r="C165" s="405" t="s">
        <v>39</v>
      </c>
      <c r="D165" s="406"/>
      <c r="E165" s="268"/>
      <c r="F165" s="269"/>
      <c r="G165" s="177" t="str">
        <f>IF(OR(G158="", E159 = "", E160=""), "", IF(D149 = "VOE", SUM(G161:G164),""))</f>
        <v/>
      </c>
      <c r="H165" s="175" t="str">
        <f>IF(OR(G158="",E159="",E160=""),"",IF(D149="VOE",IF(YEAR(D151) = YEAR(F151), (E165/H151) *260, IF(G149=0,0,(E165/G149)*VLOOKUP(H147,PayPeriods,3,FALSE))),""))</f>
        <v/>
      </c>
      <c r="I165" s="24"/>
      <c r="J165" s="444"/>
      <c r="K165" s="444"/>
    </row>
    <row r="166" spans="1:25" ht="15.75" x14ac:dyDescent="0.25">
      <c r="A166" s="19"/>
      <c r="B166" s="261"/>
      <c r="C166" s="405" t="str">
        <f>IF(E160="","Gross Pay Prior Year",CONCATENATE("Gross Pay ",YEAR(E160)-1))</f>
        <v>Gross Pay Prior Year</v>
      </c>
      <c r="D166" s="406"/>
      <c r="E166" s="268"/>
      <c r="F166" s="270"/>
      <c r="G166" s="270"/>
      <c r="H166" s="271"/>
      <c r="I166" s="24"/>
      <c r="J166" s="392"/>
      <c r="K166" s="392"/>
    </row>
    <row r="167" spans="1:25" ht="16.5" customHeight="1" thickBot="1" x14ac:dyDescent="0.3">
      <c r="A167" s="19"/>
      <c r="B167" s="272"/>
      <c r="C167" s="405" t="str">
        <f>IF(E160="","Gross Pay Prior Year",CONCATENATE("Gross Pay ",YEAR(E160)-2))</f>
        <v>Gross Pay Prior Year</v>
      </c>
      <c r="D167" s="406"/>
      <c r="E167" s="273"/>
      <c r="F167" s="270"/>
      <c r="G167" s="270"/>
      <c r="H167" s="271"/>
      <c r="I167" s="24"/>
      <c r="J167" s="392" t="s">
        <v>326</v>
      </c>
      <c r="K167" s="392"/>
    </row>
    <row r="168" spans="1:25" ht="13.5" customHeight="1" x14ac:dyDescent="0.25">
      <c r="A168" s="19"/>
      <c r="B168" s="188"/>
      <c r="C168" s="274"/>
      <c r="D168" s="274"/>
      <c r="E168" s="270"/>
      <c r="F168" s="270"/>
      <c r="G168" s="270"/>
      <c r="H168" s="271"/>
      <c r="I168" s="24"/>
      <c r="J168" s="392"/>
      <c r="K168" s="392"/>
    </row>
    <row r="169" spans="1:25" ht="13.5" customHeight="1" x14ac:dyDescent="0.25">
      <c r="A169" s="19"/>
      <c r="B169" s="451" t="str">
        <f>IF(D149="VOE", IF(E161+E162+E164= E165, "", "Base Pay + Overtime + Commissions/Tips do not add to the Gross Pay (Current Year).  Please correct the numbers or explain the difference."), "")</f>
        <v/>
      </c>
      <c r="C169" s="452"/>
      <c r="D169" s="452"/>
      <c r="E169" s="452"/>
      <c r="F169" s="452"/>
      <c r="G169" s="452"/>
      <c r="H169" s="453"/>
      <c r="I169" s="24"/>
      <c r="J169" s="149"/>
      <c r="K169" s="369"/>
    </row>
    <row r="170" spans="1:25" ht="15.75" customHeight="1" thickBot="1" x14ac:dyDescent="0.3">
      <c r="A170" s="19"/>
      <c r="B170" s="261"/>
      <c r="C170" s="446"/>
      <c r="D170" s="446"/>
      <c r="E170" s="275"/>
      <c r="F170" s="275"/>
      <c r="G170" s="276" t="s">
        <v>7</v>
      </c>
      <c r="H170" s="277">
        <f>IF(OR(C179 = "", D179="", E179=""), IF(OR(C178 = "", D178 = "", E178 = ""), (E177-C177)/2, (E178-C178)/2), (E179-C179)/2)</f>
        <v>0</v>
      </c>
      <c r="I170" s="24"/>
      <c r="J170" s="392"/>
      <c r="K170" s="392"/>
    </row>
    <row r="171" spans="1:25" ht="16.5" customHeight="1" thickBot="1" x14ac:dyDescent="0.3">
      <c r="A171" s="19"/>
      <c r="B171" s="278" t="s">
        <v>17</v>
      </c>
      <c r="C171" s="411" t="s">
        <v>116</v>
      </c>
      <c r="D171" s="411"/>
      <c r="E171" s="279"/>
      <c r="F171" s="412" t="s">
        <v>54</v>
      </c>
      <c r="G171" s="412"/>
      <c r="H171" s="280" t="str">
        <f>IF(OR(H170="", H170 = 0, H170&gt;31), "", IF(H170 &gt;20, "Monthly", IF(H170&gt;14, "Semi-Monthly", IF(H170&gt;9, "Bi-Weekly", "Weekly"))))</f>
        <v/>
      </c>
      <c r="I171" s="24"/>
      <c r="J171" s="445" t="s">
        <v>233</v>
      </c>
      <c r="K171" s="445"/>
    </row>
    <row r="172" spans="1:25" ht="15.75" x14ac:dyDescent="0.25">
      <c r="A172" s="19"/>
      <c r="B172" s="281"/>
      <c r="C172" s="282"/>
      <c r="D172" s="282"/>
      <c r="E172" s="282"/>
      <c r="F172" s="283"/>
      <c r="G172" s="283"/>
      <c r="H172" s="280"/>
      <c r="I172" s="24"/>
      <c r="J172" s="392"/>
      <c r="K172" s="392"/>
    </row>
    <row r="173" spans="1:25" ht="15.75" customHeight="1" x14ac:dyDescent="0.25">
      <c r="A173" s="19"/>
      <c r="B173" s="188"/>
      <c r="C173" s="413" t="str">
        <f>IF(D149="Pay Stubs",IF(H147&lt;&gt;"",IF(OR(H147="Semi-Monthly",H147="Monthly"),"Enter number of Pay Periods to Date", IF(F173&gt;0,"Payroll Frequency changed, delete value in F173", "")),""), "")</f>
        <v/>
      </c>
      <c r="D173" s="413"/>
      <c r="E173" s="413"/>
      <c r="F173" s="284"/>
      <c r="G173" s="285">
        <f>IF(C173 = "Enter number of Pay Periods to Date", 50, 0)</f>
        <v>0</v>
      </c>
      <c r="H173" s="280"/>
      <c r="I173" s="24"/>
      <c r="J173" s="444" t="s">
        <v>327</v>
      </c>
      <c r="K173" s="444"/>
      <c r="P173" s="28"/>
      <c r="Q173" s="29"/>
      <c r="R173" s="29"/>
      <c r="S173" s="29"/>
      <c r="T173" s="29"/>
      <c r="U173" s="29"/>
      <c r="V173" s="29"/>
      <c r="W173" s="29"/>
      <c r="X173" s="29"/>
      <c r="Y173" s="29"/>
    </row>
    <row r="174" spans="1:25" ht="27.75" customHeight="1" x14ac:dyDescent="0.25">
      <c r="A174" s="19"/>
      <c r="B174" s="286"/>
      <c r="C174" s="414" t="str">
        <f xml:space="preserve"> IF(AND(OR(G193="", G193 = 0), OR(H193="", H193=0)), "", IF(H170&gt;31, "Pay stubs do not appear to be consecutive based on dates entered.", IF(OR( E178 &lt; C178, E178 &lt;D178, E179 &lt; C179, E179 &lt;D179), "Pay Stubs may be out of order.  Please check dates.",IF(H171 = "", "", IF(E171 = H171, "", "If Payroll Frequency selected does not equal Recommended please provide an explanation.")))))</f>
        <v/>
      </c>
      <c r="D174" s="414"/>
      <c r="E174" s="414"/>
      <c r="F174" s="414"/>
      <c r="G174" s="414"/>
      <c r="H174" s="415"/>
      <c r="I174" s="24"/>
      <c r="J174" s="444"/>
      <c r="K174" s="444"/>
      <c r="P174" s="30"/>
      <c r="Q174" s="29"/>
      <c r="R174" s="31"/>
      <c r="S174" s="32"/>
      <c r="T174" s="33"/>
      <c r="U174" s="33"/>
      <c r="V174" s="29"/>
    </row>
    <row r="175" spans="1:25" ht="15.75" customHeight="1" x14ac:dyDescent="0.25">
      <c r="A175" s="19"/>
      <c r="B175" s="188"/>
      <c r="C175" s="287"/>
      <c r="D175" s="274"/>
      <c r="E175" s="274"/>
      <c r="F175" s="274"/>
      <c r="G175" s="274"/>
      <c r="H175" s="288"/>
      <c r="I175" s="24"/>
      <c r="J175" s="392"/>
      <c r="K175" s="392"/>
      <c r="P175" s="29"/>
      <c r="Q175" s="29"/>
      <c r="R175" s="31"/>
      <c r="S175" s="32"/>
      <c r="T175" s="33"/>
      <c r="U175" s="33"/>
      <c r="V175" s="29"/>
    </row>
    <row r="176" spans="1:25" ht="24.75" thickBot="1" x14ac:dyDescent="0.3">
      <c r="A176" s="19"/>
      <c r="B176" s="289"/>
      <c r="C176" s="290" t="s">
        <v>66</v>
      </c>
      <c r="D176" s="290" t="s">
        <v>67</v>
      </c>
      <c r="E176" s="290" t="s">
        <v>255</v>
      </c>
      <c r="F176" s="291" t="s">
        <v>53</v>
      </c>
      <c r="G176" s="290" t="s">
        <v>52</v>
      </c>
      <c r="H176" s="290" t="s">
        <v>51</v>
      </c>
      <c r="I176" s="19"/>
      <c r="J176" s="392"/>
      <c r="K176" s="392"/>
      <c r="P176" s="29"/>
      <c r="Q176" s="29"/>
      <c r="R176" s="31"/>
      <c r="S176" s="32"/>
      <c r="T176" s="33"/>
      <c r="U176" s="33"/>
      <c r="V176" s="29"/>
    </row>
    <row r="177" spans="1:22" ht="15.75" customHeight="1" x14ac:dyDescent="0.25">
      <c r="A177" s="19"/>
      <c r="B177" s="292" t="s">
        <v>100</v>
      </c>
      <c r="C177" s="293"/>
      <c r="D177" s="294"/>
      <c r="E177" s="295"/>
      <c r="F177" s="416" t="str">
        <f>IF(D149 = "Pay Stubs", IF(AND(H147 &lt;&gt; "", F151 &lt;&gt; ""), IF(H147 = "Annual", "1 pay period to date", IF(OR(H147="Semi-Monthly", H147 = "Monthly"), "", IF(E171 = "", "",CONCATENATE(G149," pay periods to date")))), ""), "")</f>
        <v/>
      </c>
      <c r="G177" s="419" t="str">
        <f>IF(D149 = "Pay Stubs", IF(G181 = "Hourly Pay Rate", IF((C180+D180+E180)/3&gt;VLOOKUP(H147,PayPeriods,6,FALSE),CONCATENATE("Average hours &gt; ", ROUND(VLOOKUP(H147, PayPeriods, 6, FALSE),2), " (Standard Work Hours in Year / Pay Periods in Year); ", ROUND(VLOOKUP(H147, PayPeriods, 6, FALSE),2), " hours used to calculate base pay."), ""), ""), "")</f>
        <v/>
      </c>
      <c r="H177" s="420"/>
      <c r="I177" s="39"/>
      <c r="J177" s="444" t="s">
        <v>328</v>
      </c>
      <c r="K177" s="444"/>
      <c r="P177" s="29"/>
      <c r="Q177" s="29"/>
      <c r="R177" s="31"/>
      <c r="S177" s="32"/>
      <c r="T177" s="33"/>
      <c r="U177" s="33"/>
      <c r="V177" s="29"/>
    </row>
    <row r="178" spans="1:22" ht="15.75" customHeight="1" x14ac:dyDescent="0.25">
      <c r="A178" s="19"/>
      <c r="B178" s="292" t="s">
        <v>101</v>
      </c>
      <c r="C178" s="296"/>
      <c r="D178" s="297"/>
      <c r="E178" s="298"/>
      <c r="F178" s="417"/>
      <c r="G178" s="421"/>
      <c r="H178" s="422"/>
      <c r="I178" s="40"/>
      <c r="J178" s="444"/>
      <c r="K178" s="444"/>
      <c r="P178" s="29"/>
      <c r="Q178" s="29"/>
      <c r="R178" s="31"/>
      <c r="S178" s="32"/>
      <c r="T178" s="33"/>
      <c r="U178" s="33"/>
      <c r="V178" s="29"/>
    </row>
    <row r="179" spans="1:22" ht="20.25" customHeight="1" x14ac:dyDescent="0.25">
      <c r="A179" s="19"/>
      <c r="B179" s="292" t="s">
        <v>102</v>
      </c>
      <c r="C179" s="296"/>
      <c r="D179" s="297"/>
      <c r="E179" s="299"/>
      <c r="F179" s="417"/>
      <c r="G179" s="421"/>
      <c r="H179" s="422"/>
      <c r="I179" s="39"/>
      <c r="J179" s="444" t="s">
        <v>329</v>
      </c>
      <c r="K179" s="444"/>
      <c r="P179" s="29"/>
      <c r="Q179" s="29"/>
      <c r="R179" s="31"/>
      <c r="S179" s="32"/>
      <c r="T179" s="33"/>
      <c r="U179" s="33"/>
      <c r="V179" s="29"/>
    </row>
    <row r="180" spans="1:22" ht="16.5" thickBot="1" x14ac:dyDescent="0.3">
      <c r="A180" s="19"/>
      <c r="B180" s="300" t="s">
        <v>103</v>
      </c>
      <c r="C180" s="301"/>
      <c r="D180" s="302"/>
      <c r="E180" s="303"/>
      <c r="F180" s="418"/>
      <c r="G180" s="421"/>
      <c r="H180" s="422"/>
      <c r="I180" s="39"/>
      <c r="J180" s="444"/>
      <c r="K180" s="444"/>
      <c r="P180" s="29"/>
      <c r="Q180" s="29"/>
      <c r="R180" s="31"/>
      <c r="S180" s="32"/>
      <c r="T180" s="33"/>
      <c r="U180" s="33"/>
      <c r="V180" s="29"/>
    </row>
    <row r="181" spans="1:22" ht="16.5" thickBot="1" x14ac:dyDescent="0.3">
      <c r="A181" s="19"/>
      <c r="B181" s="304" t="s">
        <v>27</v>
      </c>
      <c r="C181" s="305"/>
      <c r="D181" s="306"/>
      <c r="E181" s="307"/>
      <c r="F181" s="308" t="s">
        <v>90</v>
      </c>
      <c r="G181" s="423"/>
      <c r="H181" s="424"/>
      <c r="I181" s="39"/>
      <c r="J181" s="444"/>
      <c r="K181" s="444"/>
      <c r="P181" s="29"/>
      <c r="Q181" s="29"/>
      <c r="R181" s="31"/>
      <c r="S181" s="32"/>
      <c r="T181" s="33"/>
      <c r="U181" s="33"/>
      <c r="V181" s="29"/>
    </row>
    <row r="182" spans="1:22" ht="15.75" customHeight="1" x14ac:dyDescent="0.25">
      <c r="A182" s="19"/>
      <c r="B182" s="309" t="s">
        <v>247</v>
      </c>
      <c r="C182" s="310">
        <f>SUM(C183:C190)</f>
        <v>0</v>
      </c>
      <c r="D182" s="310">
        <f t="shared" ref="D182:E182" si="3">SUM(D183:D190)</f>
        <v>0</v>
      </c>
      <c r="E182" s="310">
        <f t="shared" si="3"/>
        <v>0</v>
      </c>
      <c r="F182" s="310">
        <f>SUM(F183:F190)</f>
        <v>0</v>
      </c>
      <c r="G182" s="311" t="str">
        <f>IF(OR(E171 = "", G181 = ""), "", IF(AND(E178="", E179 = ""), "", IF(D149 = "Pay Stubs", IF(G181 = "Hourly Pay Rate", H152*E181*(VLOOKUP(H147,PayPeriods,3,FALSE)),E181*VLOOKUP(G181, PayRates, 2, FALSE)), "")))</f>
        <v/>
      </c>
      <c r="H182" s="256"/>
      <c r="I182" s="39"/>
      <c r="J182" s="392" t="s">
        <v>321</v>
      </c>
      <c r="K182" s="392"/>
      <c r="P182" s="29"/>
      <c r="Q182" s="29"/>
      <c r="R182" s="31"/>
      <c r="S182" s="32"/>
      <c r="T182" s="33"/>
      <c r="U182" s="33"/>
      <c r="V182" s="29"/>
    </row>
    <row r="183" spans="1:22" ht="15.75" customHeight="1" x14ac:dyDescent="0.25">
      <c r="A183" s="19"/>
      <c r="B183" s="312" t="s">
        <v>8</v>
      </c>
      <c r="C183" s="313"/>
      <c r="D183" s="306"/>
      <c r="E183" s="307"/>
      <c r="F183" s="266"/>
      <c r="G183" s="311"/>
      <c r="H183" s="256"/>
      <c r="I183" s="39"/>
      <c r="J183" s="392" t="s">
        <v>330</v>
      </c>
      <c r="K183" s="392"/>
      <c r="P183" s="29"/>
      <c r="Q183" s="29"/>
      <c r="R183" s="31"/>
      <c r="S183" s="32"/>
      <c r="T183" s="33"/>
      <c r="U183" s="33"/>
      <c r="V183" s="29"/>
    </row>
    <row r="184" spans="1:22" ht="15.75" customHeight="1" x14ac:dyDescent="0.25">
      <c r="A184" s="19"/>
      <c r="B184" s="312" t="s">
        <v>248</v>
      </c>
      <c r="C184" s="313"/>
      <c r="D184" s="306"/>
      <c r="E184" s="307"/>
      <c r="F184" s="266"/>
      <c r="G184" s="311"/>
      <c r="H184" s="256"/>
      <c r="I184" s="39"/>
      <c r="J184" s="392" t="s">
        <v>339</v>
      </c>
      <c r="K184" s="392"/>
      <c r="P184" s="29"/>
      <c r="Q184" s="29"/>
      <c r="R184" s="31"/>
      <c r="S184" s="32"/>
      <c r="T184" s="33"/>
      <c r="U184" s="33"/>
      <c r="V184" s="29"/>
    </row>
    <row r="185" spans="1:22" ht="30.75" customHeight="1" x14ac:dyDescent="0.25">
      <c r="A185" s="19"/>
      <c r="B185" s="312" t="s">
        <v>249</v>
      </c>
      <c r="C185" s="313"/>
      <c r="D185" s="306"/>
      <c r="E185" s="307"/>
      <c r="F185" s="266"/>
      <c r="G185" s="311"/>
      <c r="H185" s="256"/>
      <c r="I185" s="39"/>
      <c r="J185" s="392" t="s">
        <v>340</v>
      </c>
      <c r="K185" s="392"/>
      <c r="P185" s="29"/>
      <c r="Q185" s="29"/>
      <c r="R185" s="31"/>
      <c r="S185" s="32"/>
      <c r="T185" s="33"/>
      <c r="U185" s="33"/>
      <c r="V185" s="29"/>
    </row>
    <row r="186" spans="1:22" ht="15.75" customHeight="1" x14ac:dyDescent="0.25">
      <c r="A186" s="19"/>
      <c r="B186" s="312" t="s">
        <v>250</v>
      </c>
      <c r="C186" s="313"/>
      <c r="D186" s="306"/>
      <c r="E186" s="307"/>
      <c r="F186" s="266"/>
      <c r="G186" s="311"/>
      <c r="H186" s="256"/>
      <c r="I186" s="39"/>
      <c r="J186" s="444"/>
      <c r="K186" s="444"/>
      <c r="P186" s="29"/>
      <c r="Q186" s="29"/>
      <c r="R186" s="31"/>
      <c r="S186" s="32"/>
      <c r="T186" s="33"/>
      <c r="U186" s="33"/>
      <c r="V186" s="29"/>
    </row>
    <row r="187" spans="1:22" ht="15.75" customHeight="1" x14ac:dyDescent="0.25">
      <c r="A187" s="19"/>
      <c r="B187" s="312" t="s">
        <v>251</v>
      </c>
      <c r="C187" s="313"/>
      <c r="D187" s="306"/>
      <c r="E187" s="307"/>
      <c r="F187" s="266"/>
      <c r="G187" s="311"/>
      <c r="H187" s="256"/>
      <c r="I187" s="39"/>
      <c r="J187" s="444"/>
      <c r="K187" s="444"/>
      <c r="P187" s="29"/>
      <c r="Q187" s="29"/>
      <c r="R187" s="31"/>
      <c r="S187" s="32"/>
      <c r="T187" s="33"/>
      <c r="U187" s="33"/>
      <c r="V187" s="29"/>
    </row>
    <row r="188" spans="1:22" ht="15.75" customHeight="1" x14ac:dyDescent="0.25">
      <c r="A188" s="19"/>
      <c r="B188" s="312" t="s">
        <v>252</v>
      </c>
      <c r="C188" s="313"/>
      <c r="D188" s="306"/>
      <c r="E188" s="307"/>
      <c r="F188" s="266"/>
      <c r="G188" s="311"/>
      <c r="H188" s="256"/>
      <c r="I188" s="39"/>
      <c r="J188" s="151"/>
      <c r="K188" s="370"/>
      <c r="P188" s="29"/>
      <c r="Q188" s="29"/>
      <c r="R188" s="31"/>
      <c r="S188" s="32"/>
      <c r="T188" s="33"/>
      <c r="U188" s="33"/>
      <c r="V188" s="29"/>
    </row>
    <row r="189" spans="1:22" ht="15.75" customHeight="1" x14ac:dyDescent="0.25">
      <c r="A189" s="19"/>
      <c r="B189" s="312" t="s">
        <v>253</v>
      </c>
      <c r="C189" s="313"/>
      <c r="D189" s="306"/>
      <c r="E189" s="307"/>
      <c r="F189" s="266"/>
      <c r="G189" s="311"/>
      <c r="H189" s="256"/>
      <c r="I189" s="39"/>
      <c r="J189" s="151"/>
      <c r="K189" s="370"/>
      <c r="P189" s="29"/>
      <c r="Q189" s="29"/>
      <c r="R189" s="31"/>
      <c r="S189" s="32"/>
      <c r="T189" s="33"/>
      <c r="U189" s="33"/>
      <c r="V189" s="29"/>
    </row>
    <row r="190" spans="1:22" ht="15.75" customHeight="1" x14ac:dyDescent="0.25">
      <c r="A190" s="19"/>
      <c r="B190" s="312" t="s">
        <v>254</v>
      </c>
      <c r="C190" s="313"/>
      <c r="D190" s="306"/>
      <c r="E190" s="307"/>
      <c r="F190" s="266"/>
      <c r="G190" s="311"/>
      <c r="H190" s="256"/>
      <c r="I190" s="39"/>
      <c r="J190" s="145"/>
      <c r="K190" s="150"/>
      <c r="L190" s="37"/>
      <c r="M190" s="38"/>
      <c r="P190" s="29"/>
      <c r="Q190" s="29"/>
      <c r="R190" s="31"/>
      <c r="S190" s="32"/>
      <c r="T190" s="33"/>
      <c r="U190" s="33"/>
      <c r="V190" s="29"/>
    </row>
    <row r="191" spans="1:22" ht="21" customHeight="1" x14ac:dyDescent="0.25">
      <c r="A191" s="19"/>
      <c r="B191" s="304" t="s">
        <v>16</v>
      </c>
      <c r="C191" s="305"/>
      <c r="D191" s="306"/>
      <c r="E191" s="307"/>
      <c r="F191" s="268"/>
      <c r="G191" s="314" t="str">
        <f>IF(E171="","",IF(AND(E178="",E179=""),"",IF(D149&lt;&gt;"Pay Stubs","", IF(YEAR(D151)=YEAR(E151), IF(OR(F191="", F191 = 0), (SUM(C191:E191)/3)*VLOOKUP(H147, PayPeriods, 3, FALSE), (F191/H151)*260), IF(G149=0,0,IF(OR(F191="", F191 = 0), SUM(C191:E191)/3*VLOOKUP(H147, PayPeriods, 3, FALSE), (F191/G149)*VLOOKUP(H147,PayPeriods,3,FALSE)))))))</f>
        <v/>
      </c>
      <c r="H191" s="260"/>
      <c r="I191" s="39"/>
      <c r="J191" s="444" t="s">
        <v>331</v>
      </c>
      <c r="K191" s="444"/>
      <c r="L191" s="37"/>
      <c r="M191" s="38"/>
      <c r="P191" s="29"/>
      <c r="Q191" s="29"/>
      <c r="R191" s="31"/>
      <c r="S191" s="32"/>
      <c r="T191" s="33"/>
      <c r="U191" s="33"/>
      <c r="V191" s="29"/>
    </row>
    <row r="192" spans="1:22" ht="30" customHeight="1" x14ac:dyDescent="0.25">
      <c r="A192" s="19"/>
      <c r="B192" s="304" t="s">
        <v>33</v>
      </c>
      <c r="C192" s="305"/>
      <c r="D192" s="306"/>
      <c r="E192" s="307"/>
      <c r="F192" s="268"/>
      <c r="G192" s="315" t="str">
        <f>IF(E171="","",IF(AND(E178="",E179=""),"",IF(D149&lt;&gt;"Pay Stubs","", IF(YEAR(D151)=YEAR(E151), IF(OR(F192="", F192 = 0), (SUM(C192:E192)/3)*VLOOKUP(H147, PayPeriods, 3, FALSE), (F192/H151)*260), IF(G149=0,0,IF(OR(F192="", F192 = 0), SUM(C192:E192)/3*VLOOKUP(H147, PayPeriods, 3, FALSE), (F192/G149)*VLOOKUP(H147,PayPeriods,3,FALSE)))))))</f>
        <v/>
      </c>
      <c r="H192" s="260"/>
      <c r="I192" s="39"/>
      <c r="J192" s="444" t="s">
        <v>332</v>
      </c>
      <c r="K192" s="444"/>
      <c r="L192" s="37"/>
      <c r="M192" s="38"/>
      <c r="P192" s="29"/>
      <c r="Q192" s="29"/>
      <c r="R192" s="31"/>
      <c r="S192" s="32"/>
      <c r="T192" s="33"/>
      <c r="U192" s="33"/>
      <c r="V192" s="29"/>
    </row>
    <row r="193" spans="1:12" ht="15.75" customHeight="1" x14ac:dyDescent="0.25">
      <c r="A193" s="19"/>
      <c r="B193" s="292" t="s">
        <v>104</v>
      </c>
      <c r="C193" s="305"/>
      <c r="D193" s="306"/>
      <c r="E193" s="307"/>
      <c r="F193" s="268"/>
      <c r="G193" s="314" t="str">
        <f>IF(E171 = "", "", IF(AND(E178 = "", E179=""), "", IF(D149 = "Pay Stubs", (G182+G191+G192), "")))</f>
        <v/>
      </c>
      <c r="H193" s="316" t="str">
        <f>IF(E171= "", "", IF(AND(E178="", E179 = ""), "", IF(D149 = "Pay Stubs", IF(YEAR(D151) = YEAR(F151), (F193/H151) *260, IF(G149 = 0, 0, (F193/G149)*VLOOKUP(H147,PayPeriods,3,FALSE))), "")))</f>
        <v/>
      </c>
      <c r="I193" s="39"/>
      <c r="J193" s="444" t="s">
        <v>333</v>
      </c>
      <c r="K193" s="444"/>
      <c r="L193" s="37"/>
    </row>
    <row r="194" spans="1:12" ht="15.75" x14ac:dyDescent="0.25">
      <c r="A194" s="19"/>
      <c r="B194" s="129"/>
      <c r="C194" s="270"/>
      <c r="D194" s="270"/>
      <c r="E194" s="270"/>
      <c r="F194" s="270"/>
      <c r="G194" s="270"/>
      <c r="H194" s="270"/>
      <c r="I194" s="39"/>
      <c r="J194" s="392"/>
      <c r="K194" s="392"/>
      <c r="L194" s="37"/>
    </row>
    <row r="195" spans="1:12" ht="15.75" x14ac:dyDescent="0.25">
      <c r="A195" s="19"/>
      <c r="B195" s="317" t="str">
        <f>IF(D149 = "VOE", "", IF((F182+F191+F192) = 0, "",IF((F182+F191+F192) = F193, "", "Year to Date Base pay, Overtime and Other income do not add to the Gross Wages, please correct or explain.")))</f>
        <v/>
      </c>
      <c r="C195" s="85"/>
      <c r="D195" s="85"/>
      <c r="E195" s="318"/>
      <c r="F195" s="90"/>
      <c r="G195" s="90"/>
      <c r="H195" s="90"/>
      <c r="I195" s="24"/>
      <c r="J195" s="392"/>
      <c r="K195" s="392"/>
      <c r="L195" s="37"/>
    </row>
    <row r="196" spans="1:12" ht="15.75" x14ac:dyDescent="0.25">
      <c r="A196" s="19"/>
      <c r="B196" s="317" t="str">
        <f>IF(D149 = "VOE", "", IF(F193 &lt; E193, "Year to Date Gross Wages must be greater than or equal to the last pay stub", ""))</f>
        <v/>
      </c>
      <c r="C196" s="85"/>
      <c r="D196" s="85"/>
      <c r="E196" s="90"/>
      <c r="F196" s="90"/>
      <c r="G196" s="90"/>
      <c r="H196" s="90"/>
      <c r="I196" s="24"/>
      <c r="J196" s="392"/>
      <c r="K196" s="392"/>
      <c r="L196" s="37"/>
    </row>
    <row r="197" spans="1:12" ht="15.75" x14ac:dyDescent="0.25">
      <c r="A197" s="19"/>
      <c r="B197" s="85"/>
      <c r="C197" s="317"/>
      <c r="D197" s="85"/>
      <c r="E197" s="90"/>
      <c r="F197" s="90"/>
      <c r="G197" s="90"/>
      <c r="H197" s="90"/>
      <c r="I197" s="24"/>
      <c r="J197" s="392"/>
      <c r="K197" s="392"/>
      <c r="L197" s="37"/>
    </row>
    <row r="198" spans="1:12" ht="15.75" x14ac:dyDescent="0.25">
      <c r="A198" s="19"/>
      <c r="B198" s="319" t="str">
        <f xml:space="preserve"> IF(AND(B199 = "", B200 = ""), "", "If Regular Base Hours and/or Base Pay Rate are not provided on the check stubs, enter the numbers calculated below.")</f>
        <v/>
      </c>
      <c r="C198" s="317"/>
      <c r="D198" s="85"/>
      <c r="E198" s="90"/>
      <c r="F198" s="90"/>
      <c r="G198" s="90"/>
      <c r="H198" s="90"/>
      <c r="I198" s="24"/>
      <c r="J198" s="392"/>
      <c r="K198" s="392"/>
      <c r="L198" s="37"/>
    </row>
    <row r="199" spans="1:12" ht="15.75" x14ac:dyDescent="0.25">
      <c r="A199" s="19"/>
      <c r="B199" s="320" t="str">
        <f>IF(D149 = "Pay Stubs", IF(G181 = "Hourly Pay Rate", IF(AND(C199="", D199 = "", E199 = ""), "","Hours Calculator"), ""), "")</f>
        <v/>
      </c>
      <c r="C199" s="321" t="str">
        <f>IF(D149 = "Pay Stubs", IF(G181 = "Hourly Pay Rate", IF(C181 = "", "",C182/C181), ""), "")</f>
        <v/>
      </c>
      <c r="D199" s="321" t="str">
        <f>IF(D149 = "Pay Stubs", IF(G181 = "Hourly Pay Rate", IF(D181 = "", "", D182/D181), ""), "")</f>
        <v/>
      </c>
      <c r="E199" s="321" t="str">
        <f>IF(D149 = "Pay Stubs", IF(G181 = "Hourly Pay Rate", IF(E181 = "", "", E182/E181), ""), "")</f>
        <v/>
      </c>
      <c r="F199" s="90"/>
      <c r="G199" s="87"/>
      <c r="H199" s="85"/>
      <c r="I199" s="24"/>
      <c r="J199" s="392"/>
      <c r="K199" s="392"/>
      <c r="L199" s="28"/>
    </row>
    <row r="200" spans="1:12" ht="15.75" x14ac:dyDescent="0.25">
      <c r="A200" s="19"/>
      <c r="B200" s="320" t="str">
        <f>IF(D149 = "Pay Stubs", IF(G181 = "Hourly Pay Rate", IF(AND(C200="", D200 = "", E200 = ""), "","Rate Calculator"), ""), "")</f>
        <v/>
      </c>
      <c r="C200" s="322" t="str">
        <f>IF(D149 = "Pay Stubs", IF(G181="Hourly Pay Rate", IF(OR(C180 = "",C180 = 0), "", C182/C180),""), "")</f>
        <v/>
      </c>
      <c r="D200" s="322" t="str">
        <f>IF(D149="Pay Stubs",IF(G181="Hourly Pay Rate",IF(OR(D180="", D180 = 0),"",D182/D180), ""),"")</f>
        <v/>
      </c>
      <c r="E200" s="322" t="str">
        <f>IF(D149 = "Pay Stubs", IF(G181="Hourly Pay Rate", IF(OR(E180 = "",E180 = 0), "", E182/E180), ""), "")</f>
        <v/>
      </c>
      <c r="F200" s="85"/>
      <c r="G200" s="87"/>
      <c r="H200" s="85"/>
      <c r="I200" s="24"/>
      <c r="J200" s="392"/>
      <c r="K200" s="392"/>
      <c r="L200" s="18"/>
    </row>
    <row r="201" spans="1:12" ht="15.75" x14ac:dyDescent="0.25">
      <c r="A201" s="19"/>
      <c r="B201" s="90"/>
      <c r="C201" s="90"/>
      <c r="D201" s="90"/>
      <c r="E201" s="90"/>
      <c r="F201" s="90"/>
      <c r="G201" s="85"/>
      <c r="H201" s="323"/>
      <c r="I201" s="24"/>
      <c r="J201" s="392"/>
      <c r="K201" s="392"/>
      <c r="L201" s="18"/>
    </row>
    <row r="202" spans="1:12" ht="15.75" x14ac:dyDescent="0.25">
      <c r="A202" s="19"/>
      <c r="B202" s="85"/>
      <c r="C202" s="85"/>
      <c r="D202" s="85"/>
      <c r="E202" s="85"/>
      <c r="F202" s="85"/>
      <c r="G202" s="85"/>
      <c r="H202" s="85"/>
      <c r="I202" s="19"/>
      <c r="J202" s="392"/>
      <c r="K202" s="392"/>
      <c r="L202" s="18"/>
    </row>
    <row r="203" spans="1:12" ht="15.75" customHeight="1" thickBot="1" x14ac:dyDescent="0.3">
      <c r="A203" s="19"/>
      <c r="B203" s="204" t="s">
        <v>59</v>
      </c>
      <c r="C203" s="205"/>
      <c r="D203" s="206" t="str">
        <f>E5</f>
        <v>Name not entered on Household Summary</v>
      </c>
      <c r="E203" s="205"/>
      <c r="F203" s="205"/>
      <c r="G203" s="205"/>
      <c r="H203" s="364" t="s">
        <v>239</v>
      </c>
      <c r="I203" s="24"/>
      <c r="J203" s="392"/>
      <c r="K203" s="392"/>
      <c r="L203" s="18"/>
    </row>
    <row r="204" spans="1:12" ht="15.75" customHeight="1" thickTop="1" thickBot="1" x14ac:dyDescent="0.3">
      <c r="A204" s="19"/>
      <c r="B204" s="212"/>
      <c r="C204" s="209"/>
      <c r="D204" s="224"/>
      <c r="E204" s="221"/>
      <c r="F204" s="216"/>
      <c r="G204" s="216"/>
      <c r="H204" s="217"/>
      <c r="I204" s="24"/>
      <c r="J204" s="456" t="s">
        <v>338</v>
      </c>
      <c r="K204" s="456"/>
      <c r="L204" s="18"/>
    </row>
    <row r="205" spans="1:12" ht="16.5" customHeight="1" thickBot="1" x14ac:dyDescent="0.3">
      <c r="A205" s="19"/>
      <c r="B205" s="212" t="s">
        <v>64</v>
      </c>
      <c r="C205" s="209" t="s">
        <v>6</v>
      </c>
      <c r="D205" s="393"/>
      <c r="E205" s="394"/>
      <c r="F205" s="394"/>
      <c r="G205" s="395"/>
      <c r="H205" s="213" t="str">
        <f>IF(D207="VOE", E217, IF(D207 = "Pay Stubs", E229, ""))</f>
        <v/>
      </c>
      <c r="I205" s="24"/>
      <c r="J205" s="392" t="s">
        <v>347</v>
      </c>
      <c r="K205" s="392"/>
      <c r="L205" s="18"/>
    </row>
    <row r="206" spans="1:12" ht="15.75" customHeight="1" thickBot="1" x14ac:dyDescent="0.3">
      <c r="A206" s="19"/>
      <c r="B206" s="212"/>
      <c r="C206" s="209"/>
      <c r="D206" s="214"/>
      <c r="E206" s="215"/>
      <c r="F206" s="215"/>
      <c r="G206" s="216" t="s">
        <v>70</v>
      </c>
      <c r="H206" s="217" t="s">
        <v>61</v>
      </c>
      <c r="I206" s="24"/>
      <c r="J206" s="392" t="s">
        <v>319</v>
      </c>
      <c r="K206" s="392"/>
      <c r="L206" s="18"/>
    </row>
    <row r="207" spans="1:12" ht="15.75" customHeight="1" thickBot="1" x14ac:dyDescent="0.3">
      <c r="A207" s="19"/>
      <c r="B207" s="212"/>
      <c r="C207" s="218" t="s">
        <v>36</v>
      </c>
      <c r="D207" s="219"/>
      <c r="E207" s="220" t="str">
        <f>IF(ISNUMBER(SEARCH("VOE",D207)),"Warning: Fill VOE Sec Only!!","Warning: Fill PayStubs Sec Only!!")</f>
        <v>Warning: Fill PayStubs Sec Only!!</v>
      </c>
      <c r="F207" s="221"/>
      <c r="G207" s="222" t="e">
        <f>IF(OR(H205 = "Monthly", H205="Semi-Monthly"), IF(D207="VOE", H218, IF(D207 = "Pay Stubs", F231, "")), ROUNDUP(H207,0))</f>
        <v>#VALUE!</v>
      </c>
      <c r="H207" s="324" t="e">
        <f>G209/(VLOOKUP(H205, PayPeriods, 2, FALSE))</f>
        <v>#VALUE!</v>
      </c>
      <c r="I207" s="24"/>
      <c r="J207" s="392" t="s">
        <v>348</v>
      </c>
      <c r="K207" s="392"/>
      <c r="L207" s="18"/>
    </row>
    <row r="208" spans="1:12" ht="15.75" customHeight="1" thickBot="1" x14ac:dyDescent="0.3">
      <c r="A208" s="19"/>
      <c r="B208" s="212"/>
      <c r="C208" s="209"/>
      <c r="D208" s="224"/>
      <c r="E208" s="221"/>
      <c r="F208" s="216" t="s">
        <v>22</v>
      </c>
      <c r="G208" s="216" t="s">
        <v>72</v>
      </c>
      <c r="H208" s="217" t="s">
        <v>69</v>
      </c>
      <c r="I208" s="24"/>
      <c r="J208" s="392"/>
      <c r="K208" s="392"/>
      <c r="L208" s="18"/>
    </row>
    <row r="209" spans="1:13" ht="15.75" customHeight="1" thickBot="1" x14ac:dyDescent="0.3">
      <c r="A209" s="19"/>
      <c r="B209" s="208"/>
      <c r="C209" s="218" t="s">
        <v>0</v>
      </c>
      <c r="D209" s="326"/>
      <c r="E209" s="225" t="e">
        <f>CONCATENATE("1/1/",YEAR(F209))</f>
        <v>#VALUE!</v>
      </c>
      <c r="F209" s="226" t="str">
        <f>IF(D207 = "VOE", E218, IF(D207 = "Pay Stubs", IF(OR(C237 = "", D237="",E237 = ""), IF(OR(C236 = "",D236="", E236=""), "", E236), E237),""))</f>
        <v/>
      </c>
      <c r="G209" s="226" t="e">
        <f>IF(YEAR(D209) = YEAR(F209), F209-D209+1,F209-E209+1)</f>
        <v>#VALUE!</v>
      </c>
      <c r="H209" s="227" t="e">
        <f>ROUNDUP(G209*(5/7), 0)</f>
        <v>#VALUE!</v>
      </c>
      <c r="I209" s="19"/>
      <c r="J209" s="392"/>
      <c r="K209" s="392"/>
      <c r="L209" s="18"/>
    </row>
    <row r="210" spans="1:13" ht="15.75" customHeight="1" thickBot="1" x14ac:dyDescent="0.3">
      <c r="A210" s="19"/>
      <c r="B210" s="228"/>
      <c r="C210" s="229"/>
      <c r="D210" s="230"/>
      <c r="E210" s="231"/>
      <c r="F210" s="231"/>
      <c r="G210" s="232" t="s">
        <v>71</v>
      </c>
      <c r="H210" s="233" t="str">
        <f>IF(D207 = "VOE", IF(E215&gt;VLOOKUP(H205, PayPeriods, 6, FALSE), VLOOKUP(H205, PayPeriods, 6, FALSE), E215),IF(D207="Pay Stubs", IF((C238+D238+E238)/3 &gt; VLOOKUP(H205, PayPeriods, 6, FALSE), VLOOKUP(H205, PayPeriods, 6, FALSE), (C238+D238+E238)/3), ""))</f>
        <v/>
      </c>
      <c r="I210" s="24"/>
      <c r="J210" s="392"/>
      <c r="K210" s="392"/>
      <c r="L210" s="18"/>
    </row>
    <row r="211" spans="1:13" ht="15.75" customHeight="1" thickTop="1" x14ac:dyDescent="0.25">
      <c r="A211" s="19"/>
      <c r="B211" s="188"/>
      <c r="C211" s="91"/>
      <c r="D211" s="234"/>
      <c r="E211" s="235"/>
      <c r="F211" s="235"/>
      <c r="G211" s="91"/>
      <c r="H211" s="236"/>
      <c r="I211" s="24"/>
      <c r="J211" s="145"/>
      <c r="K211" s="146"/>
      <c r="L211" s="18"/>
    </row>
    <row r="212" spans="1:13" ht="15.75" customHeight="1" x14ac:dyDescent="0.25">
      <c r="A212" s="19"/>
      <c r="B212" s="237" t="s">
        <v>9</v>
      </c>
      <c r="C212" s="396" t="s">
        <v>38</v>
      </c>
      <c r="D212" s="396"/>
      <c r="E212" s="396"/>
      <c r="F212" s="396"/>
      <c r="G212" s="396"/>
      <c r="H212" s="397"/>
      <c r="I212" s="24"/>
      <c r="J212" s="445" t="s">
        <v>179</v>
      </c>
      <c r="K212" s="445"/>
      <c r="L212" s="18"/>
    </row>
    <row r="213" spans="1:13" ht="15.75" customHeight="1" x14ac:dyDescent="0.25">
      <c r="A213" s="19"/>
      <c r="B213" s="238"/>
      <c r="C213" s="91"/>
      <c r="D213" s="234"/>
      <c r="E213" s="239"/>
      <c r="F213" s="239"/>
      <c r="G213" s="91"/>
      <c r="H213" s="240"/>
      <c r="I213" s="24"/>
      <c r="J213" s="444"/>
      <c r="K213" s="444"/>
      <c r="L213" s="18"/>
    </row>
    <row r="214" spans="1:13" ht="24.75" customHeight="1" thickBot="1" x14ac:dyDescent="0.3">
      <c r="A214" s="19"/>
      <c r="B214" s="238"/>
      <c r="C214" s="241"/>
      <c r="D214" s="241"/>
      <c r="E214" s="242" t="s">
        <v>37</v>
      </c>
      <c r="F214" s="243" t="s">
        <v>50</v>
      </c>
      <c r="G214" s="244" t="s">
        <v>49</v>
      </c>
      <c r="H214" s="243" t="s">
        <v>51</v>
      </c>
      <c r="I214" s="26"/>
      <c r="J214" s="444" t="s">
        <v>320</v>
      </c>
      <c r="K214" s="444"/>
      <c r="L214" s="18"/>
    </row>
    <row r="215" spans="1:13" ht="15.75" customHeight="1" thickBot="1" x14ac:dyDescent="0.3">
      <c r="A215" s="19"/>
      <c r="B215" s="188"/>
      <c r="C215" s="447" t="s">
        <v>34</v>
      </c>
      <c r="D215" s="448"/>
      <c r="E215" s="245"/>
      <c r="F215" s="246"/>
      <c r="G215" s="247"/>
      <c r="H215" s="248"/>
      <c r="I215" s="27"/>
      <c r="J215" s="444"/>
      <c r="K215" s="444"/>
      <c r="L215" s="18"/>
    </row>
    <row r="216" spans="1:13" ht="16.5" thickBot="1" x14ac:dyDescent="0.3">
      <c r="A216" s="19"/>
      <c r="B216" s="398" t="str">
        <f>IF(D207 = "VOE", IF(G216 = "Hourly Pay Rate", IF(E215&gt;VLOOKUP(H205,PayPeriods,6,FALSE),CONCATENATE("    Average hours &gt; ", ROUND(VLOOKUP(H205, PayPeriods, 6, FALSE),2), " (Standard Work Hours in Year / Pay Periods in Year);  ", ROUND(VLOOKUP(H205, PayPeriods, 6, FALSE),2), " hours used."), ""), ""), "")</f>
        <v/>
      </c>
      <c r="C216" s="449" t="s">
        <v>27</v>
      </c>
      <c r="D216" s="450"/>
      <c r="E216" s="249"/>
      <c r="F216" s="250" t="s">
        <v>99</v>
      </c>
      <c r="G216" s="399"/>
      <c r="H216" s="400"/>
      <c r="I216" s="24"/>
      <c r="J216" s="369" t="s">
        <v>321</v>
      </c>
      <c r="K216" s="370" t="s">
        <v>322</v>
      </c>
      <c r="L216" s="18"/>
    </row>
    <row r="217" spans="1:13" ht="15.75" customHeight="1" x14ac:dyDescent="0.25">
      <c r="A217" s="19"/>
      <c r="B217" s="398"/>
      <c r="C217" s="447" t="s">
        <v>35</v>
      </c>
      <c r="D217" s="448"/>
      <c r="E217" s="251"/>
      <c r="F217" s="401" t="str">
        <f>IF(AND(E217 &lt;&gt; "Monthly", E217 &lt;&gt; "Semi-Monthly", H218&gt;0), "Payroll Frequency changed, delete value in H66", "")</f>
        <v/>
      </c>
      <c r="G217" s="402"/>
      <c r="H217" s="403"/>
      <c r="I217" s="68">
        <f>IF(F217 = "Enter # of Pay Periods to Date", 50, 0)</f>
        <v>0</v>
      </c>
      <c r="J217" s="444" t="s">
        <v>323</v>
      </c>
      <c r="K217" s="444"/>
      <c r="L217" s="18"/>
    </row>
    <row r="218" spans="1:13" ht="15.75" customHeight="1" x14ac:dyDescent="0.25">
      <c r="A218" s="19"/>
      <c r="B218" s="398"/>
      <c r="C218" s="454" t="s">
        <v>22</v>
      </c>
      <c r="D218" s="455"/>
      <c r="E218" s="252"/>
      <c r="F218" s="404" t="str">
        <f>IF(D207 = "VOE", IF(H205 &lt;&gt; "", IF(H205 = "Annual", "1 pay period", IF(OR(E217="Semi-Monthly", E217 = "Monthly"), "Enter # of Pay Periods to Date", IF(E218 = "", "",CONCATENATE(G207," pay periods to date")))), ""), "")</f>
        <v/>
      </c>
      <c r="G218" s="404"/>
      <c r="H218" s="253"/>
      <c r="I218" s="34"/>
      <c r="J218" s="392" t="s">
        <v>324</v>
      </c>
      <c r="K218" s="392"/>
      <c r="L218" s="18"/>
    </row>
    <row r="219" spans="1:13" ht="15.75" x14ac:dyDescent="0.25">
      <c r="A219" s="19"/>
      <c r="B219" s="398"/>
      <c r="C219" s="405" t="s">
        <v>8</v>
      </c>
      <c r="D219" s="406"/>
      <c r="E219" s="254"/>
      <c r="F219" s="255" t="str">
        <f>IF(G219 = "", "", IF(G219 = 0, 0, G219/VLOOKUP(H205, PayPeriods, 3, FALSE)))</f>
        <v/>
      </c>
      <c r="G219" s="177" t="str">
        <f>IF(OR(G216="", E217 = "", E218=""), "", IF(D207="VOE",IF(G216="Hourly Pay Rate",H210*E216*VLOOKUP(H205, PayPeriods, 4, FALSE) *(VLOOKUP(H205,PayPeriods,3,FALSE)),E216*VLOOKUP(G216,PayRates,2,FALSE)),""))</f>
        <v/>
      </c>
      <c r="H219" s="256"/>
      <c r="I219" s="25"/>
      <c r="J219" s="392"/>
      <c r="K219" s="392"/>
      <c r="L219" s="18"/>
    </row>
    <row r="220" spans="1:13" ht="14.25" customHeight="1" x14ac:dyDescent="0.25">
      <c r="A220" s="19"/>
      <c r="B220" s="257"/>
      <c r="C220" s="405" t="s">
        <v>16</v>
      </c>
      <c r="D220" s="406"/>
      <c r="E220" s="254"/>
      <c r="F220" s="258" t="str">
        <f>IF(OR(G216="", E217 = "", E218=""), "", IF(D207="VOE",IF(YEAR(D209) = YEAR(E209), (E220/H209)*VLOOKUP(H205, PayPeriods, 5,FALSE), IF(G207 = 0, 0, E220/G207)), ""))</f>
        <v/>
      </c>
      <c r="G220" s="259" t="str">
        <f>IF(OR(G216="", E217 = "", E218=""), "", IF(D207= "VOE", IF(YEAR(D209) = YEAR(E209), (E220/H209)*VLOOKUP(H205, PayPeriods, 5, FALSE) * VLOOKUP(H205, PayPeriods, 3,FALSE), IF(G207 = 0, 0, (E220/G207)*VLOOKUP(H205, PayPeriods, 3, FALSE))), ""))</f>
        <v/>
      </c>
      <c r="H220" s="260"/>
      <c r="I220" s="25"/>
      <c r="J220" s="392"/>
      <c r="K220" s="392"/>
      <c r="L220" s="29"/>
      <c r="M220" s="29"/>
    </row>
    <row r="221" spans="1:13" ht="14.25" customHeight="1" x14ac:dyDescent="0.25">
      <c r="A221" s="19"/>
      <c r="B221" s="261"/>
      <c r="C221" s="407" t="s">
        <v>29</v>
      </c>
      <c r="D221" s="408"/>
      <c r="E221" s="262"/>
      <c r="F221" s="263"/>
      <c r="G221" s="264"/>
      <c r="H221" s="265"/>
      <c r="I221" s="35"/>
      <c r="J221" s="444" t="s">
        <v>325</v>
      </c>
      <c r="K221" s="444"/>
      <c r="L221" s="29"/>
      <c r="M221" s="29"/>
    </row>
    <row r="222" spans="1:13" ht="16.5" customHeight="1" x14ac:dyDescent="0.25">
      <c r="A222" s="19"/>
      <c r="B222" s="261"/>
      <c r="C222" s="409"/>
      <c r="D222" s="410"/>
      <c r="E222" s="266"/>
      <c r="F222" s="267" t="str">
        <f>IF(OR(G216="", E217 = "", E218=""), "", IF(D207="VOE", IF(YEAR(D209) = YEAR(E209), (E222/H209)*VLOOKUP(H205, PayPeriods, 5,FALSE), IF(G207 = 0, 0, E222/G207)),""))</f>
        <v/>
      </c>
      <c r="G222" s="200" t="str">
        <f>IF(OR(G216="", E217 = "", E218=""), "", IF(D207 = "VOE", IF(YEAR(D209) = YEAR(E209), (E222/H209)*VLOOKUP(H205, PayPeriods, 5, FALSE) * VLOOKUP(H205, PayPeriods, 3,FALSE), IF(G207 = 0, 0, E222/G207)*VLOOKUP(H205, PayPeriods, 3, FALSE)), ""))</f>
        <v/>
      </c>
      <c r="H222" s="256"/>
      <c r="I222" s="35"/>
      <c r="J222" s="444"/>
      <c r="K222" s="444"/>
      <c r="L222" s="29"/>
      <c r="M222" s="29"/>
    </row>
    <row r="223" spans="1:13" ht="15.75" customHeight="1" x14ac:dyDescent="0.25">
      <c r="A223" s="19"/>
      <c r="B223" s="261"/>
      <c r="C223" s="405" t="s">
        <v>39</v>
      </c>
      <c r="D223" s="406"/>
      <c r="E223" s="268"/>
      <c r="F223" s="269"/>
      <c r="G223" s="177" t="str">
        <f>IF(OR(G216="", E217 = "", E218=""), "", IF(D207 = "VOE", SUM(G219:G222),""))</f>
        <v/>
      </c>
      <c r="H223" s="175" t="str">
        <f>IF(OR(G216="",E217="",E218=""),"",IF(D207="VOE",IF(YEAR(D209) = YEAR(F209), (E223/H209) *260, IF(G207=0,0,(E223/G207)*VLOOKUP(H205,PayPeriods,3,FALSE))),""))</f>
        <v/>
      </c>
      <c r="I223" s="24"/>
      <c r="J223" s="444"/>
      <c r="K223" s="444"/>
      <c r="L223" s="29"/>
      <c r="M223" s="29"/>
    </row>
    <row r="224" spans="1:13" ht="15.75" customHeight="1" x14ac:dyDescent="0.25">
      <c r="A224" s="19"/>
      <c r="B224" s="261"/>
      <c r="C224" s="405" t="str">
        <f>IF(E218="","Gross Pay Prior Year",CONCATENATE("Gross Pay ",YEAR(E218)-1))</f>
        <v>Gross Pay Prior Year</v>
      </c>
      <c r="D224" s="406"/>
      <c r="E224" s="268"/>
      <c r="F224" s="270"/>
      <c r="G224" s="270"/>
      <c r="H224" s="271"/>
      <c r="I224" s="24"/>
      <c r="J224" s="392" t="s">
        <v>326</v>
      </c>
      <c r="K224" s="392"/>
      <c r="L224" s="28"/>
    </row>
    <row r="225" spans="1:25" ht="16.5" thickBot="1" x14ac:dyDescent="0.3">
      <c r="A225" s="19"/>
      <c r="B225" s="272"/>
      <c r="C225" s="405" t="str">
        <f>IF(E218="","Gross Pay Prior Year",CONCATENATE("Gross Pay ",YEAR(E218)-2))</f>
        <v>Gross Pay Prior Year</v>
      </c>
      <c r="D225" s="406"/>
      <c r="E225" s="273"/>
      <c r="F225" s="270"/>
      <c r="G225" s="270"/>
      <c r="H225" s="271"/>
      <c r="I225" s="24"/>
      <c r="J225" s="392"/>
      <c r="K225" s="392"/>
      <c r="L225" s="28"/>
    </row>
    <row r="226" spans="1:25" ht="15.75" x14ac:dyDescent="0.25">
      <c r="A226" s="19"/>
      <c r="B226" s="188"/>
      <c r="C226" s="274"/>
      <c r="D226" s="274"/>
      <c r="E226" s="270"/>
      <c r="F226" s="270"/>
      <c r="G226" s="270"/>
      <c r="H226" s="271"/>
      <c r="I226" s="24"/>
      <c r="J226" s="149"/>
      <c r="K226" s="369"/>
      <c r="L226" s="28"/>
    </row>
    <row r="227" spans="1:25" ht="15" customHeight="1" x14ac:dyDescent="0.25">
      <c r="A227" s="19"/>
      <c r="B227" s="451" t="str">
        <f>IF(D207="VOE", IF(E219+E220+E222= E223, "", "Base Pay + Overtime + Commissions/Tips do not add to the Gross Pay (Current Year).  Please correct the numbers or explain the difference."), "")</f>
        <v/>
      </c>
      <c r="C227" s="452"/>
      <c r="D227" s="452"/>
      <c r="E227" s="452"/>
      <c r="F227" s="452"/>
      <c r="G227" s="452"/>
      <c r="H227" s="453"/>
      <c r="I227" s="24"/>
      <c r="J227" s="149"/>
      <c r="K227" s="369"/>
      <c r="L227" s="28"/>
    </row>
    <row r="228" spans="1:25" ht="16.5" thickBot="1" x14ac:dyDescent="0.3">
      <c r="A228" s="19"/>
      <c r="B228" s="261"/>
      <c r="C228" s="446"/>
      <c r="D228" s="446"/>
      <c r="E228" s="275"/>
      <c r="F228" s="275"/>
      <c r="G228" s="276" t="s">
        <v>7</v>
      </c>
      <c r="H228" s="277">
        <f>IF(OR(C237 = "", D237="", E237=""), IF(OR(C236 = "", D236 = "", E236 = ""), (E235-C235)/2, (E236-C236)/2), (E237-C237)/2)</f>
        <v>0</v>
      </c>
      <c r="I228" s="24"/>
      <c r="J228" s="392"/>
      <c r="K228" s="392"/>
    </row>
    <row r="229" spans="1:25" ht="16.5" customHeight="1" thickBot="1" x14ac:dyDescent="0.3">
      <c r="A229" s="19"/>
      <c r="B229" s="278" t="s">
        <v>17</v>
      </c>
      <c r="C229" s="411" t="s">
        <v>116</v>
      </c>
      <c r="D229" s="411"/>
      <c r="E229" s="279"/>
      <c r="F229" s="412" t="s">
        <v>54</v>
      </c>
      <c r="G229" s="412"/>
      <c r="H229" s="280" t="str">
        <f>IF(OR(H228="", H228 = 0, H228&gt;31), "", IF(H228 &gt;20, "Monthly", IF(H228&gt;14, "Semi-Monthly", IF(H228&gt;9, "Bi-Weekly", "Weekly"))))</f>
        <v/>
      </c>
      <c r="I229" s="24"/>
      <c r="J229" s="445" t="s">
        <v>233</v>
      </c>
      <c r="K229" s="445"/>
    </row>
    <row r="230" spans="1:25" ht="15.75" x14ac:dyDescent="0.25">
      <c r="A230" s="19"/>
      <c r="B230" s="281"/>
      <c r="C230" s="282"/>
      <c r="D230" s="282"/>
      <c r="E230" s="282"/>
      <c r="F230" s="283"/>
      <c r="G230" s="283"/>
      <c r="H230" s="280"/>
      <c r="I230" s="24"/>
      <c r="J230" s="392"/>
      <c r="K230" s="392"/>
    </row>
    <row r="231" spans="1:25" ht="15.75" customHeight="1" x14ac:dyDescent="0.25">
      <c r="A231" s="19"/>
      <c r="B231" s="188"/>
      <c r="C231" s="413" t="str">
        <f>IF(D207="Pay Stubs",IF(H205&lt;&gt;"",IF(OR(H205="Semi-Monthly",H205="Monthly"),"Enter number of Pay Periods to Date", IF(F231&gt;0,"Payroll Frequency changed, delete value in F231", "")),""), "")</f>
        <v/>
      </c>
      <c r="D231" s="413"/>
      <c r="E231" s="413"/>
      <c r="F231" s="284"/>
      <c r="G231" s="285">
        <f>IF(C231 = "Enter number of Pay Periods to Date", 50, 0)</f>
        <v>0</v>
      </c>
      <c r="H231" s="280"/>
      <c r="I231" s="24"/>
      <c r="J231" s="444" t="s">
        <v>327</v>
      </c>
      <c r="K231" s="444"/>
    </row>
    <row r="232" spans="1:25" ht="35.1" customHeight="1" x14ac:dyDescent="0.25">
      <c r="A232" s="19"/>
      <c r="B232" s="286"/>
      <c r="C232" s="414" t="str">
        <f xml:space="preserve"> IF(AND(OR(G251="", G251 = 0), OR(H251="", H251=0)), "", IF(H228&gt;31, "Pay stubs do not appear to be consecutive based on dates entered.", IF(OR( E236 &lt; C236, E236 &lt;D236, E237 &lt; C237, E237 &lt;D237), "Pay Stubs may be out of order.  Please check dates.",IF(H229 = "", "", IF(E229 = H229, "", "If Payroll Frequency selected does not equal Recommended please provide an explanation.")))))</f>
        <v/>
      </c>
      <c r="D232" s="414"/>
      <c r="E232" s="414"/>
      <c r="F232" s="414"/>
      <c r="G232" s="414"/>
      <c r="H232" s="415"/>
      <c r="I232" s="24"/>
      <c r="J232" s="444"/>
      <c r="K232" s="444"/>
    </row>
    <row r="233" spans="1:25" ht="15.75" x14ac:dyDescent="0.25">
      <c r="A233" s="19"/>
      <c r="B233" s="188"/>
      <c r="C233" s="287"/>
      <c r="D233" s="274"/>
      <c r="E233" s="274"/>
      <c r="F233" s="274"/>
      <c r="G233" s="274"/>
      <c r="H233" s="288"/>
      <c r="I233" s="24"/>
      <c r="J233" s="392"/>
      <c r="K233" s="392"/>
    </row>
    <row r="234" spans="1:25" ht="24.75" customHeight="1" thickBot="1" x14ac:dyDescent="0.3">
      <c r="A234" s="19"/>
      <c r="B234" s="289"/>
      <c r="C234" s="290" t="s">
        <v>66</v>
      </c>
      <c r="D234" s="290" t="s">
        <v>67</v>
      </c>
      <c r="E234" s="290" t="s">
        <v>255</v>
      </c>
      <c r="F234" s="291" t="s">
        <v>53</v>
      </c>
      <c r="G234" s="290" t="s">
        <v>52</v>
      </c>
      <c r="H234" s="290" t="s">
        <v>51</v>
      </c>
      <c r="I234" s="19"/>
      <c r="J234" s="444" t="s">
        <v>328</v>
      </c>
      <c r="K234" s="444"/>
    </row>
    <row r="235" spans="1:25" ht="13.5" customHeight="1" x14ac:dyDescent="0.25">
      <c r="A235" s="19"/>
      <c r="B235" s="292" t="s">
        <v>100</v>
      </c>
      <c r="C235" s="293"/>
      <c r="D235" s="294"/>
      <c r="E235" s="295"/>
      <c r="F235" s="416" t="str">
        <f>IF(D207 = "Pay Stubs", IF(AND(H205 &lt;&gt; "", F209 &lt;&gt; ""), IF(H205 = "Annual", "1 pay period to date", IF(OR(H205="Semi-Monthly", H205 = "Monthly"), "", IF(E229 = "", "",CONCATENATE(G207," pay periods to date")))), ""), "")</f>
        <v/>
      </c>
      <c r="G235" s="419" t="str">
        <f>IF(D207 = "Pay Stubs", IF(G239 = "Hourly Pay Rate", IF((C238+D238+E238)/3&gt;VLOOKUP(H205,PayPeriods,6,FALSE),CONCATENATE("Average hours &gt; ", ROUND(VLOOKUP(H205, PayPeriods, 6, FALSE),2), " (Standard Work Hours in Year / Pay Periods in Year); ", ROUND(VLOOKUP(H205, PayPeriods, 6, FALSE),2), " hours used to calculate base pay."), ""), ""), "")</f>
        <v/>
      </c>
      <c r="H235" s="420"/>
      <c r="I235" s="39"/>
      <c r="J235" s="444"/>
      <c r="K235" s="444"/>
    </row>
    <row r="236" spans="1:25" ht="15.75" customHeight="1" x14ac:dyDescent="0.25">
      <c r="A236" s="19"/>
      <c r="B236" s="292" t="s">
        <v>101</v>
      </c>
      <c r="C236" s="296"/>
      <c r="D236" s="297"/>
      <c r="E236" s="298"/>
      <c r="F236" s="417"/>
      <c r="G236" s="421"/>
      <c r="H236" s="422"/>
      <c r="I236" s="40"/>
      <c r="J236" s="444" t="s">
        <v>329</v>
      </c>
      <c r="K236" s="444"/>
    </row>
    <row r="237" spans="1:25" ht="15.75" x14ac:dyDescent="0.25">
      <c r="A237" s="19"/>
      <c r="B237" s="292" t="s">
        <v>102</v>
      </c>
      <c r="C237" s="296"/>
      <c r="D237" s="297"/>
      <c r="E237" s="299"/>
      <c r="F237" s="417"/>
      <c r="G237" s="421"/>
      <c r="H237" s="422"/>
      <c r="I237" s="39"/>
      <c r="J237" s="444"/>
      <c r="K237" s="444"/>
    </row>
    <row r="238" spans="1:25" ht="16.5" thickBot="1" x14ac:dyDescent="0.3">
      <c r="A238" s="19"/>
      <c r="B238" s="300" t="s">
        <v>103</v>
      </c>
      <c r="C238" s="301"/>
      <c r="D238" s="302"/>
      <c r="E238" s="303"/>
      <c r="F238" s="418"/>
      <c r="G238" s="421"/>
      <c r="H238" s="422"/>
      <c r="I238" s="39"/>
      <c r="J238" s="444"/>
      <c r="K238" s="444"/>
    </row>
    <row r="239" spans="1:25" ht="16.5" thickBot="1" x14ac:dyDescent="0.3">
      <c r="A239" s="19"/>
      <c r="B239" s="304" t="s">
        <v>27</v>
      </c>
      <c r="C239" s="305"/>
      <c r="D239" s="306"/>
      <c r="E239" s="307"/>
      <c r="F239" s="308" t="s">
        <v>90</v>
      </c>
      <c r="G239" s="423"/>
      <c r="H239" s="424"/>
      <c r="I239" s="39"/>
      <c r="J239" s="392" t="s">
        <v>321</v>
      </c>
      <c r="K239" s="392"/>
      <c r="P239" s="28"/>
      <c r="Q239" s="29"/>
      <c r="R239" s="29"/>
      <c r="S239" s="29"/>
      <c r="T239" s="29"/>
      <c r="U239" s="29"/>
      <c r="V239" s="29"/>
      <c r="W239" s="29"/>
      <c r="X239" s="29"/>
      <c r="Y239" s="29"/>
    </row>
    <row r="240" spans="1:25" ht="15.75" customHeight="1" x14ac:dyDescent="0.25">
      <c r="A240" s="19"/>
      <c r="B240" s="309" t="s">
        <v>247</v>
      </c>
      <c r="C240" s="310">
        <f>SUM(C241:C248)</f>
        <v>0</v>
      </c>
      <c r="D240" s="310">
        <f t="shared" ref="D240:E240" si="4">SUM(D241:D248)</f>
        <v>0</v>
      </c>
      <c r="E240" s="310">
        <f t="shared" si="4"/>
        <v>0</v>
      </c>
      <c r="F240" s="310">
        <f>SUM(F241:F248)</f>
        <v>0</v>
      </c>
      <c r="G240" s="311" t="str">
        <f>IF(OR(E229 = "", G239 = ""), "", IF(AND(E236="", E237 = ""), "", IF(D207 = "Pay Stubs", IF(G239 = "Hourly Pay Rate", H210*E239*(VLOOKUP(H205,PayPeriods,3,FALSE)),E239*VLOOKUP(G239, PayRates, 2, FALSE)), "")))</f>
        <v/>
      </c>
      <c r="H240" s="256"/>
      <c r="I240" s="39"/>
      <c r="J240" s="392" t="s">
        <v>330</v>
      </c>
      <c r="K240" s="392"/>
      <c r="P240" s="30"/>
      <c r="Q240" s="29"/>
      <c r="R240" s="31"/>
      <c r="S240" s="32"/>
      <c r="T240" s="33"/>
      <c r="U240" s="33"/>
      <c r="V240" s="29"/>
    </row>
    <row r="241" spans="1:22" ht="15.75" customHeight="1" x14ac:dyDescent="0.25">
      <c r="A241" s="19"/>
      <c r="B241" s="312" t="s">
        <v>8</v>
      </c>
      <c r="C241" s="313"/>
      <c r="D241" s="306"/>
      <c r="E241" s="307"/>
      <c r="F241" s="266"/>
      <c r="G241" s="311"/>
      <c r="H241" s="256"/>
      <c r="I241" s="39"/>
      <c r="J241" s="145"/>
      <c r="K241" s="150"/>
      <c r="P241" s="29"/>
      <c r="Q241" s="29"/>
      <c r="R241" s="31"/>
      <c r="S241" s="32"/>
      <c r="T241" s="33"/>
      <c r="U241" s="33"/>
      <c r="V241" s="29"/>
    </row>
    <row r="242" spans="1:22" ht="15.75" customHeight="1" x14ac:dyDescent="0.25">
      <c r="A242" s="19"/>
      <c r="B242" s="312" t="s">
        <v>248</v>
      </c>
      <c r="C242" s="313"/>
      <c r="D242" s="306"/>
      <c r="E242" s="307"/>
      <c r="F242" s="266"/>
      <c r="G242" s="311"/>
      <c r="H242" s="256"/>
      <c r="I242" s="39"/>
      <c r="J242" s="392" t="s">
        <v>339</v>
      </c>
      <c r="K242" s="392"/>
      <c r="P242" s="29"/>
      <c r="Q242" s="29"/>
      <c r="R242" s="31"/>
      <c r="S242" s="32"/>
      <c r="T242" s="33"/>
      <c r="U242" s="33"/>
      <c r="V242" s="29"/>
    </row>
    <row r="243" spans="1:22" ht="30.75" customHeight="1" x14ac:dyDescent="0.25">
      <c r="A243" s="19"/>
      <c r="B243" s="312" t="s">
        <v>249</v>
      </c>
      <c r="C243" s="313"/>
      <c r="D243" s="306"/>
      <c r="E243" s="307"/>
      <c r="F243" s="266"/>
      <c r="G243" s="311"/>
      <c r="H243" s="256"/>
      <c r="I243" s="39"/>
      <c r="J243" s="392" t="s">
        <v>340</v>
      </c>
      <c r="K243" s="392"/>
      <c r="P243" s="29"/>
      <c r="Q243" s="29"/>
      <c r="R243" s="31"/>
      <c r="S243" s="32"/>
      <c r="T243" s="33"/>
      <c r="U243" s="33"/>
      <c r="V243" s="29"/>
    </row>
    <row r="244" spans="1:22" ht="15.75" customHeight="1" x14ac:dyDescent="0.25">
      <c r="A244" s="19"/>
      <c r="B244" s="312" t="s">
        <v>250</v>
      </c>
      <c r="C244" s="313"/>
      <c r="D244" s="306"/>
      <c r="E244" s="307"/>
      <c r="F244" s="266"/>
      <c r="G244" s="311"/>
      <c r="H244" s="256"/>
      <c r="I244" s="39"/>
      <c r="J244" s="151"/>
      <c r="K244" s="370"/>
      <c r="P244" s="29"/>
      <c r="Q244" s="29"/>
      <c r="R244" s="31"/>
      <c r="S244" s="32"/>
      <c r="T244" s="33"/>
      <c r="U244" s="33"/>
      <c r="V244" s="29"/>
    </row>
    <row r="245" spans="1:22" ht="15.75" customHeight="1" x14ac:dyDescent="0.25">
      <c r="A245" s="19"/>
      <c r="B245" s="312" t="s">
        <v>251</v>
      </c>
      <c r="C245" s="313"/>
      <c r="D245" s="306"/>
      <c r="E245" s="307"/>
      <c r="F245" s="266"/>
      <c r="G245" s="311"/>
      <c r="H245" s="256"/>
      <c r="I245" s="39"/>
      <c r="J245" s="151"/>
      <c r="K245" s="370"/>
      <c r="P245" s="29"/>
      <c r="Q245" s="29"/>
      <c r="R245" s="31"/>
      <c r="S245" s="32"/>
      <c r="T245" s="33"/>
      <c r="U245" s="33"/>
      <c r="V245" s="29"/>
    </row>
    <row r="246" spans="1:22" ht="15.75" customHeight="1" x14ac:dyDescent="0.25">
      <c r="A246" s="19"/>
      <c r="B246" s="312" t="s">
        <v>252</v>
      </c>
      <c r="C246" s="313"/>
      <c r="D246" s="306"/>
      <c r="E246" s="307"/>
      <c r="F246" s="266"/>
      <c r="G246" s="311"/>
      <c r="H246" s="256"/>
      <c r="I246" s="39"/>
      <c r="J246" s="151"/>
      <c r="K246" s="370"/>
      <c r="P246" s="29"/>
      <c r="Q246" s="29"/>
      <c r="R246" s="31"/>
      <c r="S246" s="32"/>
      <c r="T246" s="33"/>
      <c r="U246" s="33"/>
      <c r="V246" s="29"/>
    </row>
    <row r="247" spans="1:22" ht="15.75" customHeight="1" x14ac:dyDescent="0.25">
      <c r="A247" s="19"/>
      <c r="B247" s="312" t="s">
        <v>253</v>
      </c>
      <c r="C247" s="313"/>
      <c r="D247" s="306"/>
      <c r="E247" s="307"/>
      <c r="F247" s="266"/>
      <c r="G247" s="311"/>
      <c r="H247" s="256"/>
      <c r="I247" s="39"/>
      <c r="J247" s="151"/>
      <c r="K247" s="370"/>
      <c r="P247" s="29"/>
      <c r="Q247" s="29"/>
      <c r="R247" s="31"/>
      <c r="S247" s="32"/>
      <c r="T247" s="33"/>
      <c r="U247" s="33"/>
      <c r="V247" s="29"/>
    </row>
    <row r="248" spans="1:22" ht="15.75" customHeight="1" x14ac:dyDescent="0.25">
      <c r="A248" s="19"/>
      <c r="B248" s="312" t="s">
        <v>254</v>
      </c>
      <c r="C248" s="313"/>
      <c r="D248" s="306"/>
      <c r="E248" s="307"/>
      <c r="F248" s="266"/>
      <c r="G248" s="311"/>
      <c r="H248" s="256"/>
      <c r="I248" s="39"/>
      <c r="J248" s="145"/>
      <c r="K248" s="150"/>
      <c r="P248" s="29"/>
      <c r="Q248" s="29"/>
      <c r="R248" s="31"/>
      <c r="S248" s="32"/>
      <c r="T248" s="33"/>
      <c r="U248" s="33"/>
      <c r="V248" s="29"/>
    </row>
    <row r="249" spans="1:22" ht="15.75" customHeight="1" x14ac:dyDescent="0.25">
      <c r="A249" s="19"/>
      <c r="B249" s="304" t="s">
        <v>16</v>
      </c>
      <c r="C249" s="305"/>
      <c r="D249" s="306"/>
      <c r="E249" s="307"/>
      <c r="F249" s="268"/>
      <c r="G249" s="314" t="str">
        <f>IF(E229="","",IF(AND(E236="",E237=""),"",IF(D207&lt;&gt;"Pay Stubs","", IF(YEAR(D209)=YEAR(E209), IF(OR(F249="", F249 = 0), (SUM(C249:E249)/3)*VLOOKUP(H205, PayPeriods, 3, FALSE), (F249/H209)*260), IF(G207=0,0,IF(OR(F249="", F249 = 0), SUM(C249:E249)/3*VLOOKUP(H205, PayPeriods, 3, FALSE), (F249/G207)*VLOOKUP(H205,PayPeriods,3,FALSE)))))))</f>
        <v/>
      </c>
      <c r="H249" s="260"/>
      <c r="I249" s="39"/>
      <c r="J249" s="444" t="s">
        <v>331</v>
      </c>
      <c r="K249" s="444"/>
      <c r="P249" s="29"/>
      <c r="Q249" s="29"/>
      <c r="R249" s="31"/>
      <c r="S249" s="32"/>
      <c r="T249" s="33"/>
      <c r="U249" s="33"/>
      <c r="V249" s="29"/>
    </row>
    <row r="250" spans="1:22" ht="26.25" customHeight="1" x14ac:dyDescent="0.25">
      <c r="A250" s="19"/>
      <c r="B250" s="304" t="s">
        <v>33</v>
      </c>
      <c r="C250" s="305"/>
      <c r="D250" s="306"/>
      <c r="E250" s="307"/>
      <c r="F250" s="268"/>
      <c r="G250" s="315" t="str">
        <f>IF(E229="","",IF(AND(E236="",E237=""),"",IF(D207&lt;&gt;"Pay Stubs","", IF(YEAR(D209)=YEAR(E209), IF(OR(F250="", F250 = 0), (SUM(C250:E250)/3)*VLOOKUP(H205, PayPeriods, 3, FALSE), (F250/H209)*260), IF(G207=0,0,IF(OR(F250="", F250 = 0), SUM(C250:E250)/3*VLOOKUP(H205, PayPeriods, 3, FALSE), (F250/G207)*VLOOKUP(H205,PayPeriods,3,FALSE)))))))</f>
        <v/>
      </c>
      <c r="H250" s="260"/>
      <c r="I250" s="39"/>
      <c r="J250" s="444" t="s">
        <v>332</v>
      </c>
      <c r="K250" s="444"/>
      <c r="P250" s="29"/>
      <c r="Q250" s="29"/>
      <c r="R250" s="31"/>
      <c r="S250" s="32"/>
      <c r="T250" s="33"/>
      <c r="U250" s="33"/>
      <c r="V250" s="29"/>
    </row>
    <row r="251" spans="1:22" ht="15.75" customHeight="1" x14ac:dyDescent="0.25">
      <c r="A251" s="19"/>
      <c r="B251" s="292" t="s">
        <v>104</v>
      </c>
      <c r="C251" s="305"/>
      <c r="D251" s="306"/>
      <c r="E251" s="307"/>
      <c r="F251" s="268"/>
      <c r="G251" s="314" t="str">
        <f>IF(E229 = "", "", IF(AND(E236 = "", E237=""), "", IF(D207 = "Pay Stubs", (G240+G249+G250), "")))</f>
        <v/>
      </c>
      <c r="H251" s="316" t="str">
        <f>IF(E229= "", "", IF(AND(E236="", E237 = ""), "", IF(D207 = "Pay Stubs", IF(YEAR(D209) = YEAR(F209), (F251/H209) *260, IF(G207 = 0, 0, (F251/G207)*VLOOKUP(H205,PayPeriods,3,FALSE))), "")))</f>
        <v/>
      </c>
      <c r="I251" s="39"/>
      <c r="J251" s="444" t="s">
        <v>333</v>
      </c>
      <c r="K251" s="444"/>
      <c r="P251" s="29"/>
      <c r="Q251" s="29"/>
      <c r="R251" s="31"/>
      <c r="S251" s="32"/>
      <c r="T251" s="33"/>
      <c r="U251" s="33"/>
      <c r="V251" s="29"/>
    </row>
    <row r="252" spans="1:22" ht="15.75" customHeight="1" x14ac:dyDescent="0.25">
      <c r="A252" s="19"/>
      <c r="B252" s="129"/>
      <c r="C252" s="270"/>
      <c r="D252" s="270"/>
      <c r="E252" s="270"/>
      <c r="F252" s="270"/>
      <c r="G252" s="270"/>
      <c r="H252" s="270"/>
      <c r="I252" s="39"/>
      <c r="J252" s="145"/>
      <c r="K252" s="146"/>
      <c r="P252" s="29"/>
      <c r="Q252" s="29"/>
      <c r="R252" s="31"/>
      <c r="S252" s="32"/>
      <c r="T252" s="33"/>
      <c r="U252" s="33"/>
      <c r="V252" s="29"/>
    </row>
    <row r="253" spans="1:22" ht="15.75" customHeight="1" x14ac:dyDescent="0.25">
      <c r="A253" s="19"/>
      <c r="B253" s="317" t="str">
        <f>IF(D207 = "VOE", "", IF((F240+F249+F250) = 0, "",IF((F240+F249+F250) = F251, "", "Year to Date Base pay, Overtime and Other income do not add to the Gross Wages, please correct or explain.")))</f>
        <v/>
      </c>
      <c r="C253" s="85"/>
      <c r="D253" s="85"/>
      <c r="E253" s="318"/>
      <c r="F253" s="90"/>
      <c r="G253" s="90"/>
      <c r="H253" s="90"/>
      <c r="I253" s="24"/>
      <c r="J253" s="145"/>
      <c r="K253" s="146"/>
      <c r="P253" s="29"/>
      <c r="Q253" s="29"/>
      <c r="R253" s="31"/>
      <c r="S253" s="32"/>
      <c r="T253" s="33"/>
      <c r="U253" s="33"/>
      <c r="V253" s="29"/>
    </row>
    <row r="254" spans="1:22" ht="15.75" customHeight="1" x14ac:dyDescent="0.25">
      <c r="A254" s="19"/>
      <c r="B254" s="317" t="str">
        <f>IF(D207 = "VOE", "", IF(F251 &lt; E251, "Year to Date Gross Wages must be greater than or equal to the last pay stub", ""))</f>
        <v/>
      </c>
      <c r="C254" s="85"/>
      <c r="D254" s="85"/>
      <c r="E254" s="90"/>
      <c r="F254" s="90"/>
      <c r="G254" s="90"/>
      <c r="H254" s="90"/>
      <c r="I254" s="24"/>
      <c r="J254" s="145"/>
      <c r="K254" s="146"/>
      <c r="P254" s="29"/>
      <c r="Q254" s="29"/>
      <c r="R254" s="31"/>
      <c r="S254" s="32"/>
      <c r="T254" s="33"/>
      <c r="U254" s="33"/>
      <c r="V254" s="29"/>
    </row>
    <row r="255" spans="1:22" ht="15.75" customHeight="1" x14ac:dyDescent="0.25">
      <c r="A255" s="19"/>
      <c r="B255" s="85"/>
      <c r="C255" s="317"/>
      <c r="D255" s="85"/>
      <c r="E255" s="90"/>
      <c r="F255" s="90"/>
      <c r="G255" s="90"/>
      <c r="H255" s="90"/>
      <c r="I255" s="24"/>
      <c r="J255" s="145"/>
      <c r="K255" s="146"/>
      <c r="P255" s="29"/>
      <c r="Q255" s="29"/>
      <c r="R255" s="31"/>
      <c r="S255" s="32"/>
      <c r="T255" s="33"/>
      <c r="U255" s="33"/>
      <c r="V255" s="29"/>
    </row>
    <row r="256" spans="1:22" ht="15.75" customHeight="1" x14ac:dyDescent="0.25">
      <c r="A256" s="19"/>
      <c r="B256" s="319" t="str">
        <f xml:space="preserve"> IF(AND(B257 = "", B258 = ""), "", "If Regular Base Hours and/or Base Pay Rate are not provided on the check stubs, enter the numbers calculated below.")</f>
        <v/>
      </c>
      <c r="C256" s="317"/>
      <c r="D256" s="85"/>
      <c r="E256" s="90"/>
      <c r="F256" s="90"/>
      <c r="G256" s="90"/>
      <c r="H256" s="90"/>
      <c r="I256" s="24"/>
      <c r="J256" s="145"/>
      <c r="K256" s="146"/>
      <c r="L256" s="37"/>
      <c r="M256" s="38"/>
      <c r="P256" s="29"/>
      <c r="Q256" s="29"/>
      <c r="R256" s="31"/>
      <c r="S256" s="32"/>
      <c r="T256" s="33"/>
      <c r="U256" s="33"/>
      <c r="V256" s="29"/>
    </row>
    <row r="257" spans="1:22" ht="15.75" customHeight="1" x14ac:dyDescent="0.25">
      <c r="A257" s="19"/>
      <c r="B257" s="320" t="str">
        <f>IF(D207 = "Pay Stubs", IF(G239 = "Hourly Pay Rate", IF(AND(C257="", D257 = "", E257 = ""), "","Hours Calculator"), ""), "")</f>
        <v/>
      </c>
      <c r="C257" s="321" t="str">
        <f>IF(D207 = "Pay Stubs", IF(G239 = "Hourly Pay Rate", IF(C239 = "", "",C240/C239), ""), "")</f>
        <v/>
      </c>
      <c r="D257" s="321" t="str">
        <f>IF(D207 = "Pay Stubs", IF(G239 = "Hourly Pay Rate", IF(D239 = "", "", D240/D239), ""), "")</f>
        <v/>
      </c>
      <c r="E257" s="321" t="str">
        <f>IF(D207 = "Pay Stubs", IF(G239 = "Hourly Pay Rate", IF(E239 = "", "", E240/E239), ""), "")</f>
        <v/>
      </c>
      <c r="F257" s="90"/>
      <c r="G257" s="87"/>
      <c r="H257" s="85"/>
      <c r="I257" s="24"/>
      <c r="J257" s="145"/>
      <c r="K257" s="146"/>
      <c r="L257" s="37"/>
      <c r="M257" s="38"/>
      <c r="P257" s="29"/>
      <c r="Q257" s="29"/>
      <c r="R257" s="31"/>
      <c r="S257" s="32"/>
      <c r="T257" s="33"/>
      <c r="U257" s="33"/>
      <c r="V257" s="29"/>
    </row>
    <row r="258" spans="1:22" ht="15.75" x14ac:dyDescent="0.25">
      <c r="A258" s="19"/>
      <c r="B258" s="327"/>
      <c r="C258" s="322" t="str">
        <f>IF(D207 = "Pay Stubs", IF(G239="Hourly Pay Rate", IF(OR(C238 = "",C238 = 0), "", C240/C238),""), "")</f>
        <v/>
      </c>
      <c r="D258" s="322" t="str">
        <f>IF(D207="Pay Stubs",IF(G239="Hourly Pay Rate",IF(OR(D238="", D238 = 0),"",D240/D238), ""),"")</f>
        <v/>
      </c>
      <c r="E258" s="322" t="str">
        <f>IF(D207 = "Pay Stubs", IF(G239="Hourly Pay Rate", IF(OR(E238 = "",E238 = 0), "", E240/E238), ""), "")</f>
        <v/>
      </c>
      <c r="F258" s="114"/>
      <c r="G258" s="328"/>
      <c r="H258" s="114"/>
      <c r="I258" s="27"/>
      <c r="J258" s="145"/>
      <c r="K258" s="146"/>
      <c r="L258" s="37"/>
      <c r="M258" s="38"/>
      <c r="P258" s="29"/>
      <c r="Q258" s="29"/>
      <c r="R258" s="31"/>
      <c r="S258" s="32"/>
      <c r="T258" s="33"/>
      <c r="U258" s="33"/>
      <c r="V258" s="29"/>
    </row>
    <row r="259" spans="1:22" ht="15.75" x14ac:dyDescent="0.25">
      <c r="A259" s="19"/>
      <c r="B259" s="114"/>
      <c r="C259" s="274"/>
      <c r="D259" s="274"/>
      <c r="E259" s="274"/>
      <c r="F259" s="274"/>
      <c r="G259" s="114"/>
      <c r="H259" s="329"/>
      <c r="I259" s="27"/>
      <c r="J259" s="145"/>
      <c r="K259" s="146"/>
      <c r="L259" s="37"/>
    </row>
    <row r="260" spans="1:22" ht="15.75" customHeight="1" x14ac:dyDescent="0.25">
      <c r="A260" s="19"/>
      <c r="B260" s="330"/>
      <c r="C260" s="114"/>
      <c r="D260" s="114"/>
      <c r="E260" s="114"/>
      <c r="F260" s="114"/>
      <c r="G260" s="114"/>
      <c r="H260" s="114"/>
      <c r="I260" s="39"/>
      <c r="J260" s="145"/>
      <c r="K260" s="146"/>
      <c r="L260" s="37"/>
    </row>
    <row r="261" spans="1:22" ht="16.5" customHeight="1" thickBot="1" x14ac:dyDescent="0.3">
      <c r="A261" s="19"/>
      <c r="B261" s="425" t="s">
        <v>84</v>
      </c>
      <c r="C261" s="427" t="s">
        <v>295</v>
      </c>
      <c r="D261" s="428"/>
      <c r="E261" s="331"/>
      <c r="F261" s="429" t="s">
        <v>108</v>
      </c>
      <c r="G261" s="430"/>
      <c r="H261" s="332"/>
      <c r="I261" s="19"/>
      <c r="J261" s="443" t="s">
        <v>270</v>
      </c>
      <c r="K261" s="443"/>
      <c r="L261" s="37"/>
    </row>
    <row r="262" spans="1:22" ht="15.75" customHeight="1" x14ac:dyDescent="0.25">
      <c r="A262" s="19"/>
      <c r="B262" s="426"/>
      <c r="C262" s="275"/>
      <c r="D262" s="275"/>
      <c r="E262" s="275"/>
      <c r="F262" s="275"/>
      <c r="G262" s="275"/>
      <c r="H262" s="166"/>
      <c r="I262" s="19"/>
      <c r="J262" s="392" t="s">
        <v>341</v>
      </c>
      <c r="K262" s="392"/>
      <c r="L262" s="37"/>
    </row>
    <row r="263" spans="1:22" ht="45.75" customHeight="1" thickBot="1" x14ac:dyDescent="0.3">
      <c r="A263" s="19"/>
      <c r="B263" s="261"/>
      <c r="C263" s="333">
        <f>52-E261</f>
        <v>52</v>
      </c>
      <c r="D263" s="334">
        <f>IF(E264= "", 52, 52-E264)</f>
        <v>52</v>
      </c>
      <c r="E263" s="291" t="s">
        <v>37</v>
      </c>
      <c r="F263" s="335" t="s">
        <v>50</v>
      </c>
      <c r="G263" s="335" t="s">
        <v>110</v>
      </c>
      <c r="H263" s="336" t="s">
        <v>109</v>
      </c>
      <c r="I263" s="48"/>
      <c r="J263" s="392" t="s">
        <v>342</v>
      </c>
      <c r="K263" s="392"/>
      <c r="L263" s="37"/>
    </row>
    <row r="264" spans="1:22" ht="15.75" customHeight="1" x14ac:dyDescent="0.25">
      <c r="A264" s="19"/>
      <c r="B264" s="398" t="str">
        <f>IF(E261 &gt;0, CONCATENATE(52-E261, " weeks employed in calendar year."), "")</f>
        <v/>
      </c>
      <c r="C264" s="432" t="s">
        <v>107</v>
      </c>
      <c r="D264" s="434"/>
      <c r="E264" s="337"/>
      <c r="F264" s="338"/>
      <c r="G264" s="339"/>
      <c r="H264" s="340"/>
      <c r="I264" s="19"/>
      <c r="J264" s="392"/>
      <c r="K264" s="392"/>
      <c r="L264" s="37"/>
    </row>
    <row r="265" spans="1:22" ht="15.75" customHeight="1" x14ac:dyDescent="0.25">
      <c r="A265" s="19"/>
      <c r="B265" s="398"/>
      <c r="C265" s="435" t="s">
        <v>34</v>
      </c>
      <c r="D265" s="436"/>
      <c r="E265" s="341"/>
      <c r="F265" s="338"/>
      <c r="G265" s="339"/>
      <c r="H265" s="340"/>
      <c r="I265" s="19"/>
      <c r="J265" s="392" t="s">
        <v>309</v>
      </c>
      <c r="K265" s="392"/>
      <c r="L265" s="28"/>
    </row>
    <row r="266" spans="1:22" ht="26.25" customHeight="1" x14ac:dyDescent="0.25">
      <c r="A266" s="39"/>
      <c r="B266" s="398"/>
      <c r="C266" s="432" t="s">
        <v>111</v>
      </c>
      <c r="D266" s="434"/>
      <c r="E266" s="342"/>
      <c r="F266" s="343"/>
      <c r="G266" s="344"/>
      <c r="H266" s="344"/>
      <c r="I266" s="19"/>
      <c r="J266" s="392" t="s">
        <v>310</v>
      </c>
      <c r="K266" s="392"/>
      <c r="L266" s="18"/>
    </row>
    <row r="267" spans="1:22" ht="15.75" customHeight="1" x14ac:dyDescent="0.25">
      <c r="A267" s="39"/>
      <c r="B267" s="431"/>
      <c r="C267" s="432" t="s">
        <v>92</v>
      </c>
      <c r="D267" s="434"/>
      <c r="E267" s="342"/>
      <c r="F267" s="345">
        <f>E266*E265</f>
        <v>0</v>
      </c>
      <c r="G267" s="316">
        <f>(52-E261)*F267</f>
        <v>0</v>
      </c>
      <c r="H267" s="339"/>
      <c r="I267" s="19"/>
      <c r="J267" s="392"/>
      <c r="K267" s="392"/>
      <c r="L267" s="18"/>
    </row>
    <row r="268" spans="1:22" ht="15.75" customHeight="1" x14ac:dyDescent="0.25">
      <c r="A268" s="39"/>
      <c r="B268" s="431"/>
      <c r="C268" s="432" t="s">
        <v>16</v>
      </c>
      <c r="D268" s="434"/>
      <c r="E268" s="342"/>
      <c r="F268" s="345" t="str">
        <f xml:space="preserve"> IF(OR(E264 = "", E264 = 0), "", E268/E264)</f>
        <v/>
      </c>
      <c r="G268" s="316" t="str">
        <f>IF(F268 = "", "", (52-E261)*F268)</f>
        <v/>
      </c>
      <c r="H268" s="339"/>
      <c r="I268" s="19"/>
      <c r="J268" s="392" t="s">
        <v>311</v>
      </c>
      <c r="K268" s="392"/>
      <c r="L268" s="18"/>
    </row>
    <row r="269" spans="1:22" ht="15.75" customHeight="1" x14ac:dyDescent="0.25">
      <c r="A269" s="19"/>
      <c r="B269" s="431"/>
      <c r="C269" s="432" t="s">
        <v>83</v>
      </c>
      <c r="D269" s="434"/>
      <c r="E269" s="342"/>
      <c r="F269" s="345" t="str">
        <f>IF(OR(E264= "", E264 = 0), "", E269/E264)</f>
        <v/>
      </c>
      <c r="G269" s="316" t="str">
        <f>IF(F269="", "", (52-E261)*F269)</f>
        <v/>
      </c>
      <c r="H269" s="339"/>
      <c r="I269" s="19"/>
      <c r="J269" s="392" t="s">
        <v>312</v>
      </c>
      <c r="K269" s="392"/>
      <c r="L269" s="18"/>
    </row>
    <row r="270" spans="1:22" ht="15.75" customHeight="1" x14ac:dyDescent="0.25">
      <c r="A270" s="19"/>
      <c r="B270" s="431"/>
      <c r="C270" s="437" t="s">
        <v>81</v>
      </c>
      <c r="D270" s="438"/>
      <c r="E270" s="268"/>
      <c r="F270" s="346">
        <f>SUM(F267:F269)</f>
        <v>0</v>
      </c>
      <c r="G270" s="177">
        <f>SUM(G267:G269)</f>
        <v>0</v>
      </c>
      <c r="H270" s="177">
        <f>IF(OR(E264 = "", E264 = 0), 0, (52-E261)*(E270/E264))</f>
        <v>0</v>
      </c>
      <c r="I270" s="19"/>
      <c r="J270" s="392" t="s">
        <v>313</v>
      </c>
      <c r="K270" s="392"/>
      <c r="L270" s="18"/>
    </row>
    <row r="271" spans="1:22" ht="15.75" customHeight="1" x14ac:dyDescent="0.25">
      <c r="A271" s="19"/>
      <c r="B271" s="188"/>
      <c r="C271" s="292" t="s">
        <v>114</v>
      </c>
      <c r="D271" s="347"/>
      <c r="E271" s="268"/>
      <c r="F271" s="348"/>
      <c r="G271" s="348"/>
      <c r="H271" s="349"/>
      <c r="I271" s="19"/>
      <c r="J271" s="145"/>
      <c r="K271" s="146"/>
      <c r="L271" s="18"/>
    </row>
    <row r="272" spans="1:22" ht="15.75" customHeight="1" x14ac:dyDescent="0.25">
      <c r="A272" s="19"/>
      <c r="B272" s="197"/>
      <c r="C272" s="439" t="s">
        <v>115</v>
      </c>
      <c r="D272" s="440"/>
      <c r="E272" s="268"/>
      <c r="F272" s="350"/>
      <c r="G272" s="350"/>
      <c r="H272" s="267"/>
      <c r="I272" s="19"/>
      <c r="J272" s="145"/>
      <c r="K272" s="146"/>
      <c r="L272" s="18"/>
    </row>
    <row r="273" spans="1:13" ht="15.75" customHeight="1" x14ac:dyDescent="0.25">
      <c r="A273" s="19"/>
      <c r="B273" s="85"/>
      <c r="C273" s="85"/>
      <c r="D273" s="85"/>
      <c r="E273" s="85"/>
      <c r="F273" s="85"/>
      <c r="G273" s="85"/>
      <c r="H273" s="85"/>
      <c r="I273" s="19"/>
      <c r="J273" s="145"/>
      <c r="K273" s="146"/>
      <c r="L273" s="18"/>
    </row>
    <row r="274" spans="1:13" ht="15.75" customHeight="1" thickBot="1" x14ac:dyDescent="0.3">
      <c r="A274" s="19"/>
      <c r="B274" s="441" t="s">
        <v>74</v>
      </c>
      <c r="C274" s="165"/>
      <c r="D274" s="165"/>
      <c r="E274" s="184" t="s">
        <v>112</v>
      </c>
      <c r="F274" s="184" t="s">
        <v>75</v>
      </c>
      <c r="G274" s="184" t="s">
        <v>76</v>
      </c>
      <c r="H274" s="351" t="s">
        <v>122</v>
      </c>
      <c r="I274" s="19"/>
      <c r="J274" s="443" t="s">
        <v>281</v>
      </c>
      <c r="K274" s="443"/>
      <c r="L274" s="18"/>
    </row>
    <row r="275" spans="1:13" ht="32.25" customHeight="1" x14ac:dyDescent="0.25">
      <c r="A275" s="19"/>
      <c r="B275" s="442"/>
      <c r="C275" s="432" t="s">
        <v>78</v>
      </c>
      <c r="D275" s="433"/>
      <c r="E275" s="352"/>
      <c r="F275" s="353"/>
      <c r="G275" s="354"/>
      <c r="H275" s="355">
        <f>IF(SUM(F275:G275)&gt;=24, SUM(F275:G275),SUM(E275:G275))</f>
        <v>0</v>
      </c>
      <c r="I275" s="19"/>
      <c r="J275" s="392" t="s">
        <v>314</v>
      </c>
      <c r="K275" s="392"/>
      <c r="L275" s="18"/>
    </row>
    <row r="276" spans="1:13" ht="28.5" customHeight="1" x14ac:dyDescent="0.25">
      <c r="A276" s="19"/>
      <c r="B276" s="188"/>
      <c r="C276" s="432" t="s">
        <v>77</v>
      </c>
      <c r="D276" s="433"/>
      <c r="E276" s="356"/>
      <c r="F276" s="357"/>
      <c r="G276" s="307"/>
      <c r="H276" s="358"/>
      <c r="I276" s="19"/>
      <c r="J276" s="392" t="s">
        <v>315</v>
      </c>
      <c r="K276" s="392"/>
      <c r="L276" s="18"/>
    </row>
    <row r="277" spans="1:13" ht="28.5" customHeight="1" x14ac:dyDescent="0.25">
      <c r="A277" s="19"/>
      <c r="B277" s="188"/>
      <c r="C277" s="432" t="s">
        <v>79</v>
      </c>
      <c r="D277" s="433"/>
      <c r="E277" s="356"/>
      <c r="F277" s="357"/>
      <c r="G277" s="307"/>
      <c r="H277" s="358"/>
      <c r="I277" s="19"/>
      <c r="J277" s="392" t="s">
        <v>316</v>
      </c>
      <c r="K277" s="392"/>
      <c r="L277" s="18"/>
    </row>
    <row r="278" spans="1:13" ht="15.75" customHeight="1" thickBot="1" x14ac:dyDescent="0.3">
      <c r="A278" s="19"/>
      <c r="B278" s="188"/>
      <c r="C278" s="432" t="s">
        <v>80</v>
      </c>
      <c r="D278" s="433"/>
      <c r="E278" s="359"/>
      <c r="F278" s="360"/>
      <c r="G278" s="361"/>
      <c r="H278" s="358"/>
      <c r="I278" s="19"/>
      <c r="J278" s="392" t="s">
        <v>317</v>
      </c>
      <c r="K278" s="392"/>
      <c r="L278" s="18"/>
    </row>
    <row r="279" spans="1:13" ht="15.75" customHeight="1" x14ac:dyDescent="0.25">
      <c r="A279" s="19"/>
      <c r="B279" s="188"/>
      <c r="C279" s="389" t="s">
        <v>81</v>
      </c>
      <c r="D279" s="390"/>
      <c r="E279" s="200">
        <f>IF(SUM(E276:E278)&lt;0,0,SUM(E276:E278))</f>
        <v>0</v>
      </c>
      <c r="F279" s="200">
        <f>IF(SUM(F276:F278)&lt;0,0,SUM(F276:F278))</f>
        <v>0</v>
      </c>
      <c r="G279" s="200">
        <f>IF(SUM(G276:G278)&lt;0,0,SUM(G276:G278))</f>
        <v>0</v>
      </c>
      <c r="H279" s="177">
        <f>IF(SUM(E279:G279)&lt;0,0,IF(H275 = 0, 0, IF(SUM(F275:G275)&gt;=24,SUM(F279:G279)/H275,SUM(E279:G279)/H275)))</f>
        <v>0</v>
      </c>
      <c r="I279" s="19"/>
      <c r="J279" s="152"/>
      <c r="K279" s="153"/>
      <c r="L279" s="18"/>
    </row>
    <row r="280" spans="1:13" ht="15.75" customHeight="1" x14ac:dyDescent="0.25">
      <c r="A280" s="19"/>
      <c r="B280" s="197"/>
      <c r="C280" s="362"/>
      <c r="D280" s="362"/>
      <c r="E280" s="363"/>
      <c r="F280" s="391" t="s">
        <v>123</v>
      </c>
      <c r="G280" s="391"/>
      <c r="H280" s="115">
        <f>IF(H275=0,0,(E279+(ROUND(H279,2)*(12-E275))))</f>
        <v>0</v>
      </c>
      <c r="I280" s="19"/>
      <c r="J280" s="152"/>
      <c r="K280" s="153"/>
      <c r="L280" s="18"/>
    </row>
    <row r="281" spans="1:13" ht="31.5" customHeight="1" x14ac:dyDescent="0.25">
      <c r="A281" s="19"/>
      <c r="B281" s="19"/>
      <c r="C281" s="19"/>
      <c r="D281" s="19"/>
      <c r="E281" s="19"/>
      <c r="F281" s="19"/>
      <c r="G281" s="19"/>
      <c r="H281" s="19"/>
      <c r="I281" s="19"/>
      <c r="J281" s="152"/>
      <c r="K281" s="153"/>
      <c r="L281" s="18"/>
    </row>
    <row r="282" spans="1:13" ht="31.5" customHeight="1" x14ac:dyDescent="0.25">
      <c r="A282" s="19"/>
      <c r="B282" s="41" t="str">
        <f>IF(D175 = "Pay Stubs", IF(#REF! = "Hourly Pay Rate", IF(AND(C282="", D282 = "", E282 = ""), "","Rate Calculator"), ""), "")</f>
        <v/>
      </c>
      <c r="C282" s="42" t="str">
        <f>IF(D175 = "Pay Stubs", IF(#REF!="Hourly Pay Rate", IF(OR(#REF! = "",#REF! = 0), "",#REF! /#REF!),""), "")</f>
        <v/>
      </c>
      <c r="D282" s="42" t="str">
        <f>IF(D175="Pay Stubs",IF(#REF!="Hourly Pay Rate",IF(OR(#REF!="",#REF! = 0),"",#REF!/#REF!), ""),"")</f>
        <v/>
      </c>
      <c r="E282" s="42" t="str">
        <f>IF(D175 = "Pay Stubs", IF(#REF!="Hourly Pay Rate", IF(OR(#REF! = "",#REF! = 0), "",#REF! /#REF!), ""), "")</f>
        <v/>
      </c>
      <c r="F282" s="24"/>
      <c r="G282" s="43"/>
      <c r="H282" s="19"/>
      <c r="I282" s="24"/>
      <c r="J282" s="152"/>
      <c r="K282" s="153"/>
      <c r="L282" s="18"/>
    </row>
    <row r="283" spans="1:13" ht="18" customHeight="1" x14ac:dyDescent="0.25">
      <c r="A283" s="15"/>
      <c r="B283" s="50" t="s">
        <v>185</v>
      </c>
      <c r="C283" s="51"/>
      <c r="D283" s="51"/>
      <c r="E283" s="51"/>
      <c r="F283" s="51"/>
      <c r="G283" s="15"/>
      <c r="H283" s="54" t="s">
        <v>239</v>
      </c>
      <c r="I283" s="51"/>
      <c r="L283" s="18"/>
    </row>
    <row r="284" spans="1:13" ht="14.25" customHeight="1" x14ac:dyDescent="0.25">
      <c r="A284" s="19"/>
      <c r="L284" s="29"/>
      <c r="M284" s="29"/>
    </row>
    <row r="285" spans="1:13" ht="14.25" customHeight="1" x14ac:dyDescent="0.25">
      <c r="A285" s="19"/>
      <c r="L285" s="29"/>
      <c r="M285" s="29"/>
    </row>
    <row r="286" spans="1:13" ht="14.25" customHeight="1" x14ac:dyDescent="0.25">
      <c r="A286" s="19"/>
      <c r="L286" s="29"/>
      <c r="M286" s="29"/>
    </row>
    <row r="287" spans="1:13" ht="16.5" customHeight="1" x14ac:dyDescent="0.25">
      <c r="A287" s="19"/>
      <c r="L287" s="29"/>
      <c r="M287" s="29"/>
    </row>
    <row r="288" spans="1:13" ht="15.75" customHeight="1" x14ac:dyDescent="0.25">
      <c r="A288" s="19"/>
      <c r="L288" s="29"/>
      <c r="M288" s="29"/>
    </row>
    <row r="289" spans="1:12" ht="15.75" x14ac:dyDescent="0.25">
      <c r="A289" s="19"/>
      <c r="L289" s="28"/>
    </row>
    <row r="290" spans="1:12" s="36" customFormat="1" ht="15.75" x14ac:dyDescent="0.25">
      <c r="A290" s="19"/>
      <c r="B290" s="18"/>
      <c r="C290" s="18"/>
      <c r="D290" s="18"/>
      <c r="E290" s="18"/>
      <c r="F290" s="18"/>
      <c r="G290" s="18"/>
      <c r="H290" s="18"/>
      <c r="I290" s="18"/>
      <c r="J290" s="368"/>
      <c r="K290" s="154"/>
      <c r="L290" s="52"/>
    </row>
    <row r="291" spans="1:12" s="36" customFormat="1" ht="15.75" x14ac:dyDescent="0.25">
      <c r="A291" s="49"/>
      <c r="B291" s="18"/>
      <c r="C291" s="18"/>
      <c r="D291" s="18"/>
      <c r="E291" s="18"/>
      <c r="F291" s="18"/>
      <c r="G291" s="18"/>
      <c r="H291" s="18"/>
      <c r="I291" s="18"/>
      <c r="J291" s="368"/>
      <c r="K291" s="154"/>
      <c r="L291" s="52"/>
    </row>
    <row r="292" spans="1:12" s="36" customFormat="1" ht="15" customHeight="1" x14ac:dyDescent="0.25">
      <c r="B292" s="18"/>
      <c r="C292" s="18"/>
      <c r="D292" s="18"/>
      <c r="E292" s="18"/>
      <c r="F292" s="18"/>
      <c r="G292" s="18"/>
      <c r="H292" s="18"/>
      <c r="I292" s="18"/>
      <c r="J292" s="368"/>
      <c r="K292" s="154"/>
      <c r="L292" s="52"/>
    </row>
    <row r="293" spans="1:12" ht="15.75" x14ac:dyDescent="0.25"/>
    <row r="294" spans="1:12" ht="30" customHeight="1" x14ac:dyDescent="0.25">
      <c r="D294" s="53"/>
    </row>
    <row r="295" spans="1:12" ht="39" customHeight="1" x14ac:dyDescent="0.25"/>
    <row r="296" spans="1:12" ht="15" customHeight="1" x14ac:dyDescent="0.25"/>
    <row r="297" spans="1:12" ht="15" customHeight="1" x14ac:dyDescent="0.25"/>
    <row r="298" spans="1:12" ht="15" customHeight="1" x14ac:dyDescent="0.25"/>
    <row r="299" spans="1:12" ht="15" customHeight="1" x14ac:dyDescent="0.25"/>
    <row r="300" spans="1:12" ht="15" customHeight="1" x14ac:dyDescent="0.25"/>
    <row r="301" spans="1:12" ht="15" customHeight="1" x14ac:dyDescent="0.25"/>
    <row r="302" spans="1:12" ht="15" customHeight="1" x14ac:dyDescent="0.25"/>
    <row r="303" spans="1:12" ht="15" customHeight="1" x14ac:dyDescent="0.25"/>
    <row r="304" spans="1:12" ht="15" customHeight="1" x14ac:dyDescent="0.25"/>
    <row r="305" ht="15" customHeight="1" x14ac:dyDescent="0.25"/>
    <row r="306" ht="28.5" customHeight="1" x14ac:dyDescent="0.25"/>
    <row r="307" ht="35.25" customHeight="1" x14ac:dyDescent="0.25"/>
    <row r="308" ht="45" customHeight="1" x14ac:dyDescent="0.25"/>
    <row r="309" ht="36.75" customHeight="1" x14ac:dyDescent="0.25"/>
    <row r="310" ht="33.75" customHeight="1" x14ac:dyDescent="0.25"/>
    <row r="311" ht="15" customHeight="1" x14ac:dyDescent="0.25"/>
    <row r="312" ht="15" customHeight="1" x14ac:dyDescent="0.25"/>
    <row r="313" ht="15.75" x14ac:dyDescent="0.25"/>
    <row r="314" ht="15.75" x14ac:dyDescent="0.25"/>
    <row r="315" ht="15.75" x14ac:dyDescent="0.25"/>
    <row r="316" ht="15.75" x14ac:dyDescent="0.25"/>
    <row r="317" ht="2.25" hidden="1" customHeight="1" x14ac:dyDescent="0.25"/>
    <row r="318" ht="15.75" hidden="1" customHeight="1" x14ac:dyDescent="0.25"/>
    <row r="319" ht="15.75" hidden="1" customHeight="1" x14ac:dyDescent="0.25"/>
    <row r="320" ht="15.75" hidden="1" customHeight="1" x14ac:dyDescent="0.25"/>
    <row r="321" ht="15.75" hidden="1" customHeight="1" x14ac:dyDescent="0.25"/>
    <row r="322" ht="15.75" hidden="1" customHeight="1" x14ac:dyDescent="0.25"/>
    <row r="323" ht="15.75" hidden="1" customHeight="1" x14ac:dyDescent="0.25"/>
    <row r="324" ht="15.75" hidden="1" customHeight="1" x14ac:dyDescent="0.25"/>
    <row r="325" ht="15.75" hidden="1" customHeight="1" x14ac:dyDescent="0.25"/>
    <row r="326" ht="15.75" hidden="1" customHeight="1" x14ac:dyDescent="0.25"/>
    <row r="327" ht="3" hidden="1" customHeight="1" x14ac:dyDescent="0.25"/>
    <row r="328" ht="3" hidden="1" customHeight="1" x14ac:dyDescent="0.25"/>
    <row r="329" ht="3" hidden="1" customHeight="1" x14ac:dyDescent="0.25"/>
    <row r="330" ht="3" hidden="1" customHeight="1" x14ac:dyDescent="0.25"/>
    <row r="331" ht="3" hidden="1" customHeight="1" x14ac:dyDescent="0.25"/>
    <row r="332" ht="3"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0" hidden="1" customHeight="1" x14ac:dyDescent="0.25"/>
    <row r="356" ht="0" hidden="1" customHeight="1" x14ac:dyDescent="0.25"/>
    <row r="357" ht="0" hidden="1" customHeight="1" x14ac:dyDescent="0.25"/>
    <row r="358" ht="0" hidden="1" customHeight="1" x14ac:dyDescent="0.25"/>
    <row r="359" ht="0" hidden="1" customHeight="1" x14ac:dyDescent="0.25"/>
    <row r="360" ht="0" hidden="1" customHeight="1" x14ac:dyDescent="0.25"/>
    <row r="361" ht="0" hidden="1" customHeight="1" x14ac:dyDescent="0.25"/>
    <row r="362" ht="0" hidden="1" customHeight="1" x14ac:dyDescent="0.25"/>
    <row r="363" ht="0" hidden="1" customHeight="1" x14ac:dyDescent="0.25"/>
    <row r="364" ht="0" hidden="1" customHeight="1" x14ac:dyDescent="0.25"/>
    <row r="365" ht="0" hidden="1" customHeight="1" x14ac:dyDescent="0.25"/>
    <row r="366" ht="0" hidden="1" customHeight="1" x14ac:dyDescent="0.25"/>
    <row r="367" ht="0" hidden="1" customHeight="1" x14ac:dyDescent="0.25"/>
    <row r="368" ht="0" hidden="1" customHeight="1" x14ac:dyDescent="0.25"/>
    <row r="369" ht="0" hidden="1" customHeight="1" x14ac:dyDescent="0.25"/>
  </sheetData>
  <sheetProtection algorithmName="SHA-512" hashValue="DNLia/Ikixf5NBAwz6/F0y0iUtsDyrfjGvJRWEa9pPo48uIYfy22f17rzfXWuncUTcLCjVZ6Sf1daA+6RbKO+A==" saltValue="l/mC8KKGLoF407jCKIG0Fg==" spinCount="100000" sheet="1" objects="1" scenarios="1"/>
  <mergeCells count="340">
    <mergeCell ref="B1:H2"/>
    <mergeCell ref="J2:K2"/>
    <mergeCell ref="D3:F3"/>
    <mergeCell ref="J3:K3"/>
    <mergeCell ref="J4:K4"/>
    <mergeCell ref="E5:H5"/>
    <mergeCell ref="J5:K5"/>
    <mergeCell ref="J11:K11"/>
    <mergeCell ref="B12:D12"/>
    <mergeCell ref="J12:K12"/>
    <mergeCell ref="J6:K6"/>
    <mergeCell ref="J7:K7"/>
    <mergeCell ref="B8:D8"/>
    <mergeCell ref="G8:H11"/>
    <mergeCell ref="J8:K8"/>
    <mergeCell ref="B9:D9"/>
    <mergeCell ref="J9:K9"/>
    <mergeCell ref="B10:D10"/>
    <mergeCell ref="J10:K10"/>
    <mergeCell ref="B11:D11"/>
    <mergeCell ref="C20:D20"/>
    <mergeCell ref="K20:K27"/>
    <mergeCell ref="C21:D21"/>
    <mergeCell ref="C22:D22"/>
    <mergeCell ref="C23:D23"/>
    <mergeCell ref="C24:D24"/>
    <mergeCell ref="C25:D25"/>
    <mergeCell ref="C26:D26"/>
    <mergeCell ref="B15:D15"/>
    <mergeCell ref="J15:K15"/>
    <mergeCell ref="J16:K16"/>
    <mergeCell ref="J17:K17"/>
    <mergeCell ref="J18:K18"/>
    <mergeCell ref="C19:D19"/>
    <mergeCell ref="J19:K19"/>
    <mergeCell ref="B13:D13"/>
    <mergeCell ref="J13:K13"/>
    <mergeCell ref="B14:D14"/>
    <mergeCell ref="J14:K14"/>
    <mergeCell ref="J33:K33"/>
    <mergeCell ref="J34:K34"/>
    <mergeCell ref="J35:K35"/>
    <mergeCell ref="J36:K36"/>
    <mergeCell ref="C38:H38"/>
    <mergeCell ref="J38:K38"/>
    <mergeCell ref="J28:K28"/>
    <mergeCell ref="J29:K29"/>
    <mergeCell ref="J30:K30"/>
    <mergeCell ref="D31:G31"/>
    <mergeCell ref="J31:K31"/>
    <mergeCell ref="J32:K32"/>
    <mergeCell ref="J39:K39"/>
    <mergeCell ref="J40:K41"/>
    <mergeCell ref="C41:D41"/>
    <mergeCell ref="B42:B45"/>
    <mergeCell ref="C42:D42"/>
    <mergeCell ref="G42:H42"/>
    <mergeCell ref="C43:D43"/>
    <mergeCell ref="F43:H43"/>
    <mergeCell ref="J43:K43"/>
    <mergeCell ref="C44:D44"/>
    <mergeCell ref="C47:D48"/>
    <mergeCell ref="J47:K49"/>
    <mergeCell ref="C49:D49"/>
    <mergeCell ref="C50:D50"/>
    <mergeCell ref="J50:K50"/>
    <mergeCell ref="C51:D51"/>
    <mergeCell ref="F44:G44"/>
    <mergeCell ref="J44:K44"/>
    <mergeCell ref="C45:D45"/>
    <mergeCell ref="J45:K45"/>
    <mergeCell ref="C46:D46"/>
    <mergeCell ref="J46:K46"/>
    <mergeCell ref="J56:K56"/>
    <mergeCell ref="C57:E57"/>
    <mergeCell ref="J57:K58"/>
    <mergeCell ref="C58:H58"/>
    <mergeCell ref="J59:K59"/>
    <mergeCell ref="J60:K60"/>
    <mergeCell ref="J53:K53"/>
    <mergeCell ref="C54:D54"/>
    <mergeCell ref="J54:K54"/>
    <mergeCell ref="C55:D55"/>
    <mergeCell ref="F55:G55"/>
    <mergeCell ref="J55:K55"/>
    <mergeCell ref="B53:H53"/>
    <mergeCell ref="J67:K67"/>
    <mergeCell ref="J69:K69"/>
    <mergeCell ref="J75:K75"/>
    <mergeCell ref="J76:K76"/>
    <mergeCell ref="J77:K77"/>
    <mergeCell ref="F61:F64"/>
    <mergeCell ref="G61:H64"/>
    <mergeCell ref="J61:K62"/>
    <mergeCell ref="J63:K65"/>
    <mergeCell ref="G65:H65"/>
    <mergeCell ref="J66:K66"/>
    <mergeCell ref="J68:K68"/>
    <mergeCell ref="J70:K70"/>
    <mergeCell ref="J72:K72"/>
    <mergeCell ref="J73:K73"/>
    <mergeCell ref="J84:K84"/>
    <mergeCell ref="J85:K85"/>
    <mergeCell ref="J86:K86"/>
    <mergeCell ref="J87:K87"/>
    <mergeCell ref="J88:K88"/>
    <mergeCell ref="D89:G89"/>
    <mergeCell ref="J89:K89"/>
    <mergeCell ref="J78:K78"/>
    <mergeCell ref="J79:K79"/>
    <mergeCell ref="J80:K80"/>
    <mergeCell ref="J81:K81"/>
    <mergeCell ref="J82:K82"/>
    <mergeCell ref="J83:K83"/>
    <mergeCell ref="B100:B103"/>
    <mergeCell ref="C100:D100"/>
    <mergeCell ref="G100:H100"/>
    <mergeCell ref="C101:D101"/>
    <mergeCell ref="F101:H101"/>
    <mergeCell ref="J101:K101"/>
    <mergeCell ref="C102:D102"/>
    <mergeCell ref="J90:K90"/>
    <mergeCell ref="J91:K91"/>
    <mergeCell ref="J92:K92"/>
    <mergeCell ref="J93:K93"/>
    <mergeCell ref="J94:K94"/>
    <mergeCell ref="C96:H96"/>
    <mergeCell ref="J96:K96"/>
    <mergeCell ref="F102:G102"/>
    <mergeCell ref="J102:K102"/>
    <mergeCell ref="C103:D103"/>
    <mergeCell ref="J103:K103"/>
    <mergeCell ref="J114:K114"/>
    <mergeCell ref="C115:E115"/>
    <mergeCell ref="J115:K116"/>
    <mergeCell ref="C116:H116"/>
    <mergeCell ref="J117:K117"/>
    <mergeCell ref="J118:K118"/>
    <mergeCell ref="C104:D104"/>
    <mergeCell ref="J104:K104"/>
    <mergeCell ref="J97:K97"/>
    <mergeCell ref="J98:K99"/>
    <mergeCell ref="C99:D99"/>
    <mergeCell ref="C112:D112"/>
    <mergeCell ref="J112:K112"/>
    <mergeCell ref="C113:D113"/>
    <mergeCell ref="F113:G113"/>
    <mergeCell ref="J113:K113"/>
    <mergeCell ref="C105:D106"/>
    <mergeCell ref="J105:K107"/>
    <mergeCell ref="C107:D107"/>
    <mergeCell ref="C108:D108"/>
    <mergeCell ref="J108:K108"/>
    <mergeCell ref="C109:D109"/>
    <mergeCell ref="J109:K109"/>
    <mergeCell ref="B111:H111"/>
    <mergeCell ref="J125:K125"/>
    <mergeCell ref="J126:K126"/>
    <mergeCell ref="J133:K133"/>
    <mergeCell ref="J134:K134"/>
    <mergeCell ref="J135:K135"/>
    <mergeCell ref="J127:K127"/>
    <mergeCell ref="J128:K128"/>
    <mergeCell ref="J129:K129"/>
    <mergeCell ref="F119:F122"/>
    <mergeCell ref="G119:H122"/>
    <mergeCell ref="J119:K119"/>
    <mergeCell ref="J120:K121"/>
    <mergeCell ref="J122:K124"/>
    <mergeCell ref="G123:H123"/>
    <mergeCell ref="J142:K142"/>
    <mergeCell ref="J143:K143"/>
    <mergeCell ref="J144:K144"/>
    <mergeCell ref="J145:K145"/>
    <mergeCell ref="J146:K146"/>
    <mergeCell ref="D147:G147"/>
    <mergeCell ref="J147:K147"/>
    <mergeCell ref="J136:K136"/>
    <mergeCell ref="J137:K137"/>
    <mergeCell ref="J138:K138"/>
    <mergeCell ref="J139:K139"/>
    <mergeCell ref="J140:K140"/>
    <mergeCell ref="J141:K141"/>
    <mergeCell ref="J148:K148"/>
    <mergeCell ref="J149:K149"/>
    <mergeCell ref="J150:K150"/>
    <mergeCell ref="J151:K151"/>
    <mergeCell ref="J152:K152"/>
    <mergeCell ref="C154:H154"/>
    <mergeCell ref="J154:K154"/>
    <mergeCell ref="F160:G160"/>
    <mergeCell ref="J160:K160"/>
    <mergeCell ref="C162:D162"/>
    <mergeCell ref="J162:K162"/>
    <mergeCell ref="J155:K155"/>
    <mergeCell ref="J156:K157"/>
    <mergeCell ref="C157:D157"/>
    <mergeCell ref="J168:K168"/>
    <mergeCell ref="C170:D170"/>
    <mergeCell ref="J170:K170"/>
    <mergeCell ref="B169:H169"/>
    <mergeCell ref="B158:B161"/>
    <mergeCell ref="C158:D158"/>
    <mergeCell ref="G158:H158"/>
    <mergeCell ref="C159:D159"/>
    <mergeCell ref="F159:H159"/>
    <mergeCell ref="J159:K159"/>
    <mergeCell ref="C160:D160"/>
    <mergeCell ref="C161:D161"/>
    <mergeCell ref="J161:K161"/>
    <mergeCell ref="C171:D171"/>
    <mergeCell ref="F171:G171"/>
    <mergeCell ref="J171:K171"/>
    <mergeCell ref="C163:D164"/>
    <mergeCell ref="J163:K165"/>
    <mergeCell ref="C165:D165"/>
    <mergeCell ref="C166:D166"/>
    <mergeCell ref="J166:K166"/>
    <mergeCell ref="C167:D167"/>
    <mergeCell ref="J167:K167"/>
    <mergeCell ref="J172:K172"/>
    <mergeCell ref="C173:E173"/>
    <mergeCell ref="J173:K174"/>
    <mergeCell ref="C174:H174"/>
    <mergeCell ref="J175:K175"/>
    <mergeCell ref="J176:K176"/>
    <mergeCell ref="J183:K183"/>
    <mergeCell ref="J186:K187"/>
    <mergeCell ref="J191:K191"/>
    <mergeCell ref="F177:F180"/>
    <mergeCell ref="G177:H180"/>
    <mergeCell ref="J177:K178"/>
    <mergeCell ref="J179:K181"/>
    <mergeCell ref="G181:H181"/>
    <mergeCell ref="J182:K182"/>
    <mergeCell ref="J184:K184"/>
    <mergeCell ref="J185:K185"/>
    <mergeCell ref="J206:K206"/>
    <mergeCell ref="J207:K207"/>
    <mergeCell ref="J208:K208"/>
    <mergeCell ref="J209:K209"/>
    <mergeCell ref="J217:K217"/>
    <mergeCell ref="C218:D218"/>
    <mergeCell ref="J218:K218"/>
    <mergeCell ref="J210:K210"/>
    <mergeCell ref="D205:G205"/>
    <mergeCell ref="J205:K205"/>
    <mergeCell ref="J195:K195"/>
    <mergeCell ref="J196:K196"/>
    <mergeCell ref="J197:K197"/>
    <mergeCell ref="J198:K198"/>
    <mergeCell ref="J199:K199"/>
    <mergeCell ref="J192:K192"/>
    <mergeCell ref="J193:K193"/>
    <mergeCell ref="J194:K194"/>
    <mergeCell ref="J204:K204"/>
    <mergeCell ref="J200:K200"/>
    <mergeCell ref="J201:K201"/>
    <mergeCell ref="J202:K202"/>
    <mergeCell ref="J203:K203"/>
    <mergeCell ref="B216:B219"/>
    <mergeCell ref="J212:K212"/>
    <mergeCell ref="C228:D228"/>
    <mergeCell ref="J228:K228"/>
    <mergeCell ref="C223:D223"/>
    <mergeCell ref="C224:D224"/>
    <mergeCell ref="J224:K224"/>
    <mergeCell ref="C212:H212"/>
    <mergeCell ref="J213:K213"/>
    <mergeCell ref="J214:K215"/>
    <mergeCell ref="G216:H216"/>
    <mergeCell ref="F217:H217"/>
    <mergeCell ref="F218:G218"/>
    <mergeCell ref="C215:D215"/>
    <mergeCell ref="C216:D216"/>
    <mergeCell ref="C217:D217"/>
    <mergeCell ref="B227:H227"/>
    <mergeCell ref="J229:K229"/>
    <mergeCell ref="J230:K230"/>
    <mergeCell ref="C231:E231"/>
    <mergeCell ref="J231:K232"/>
    <mergeCell ref="C232:H232"/>
    <mergeCell ref="J233:K233"/>
    <mergeCell ref="J234:K235"/>
    <mergeCell ref="C219:D219"/>
    <mergeCell ref="J219:K219"/>
    <mergeCell ref="J250:K250"/>
    <mergeCell ref="J261:K261"/>
    <mergeCell ref="J239:K239"/>
    <mergeCell ref="J249:K249"/>
    <mergeCell ref="F235:F238"/>
    <mergeCell ref="G235:H238"/>
    <mergeCell ref="J236:K238"/>
    <mergeCell ref="G239:H239"/>
    <mergeCell ref="J240:K240"/>
    <mergeCell ref="J242:K242"/>
    <mergeCell ref="J243:K243"/>
    <mergeCell ref="J251:K251"/>
    <mergeCell ref="B261:B262"/>
    <mergeCell ref="C261:D261"/>
    <mergeCell ref="F261:G261"/>
    <mergeCell ref="B264:B266"/>
    <mergeCell ref="B267:B270"/>
    <mergeCell ref="J268:K268"/>
    <mergeCell ref="J269:K269"/>
    <mergeCell ref="C270:D270"/>
    <mergeCell ref="J270:K270"/>
    <mergeCell ref="B274:B275"/>
    <mergeCell ref="J278:K278"/>
    <mergeCell ref="C279:D279"/>
    <mergeCell ref="C266:D266"/>
    <mergeCell ref="J266:K266"/>
    <mergeCell ref="C267:D267"/>
    <mergeCell ref="J267:K267"/>
    <mergeCell ref="C268:D268"/>
    <mergeCell ref="C269:D269"/>
    <mergeCell ref="F280:G280"/>
    <mergeCell ref="C220:D220"/>
    <mergeCell ref="J220:K220"/>
    <mergeCell ref="C221:D222"/>
    <mergeCell ref="J221:K223"/>
    <mergeCell ref="C225:D225"/>
    <mergeCell ref="J225:K225"/>
    <mergeCell ref="C229:D229"/>
    <mergeCell ref="F229:G229"/>
    <mergeCell ref="C276:D276"/>
    <mergeCell ref="J276:K276"/>
    <mergeCell ref="C277:D277"/>
    <mergeCell ref="J277:K277"/>
    <mergeCell ref="C278:D278"/>
    <mergeCell ref="J274:K274"/>
    <mergeCell ref="C275:D275"/>
    <mergeCell ref="J275:K275"/>
    <mergeCell ref="C272:D272"/>
    <mergeCell ref="J262:K262"/>
    <mergeCell ref="J263:K263"/>
    <mergeCell ref="C264:D264"/>
    <mergeCell ref="J264:K264"/>
    <mergeCell ref="C265:D265"/>
    <mergeCell ref="J265:K265"/>
  </mergeCells>
  <conditionalFormatting sqref="E19:F19">
    <cfRule type="expression" dxfId="430" priority="197">
      <formula>$H$261= "Yes"</formula>
    </cfRule>
  </conditionalFormatting>
  <conditionalFormatting sqref="E19">
    <cfRule type="expression" dxfId="429" priority="196">
      <formula>$E$19&lt;&gt;""</formula>
    </cfRule>
  </conditionalFormatting>
  <conditionalFormatting sqref="F19">
    <cfRule type="expression" dxfId="428" priority="195">
      <formula>$F$19&lt;&gt; ""</formula>
    </cfRule>
  </conditionalFormatting>
  <conditionalFormatting sqref="H44">
    <cfRule type="cellIs" dxfId="427" priority="66" stopIfTrue="1" operator="greaterThan">
      <formula>$I$44</formula>
    </cfRule>
    <cfRule type="cellIs" dxfId="426" priority="68" stopIfTrue="1" operator="lessThan">
      <formula>$I$44</formula>
    </cfRule>
  </conditionalFormatting>
  <conditionalFormatting sqref="F57">
    <cfRule type="cellIs" dxfId="425" priority="64" stopIfTrue="1" operator="greaterThan">
      <formula>$G$57</formula>
    </cfRule>
    <cfRule type="cellIs" dxfId="424" priority="67" stopIfTrue="1" operator="lessThan">
      <formula>$G$57</formula>
    </cfRule>
  </conditionalFormatting>
  <conditionalFormatting sqref="C57:E57">
    <cfRule type="cellIs" dxfId="423" priority="65" stopIfTrue="1" operator="equal">
      <formula>"Payroll Frequency changed, delete value in F79"</formula>
    </cfRule>
  </conditionalFormatting>
  <conditionalFormatting sqref="B38:H51">
    <cfRule type="expression" dxfId="422" priority="63">
      <formula>$D$33="Pay Stubs"</formula>
    </cfRule>
  </conditionalFormatting>
  <conditionalFormatting sqref="B55:H65 B75:H77 C67:H74 B66 G66:H66">
    <cfRule type="expression" dxfId="421" priority="62">
      <formula>$D$33="VOE"</formula>
    </cfRule>
  </conditionalFormatting>
  <conditionalFormatting sqref="G42 E41:E51">
    <cfRule type="expression" dxfId="420" priority="61">
      <formula>$D$33="Pay Stubs"</formula>
    </cfRule>
  </conditionalFormatting>
  <conditionalFormatting sqref="E55 C61:E65 G65:H65 C67:F77">
    <cfRule type="expression" dxfId="419" priority="60">
      <formula>$D$33="VOE"</formula>
    </cfRule>
  </conditionalFormatting>
  <conditionalFormatting sqref="E33">
    <cfRule type="expression" dxfId="418" priority="59">
      <formula>$D$33 = ""</formula>
    </cfRule>
  </conditionalFormatting>
  <conditionalFormatting sqref="B67:B74">
    <cfRule type="expression" dxfId="417" priority="58">
      <formula>$D$33="VOE"</formula>
    </cfRule>
  </conditionalFormatting>
  <conditionalFormatting sqref="C66">
    <cfRule type="expression" dxfId="416" priority="57">
      <formula>$D$33="VOE"</formula>
    </cfRule>
  </conditionalFormatting>
  <conditionalFormatting sqref="C66">
    <cfRule type="expression" dxfId="415" priority="56">
      <formula>$D$33="VOE"</formula>
    </cfRule>
  </conditionalFormatting>
  <conditionalFormatting sqref="D66:E66">
    <cfRule type="expression" dxfId="414" priority="55">
      <formula>$D$33="VOE"</formula>
    </cfRule>
  </conditionalFormatting>
  <conditionalFormatting sqref="D66:E66">
    <cfRule type="expression" dxfId="413" priority="54">
      <formula>$D$33="VOE"</formula>
    </cfRule>
  </conditionalFormatting>
  <conditionalFormatting sqref="F66">
    <cfRule type="expression" dxfId="412" priority="53">
      <formula>$D$33="VOE"</formula>
    </cfRule>
  </conditionalFormatting>
  <conditionalFormatting sqref="F66">
    <cfRule type="expression" dxfId="411" priority="52">
      <formula>$D$33="VOE"</formula>
    </cfRule>
  </conditionalFormatting>
  <conditionalFormatting sqref="H102">
    <cfRule type="cellIs" dxfId="410" priority="49" stopIfTrue="1" operator="greaterThan">
      <formula>$I$44</formula>
    </cfRule>
    <cfRule type="cellIs" dxfId="409" priority="51" stopIfTrue="1" operator="lessThan">
      <formula>$I$44</formula>
    </cfRule>
  </conditionalFormatting>
  <conditionalFormatting sqref="F115">
    <cfRule type="cellIs" dxfId="408" priority="47" stopIfTrue="1" operator="greaterThan">
      <formula>$G$57</formula>
    </cfRule>
    <cfRule type="cellIs" dxfId="407" priority="50" stopIfTrue="1" operator="lessThan">
      <formula>$G$57</formula>
    </cfRule>
  </conditionalFormatting>
  <conditionalFormatting sqref="C115:E115">
    <cfRule type="cellIs" dxfId="406" priority="48" stopIfTrue="1" operator="equal">
      <formula>"Payroll Frequency changed, delete value in F79"</formula>
    </cfRule>
  </conditionalFormatting>
  <conditionalFormatting sqref="B96:H109">
    <cfRule type="expression" dxfId="405" priority="46">
      <formula>$D$91="Pay Stubs"</formula>
    </cfRule>
  </conditionalFormatting>
  <conditionalFormatting sqref="B113:H123 B133:H135 C125:H132 B124 G124:H124">
    <cfRule type="expression" dxfId="404" priority="45">
      <formula>$D$91="VOE"</formula>
    </cfRule>
  </conditionalFormatting>
  <conditionalFormatting sqref="G100 E99:E109">
    <cfRule type="expression" dxfId="403" priority="44">
      <formula>$D$91="Pay Stubs"</formula>
    </cfRule>
  </conditionalFormatting>
  <conditionalFormatting sqref="E113 C119:E123 G123:H123 C125:F135">
    <cfRule type="expression" dxfId="402" priority="43">
      <formula>$D$91="VOE"</formula>
    </cfRule>
  </conditionalFormatting>
  <conditionalFormatting sqref="E91">
    <cfRule type="expression" dxfId="401" priority="42">
      <formula>$D$91 = ""</formula>
    </cfRule>
  </conditionalFormatting>
  <conditionalFormatting sqref="B125:B132">
    <cfRule type="expression" dxfId="400" priority="41">
      <formula>$D$91="VOE"</formula>
    </cfRule>
  </conditionalFormatting>
  <conditionalFormatting sqref="C124">
    <cfRule type="expression" dxfId="399" priority="40">
      <formula>$D$91="VOE"</formula>
    </cfRule>
  </conditionalFormatting>
  <conditionalFormatting sqref="C124">
    <cfRule type="expression" dxfId="398" priority="39">
      <formula>$D$91="VOE"</formula>
    </cfRule>
  </conditionalFormatting>
  <conditionalFormatting sqref="D124:E124">
    <cfRule type="expression" dxfId="397" priority="38">
      <formula>$D$91="VOE"</formula>
    </cfRule>
  </conditionalFormatting>
  <conditionalFormatting sqref="D124:E124">
    <cfRule type="expression" dxfId="396" priority="37">
      <formula>$D$91="VOE"</formula>
    </cfRule>
  </conditionalFormatting>
  <conditionalFormatting sqref="F124">
    <cfRule type="expression" dxfId="395" priority="36">
      <formula>$D$91="VOE"</formula>
    </cfRule>
  </conditionalFormatting>
  <conditionalFormatting sqref="F124">
    <cfRule type="expression" dxfId="394" priority="35">
      <formula>$D$91="VOE"</formula>
    </cfRule>
  </conditionalFormatting>
  <conditionalFormatting sqref="H160">
    <cfRule type="cellIs" dxfId="393" priority="32" stopIfTrue="1" operator="greaterThan">
      <formula>$I$44</formula>
    </cfRule>
    <cfRule type="cellIs" dxfId="392" priority="34" stopIfTrue="1" operator="lessThan">
      <formula>$I$44</formula>
    </cfRule>
  </conditionalFormatting>
  <conditionalFormatting sqref="F173">
    <cfRule type="cellIs" dxfId="391" priority="30" stopIfTrue="1" operator="greaterThan">
      <formula>$G$57</formula>
    </cfRule>
    <cfRule type="cellIs" dxfId="390" priority="33" stopIfTrue="1" operator="lessThan">
      <formula>$G$57</formula>
    </cfRule>
  </conditionalFormatting>
  <conditionalFormatting sqref="C173:E173">
    <cfRule type="cellIs" dxfId="389" priority="31" stopIfTrue="1" operator="equal">
      <formula>"Payroll Frequency changed, delete value in F79"</formula>
    </cfRule>
  </conditionalFormatting>
  <conditionalFormatting sqref="B154:H167">
    <cfRule type="expression" dxfId="388" priority="29">
      <formula>$D$149="Pay Stubs"</formula>
    </cfRule>
  </conditionalFormatting>
  <conditionalFormatting sqref="B171:H181 B191:H193 C183:H190 B182 G182:H182">
    <cfRule type="expression" dxfId="387" priority="28">
      <formula>$D$149="VOE"</formula>
    </cfRule>
  </conditionalFormatting>
  <conditionalFormatting sqref="G158 E157:E167">
    <cfRule type="expression" dxfId="386" priority="27">
      <formula>$D$149="Pay Stubs"</formula>
    </cfRule>
  </conditionalFormatting>
  <conditionalFormatting sqref="E171 C177:E181 G181:H181 C183:F193">
    <cfRule type="expression" dxfId="385" priority="26">
      <formula>$D$149="VOE"</formula>
    </cfRule>
  </conditionalFormatting>
  <conditionalFormatting sqref="E149">
    <cfRule type="expression" dxfId="384" priority="25">
      <formula>$D$149 = ""</formula>
    </cfRule>
  </conditionalFormatting>
  <conditionalFormatting sqref="B183:B190">
    <cfRule type="expression" dxfId="383" priority="24">
      <formula>$D$149="VOE"</formula>
    </cfRule>
  </conditionalFormatting>
  <conditionalFormatting sqref="C182">
    <cfRule type="expression" dxfId="382" priority="23">
      <formula>$D$149="VOE"</formula>
    </cfRule>
  </conditionalFormatting>
  <conditionalFormatting sqref="C182">
    <cfRule type="expression" dxfId="381" priority="22">
      <formula>$D$149="VOE"</formula>
    </cfRule>
  </conditionalFormatting>
  <conditionalFormatting sqref="D182:E182">
    <cfRule type="expression" dxfId="380" priority="21">
      <formula>$D$149="VOE"</formula>
    </cfRule>
  </conditionalFormatting>
  <conditionalFormatting sqref="D182:E182">
    <cfRule type="expression" dxfId="379" priority="20">
      <formula>$D$149="VOE"</formula>
    </cfRule>
  </conditionalFormatting>
  <conditionalFormatting sqref="F182">
    <cfRule type="expression" dxfId="378" priority="19">
      <formula>$D$149="VOE"</formula>
    </cfRule>
  </conditionalFormatting>
  <conditionalFormatting sqref="F182">
    <cfRule type="expression" dxfId="377" priority="18">
      <formula>$D$149="VOE"</formula>
    </cfRule>
  </conditionalFormatting>
  <conditionalFormatting sqref="F240 C235:E239 G239:H239 C241:F251">
    <cfRule type="expression" dxfId="376" priority="1">
      <formula>$D$207="VOE"</formula>
    </cfRule>
  </conditionalFormatting>
  <conditionalFormatting sqref="H218">
    <cfRule type="cellIs" dxfId="375" priority="15" stopIfTrue="1" operator="greaterThan">
      <formula>$I$44</formula>
    </cfRule>
    <cfRule type="cellIs" dxfId="374" priority="17" stopIfTrue="1" operator="lessThan">
      <formula>$I$44</formula>
    </cfRule>
  </conditionalFormatting>
  <conditionalFormatting sqref="F231">
    <cfRule type="cellIs" dxfId="373" priority="13" stopIfTrue="1" operator="greaterThan">
      <formula>$G$57</formula>
    </cfRule>
    <cfRule type="cellIs" dxfId="372" priority="16" stopIfTrue="1" operator="lessThan">
      <formula>$G$57</formula>
    </cfRule>
  </conditionalFormatting>
  <conditionalFormatting sqref="C231:E231">
    <cfRule type="cellIs" dxfId="371" priority="14" stopIfTrue="1" operator="equal">
      <formula>"Payroll Frequency changed, delete value in F79"</formula>
    </cfRule>
  </conditionalFormatting>
  <conditionalFormatting sqref="B212:H225">
    <cfRule type="expression" dxfId="370" priority="12">
      <formula>$D$207="Pay Stubs"</formula>
    </cfRule>
  </conditionalFormatting>
  <conditionalFormatting sqref="B229:H239 B249:H251 C241:H248 B240 G240:H240">
    <cfRule type="expression" dxfId="369" priority="11">
      <formula>$D$207="VOE"</formula>
    </cfRule>
  </conditionalFormatting>
  <conditionalFormatting sqref="G216 E215:E225">
    <cfRule type="expression" dxfId="368" priority="10">
      <formula>$D$207="Pay Stubs"</formula>
    </cfRule>
  </conditionalFormatting>
  <conditionalFormatting sqref="E229">
    <cfRule type="expression" dxfId="367" priority="9">
      <formula>$D$207="VOE"</formula>
    </cfRule>
  </conditionalFormatting>
  <conditionalFormatting sqref="E207">
    <cfRule type="expression" dxfId="366" priority="8">
      <formula>$D$207 = ""</formula>
    </cfRule>
  </conditionalFormatting>
  <conditionalFormatting sqref="B241:B248">
    <cfRule type="expression" dxfId="365" priority="7">
      <formula>$D$207="VOE"</formula>
    </cfRule>
  </conditionalFormatting>
  <conditionalFormatting sqref="C240">
    <cfRule type="expression" dxfId="364" priority="6">
      <formula>$D$207="VOE"</formula>
    </cfRule>
  </conditionalFormatting>
  <conditionalFormatting sqref="C240">
    <cfRule type="expression" dxfId="363" priority="5">
      <formula>$D$207="VOE"</formula>
    </cfRule>
  </conditionalFormatting>
  <conditionalFormatting sqref="D240:E240">
    <cfRule type="expression" dxfId="362" priority="4">
      <formula>$D$207="VOE"</formula>
    </cfRule>
  </conditionalFormatting>
  <conditionalFormatting sqref="D240:E240">
    <cfRule type="expression" dxfId="361" priority="3">
      <formula>$D$207="VOE"</formula>
    </cfRule>
  </conditionalFormatting>
  <conditionalFormatting sqref="F240">
    <cfRule type="expression" dxfId="360" priority="2">
      <formula>$D$207="VOE"</formula>
    </cfRule>
  </conditionalFormatting>
  <dataValidations disablePrompts="1" count="33">
    <dataValidation type="whole" allowBlank="1" showInputMessage="1" showErrorMessage="1" prompt="Enter number of pay periods per year, between 1 and 52." sqref="F19:F26">
      <formula1>1</formula1>
      <formula2>52</formula2>
    </dataValidation>
    <dataValidation allowBlank="1" showInputMessage="1" showErrorMessage="1" errorTitle="Section" error="Incorrect Section!!" sqref="C124:F124 C66:F66 C182:F182 C240:F240"/>
    <dataValidation type="whole" operator="lessThanOrEqual" allowBlank="1" showInputMessage="1" showErrorMessage="1" error="Weeks Employed to Date can not exceed Weeks Employed in Calendar Year." sqref="E264">
      <formula1>C263</formula1>
    </dataValidation>
    <dataValidation type="whole" allowBlank="1" showInputMessage="1" showErrorMessage="1" error="Weeks Off Work During Year + Weeks Employed to Date can not exceed 52." sqref="E261">
      <formula1>0</formula1>
      <formula2>D263</formula2>
    </dataValidation>
    <dataValidation type="list" allowBlank="1" showInputMessage="1" showErrorMessage="1" sqref="G65:H65 G42:H42 G123:H123 G100:H100 G181:H181 G158:H158 G239:H239 G216:H216">
      <formula1>"Hourly Pay Rate, Weekly Pay Rate, Bi-Weekly Pay Rate, Semi-Monthly Pay Rate, Monthly Pay Rate, Annual Pay Rate"</formula1>
    </dataValidation>
    <dataValidation allowBlank="1" showInputMessage="1" showErrorMessage="1" prompt="If YTD amount is not listed on the pay stubs leave blank." sqref="F67:F76 F125:F134 F183:F192 F241:F250"/>
    <dataValidation type="whole" allowBlank="1" showInputMessage="1" showErrorMessage="1" sqref="F57 H44 H102 F115 H160 F173 H218 F231">
      <formula1>0</formula1>
      <formula2>24</formula2>
    </dataValidation>
    <dataValidation type="list" allowBlank="1" showInputMessage="1" showErrorMessage="1" error="Please delete the entry and select a schedule from the drop down list." sqref="E55 E43 E101 E113 E159 E171 E217 E229">
      <formula1>"Weekly, Bi-Weekly, Semi-Monthly, Monthly"</formula1>
    </dataValidation>
    <dataValidation allowBlank="1" showInputMessage="1" showErrorMessage="1" prompt="If a range of hours is indicated on the VOE, enter the high end of the range." sqref="C265:D265 C41:D41 C99:D99 C157:D157 C215:D215"/>
    <dataValidation showDropDown="1" showInputMessage="1" showErrorMessage="1" sqref="G33:G34 G91:G92 G149:G150 G207:G208"/>
    <dataValidation type="list" allowBlank="1" showInputMessage="1" showErrorMessage="1" sqref="D33 D91 D149 D207">
      <formula1>"VOE, Pay Stubs"</formula1>
    </dataValidation>
    <dataValidation allowBlank="1" showInputMessage="1" showErrorMessage="1" prompt="If Thru Date is not provided, enter the date the VOE was signed." sqref="C44:D44 C102:D102 C160:D160 C218:D218"/>
    <dataValidation allowBlank="1" showInputMessage="1" showErrorMessage="1" prompt="Enter the type of income documentation used to qualify the household." sqref="C33 C91 C149 C207"/>
    <dataValidation allowBlank="1" showInputMessage="1" showErrorMessage="1" prompt="If blank, worksheet calculation assumes the person was employed at position prior to January 1 of the income documentation year." sqref="C35 C93 C151 C209"/>
    <dataValidation allowBlank="1" showInputMessage="1" showErrorMessage="1" prompt="If unknown enter Weekly." sqref="C43:D43 C101:D101 C159:D159 C217:D217"/>
    <dataValidation allowBlank="1" showInputMessage="1" showErrorMessage="1" prompt="Enter the Househol Member Number (1-10) from the Household Summary Tab." sqref="D5"/>
    <dataValidation type="list" allowBlank="1" showInputMessage="1" showErrorMessage="1" sqref="H261">
      <formula1>"No, Yes"</formula1>
    </dataValidation>
    <dataValidation allowBlank="1" showInputMessage="1" showErrorMessage="1" prompt="Count full weeks from off season start date to off season end date indicated on VOE." sqref="C261:D261"/>
    <dataValidation allowBlank="1" showInputMessage="1" showErrorMessage="1" prompt="It is important to determine the pay schedule to accurately calculate pay periods to date." sqref="F44:G44 C57:E57 C115:E115 F102:G102 C173:E173 F160:G160 C231:E231 F218:G218"/>
    <dataValidation allowBlank="1" showInputMessage="1" showErrorMessage="1" prompt="Include vacation, holiday and sick pay in Base Pay." sqref="B66 B124 B182 B240"/>
    <dataValidation allowBlank="1" showInputMessage="1" showErrorMessage="1" prompt="Include vacation, holiday and sick time in regular/base hours.  " sqref="B64 B122 B180 B238"/>
    <dataValidation allowBlank="1" showInputMessage="1" showErrorMessage="1" prompt="Earnings for the remainder of the year will be based on the monthly average of the adjusted income from the two most recent years.  If less than two prior years self employment history, the current year will be included in the average." sqref="H274"/>
    <dataValidation allowBlank="1" showInputMessage="1" showErrorMessage="1" prompt="Monthly Average * Months Remaining in Current Year + Current Year Gross income." sqref="F280:G280"/>
    <dataValidation allowBlank="1" showInputMessage="1" showErrorMessage="1" prompt="Gross income will be calculated by taking the net income and adding back the amount of depreciation or amortization taken in that year.  If the resulting income is negative, gross income will be indicated as $0 for the year." sqref="C279:D279"/>
    <dataValidation type="custom" allowBlank="1" showInputMessage="1" showErrorMessage="1" errorTitle="Section" error="Incorrect Section!!" sqref="E41:E42 E44:E51">
      <formula1>INDIRECT("$D$33") = "VOE"</formula1>
    </dataValidation>
    <dataValidation type="custom" allowBlank="1" showInputMessage="1" showErrorMessage="1" errorTitle="Section" error="Incorrect Section!!" sqref="F77 C61:E65 C67:E77">
      <formula1>INDIRECT("$D$33") = "Pay Stubs"</formula1>
    </dataValidation>
    <dataValidation type="date" allowBlank="1" showInputMessage="1" showErrorMessage="1" errorTitle="Invalid Date" error="The date you entered is either invalid format or out of range. Please make sure the date is corrent and then proceed." promptTitle="Date Format" prompt="mm/dd/yyyy" sqref="D35 D93 D151 D209">
      <formula1>EDATE(TODAY(),-1200)</formula1>
      <formula2>TODAY()</formula2>
    </dataValidation>
    <dataValidation type="custom" allowBlank="1" showInputMessage="1" showErrorMessage="1" errorTitle="Section" error="Incorrect Section!!" sqref="C235:E239 C241:E251 F251">
      <formula1>INDIRECT("$D$207") = "Pay Stubs"</formula1>
    </dataValidation>
    <dataValidation type="custom" allowBlank="1" showInputMessage="1" showErrorMessage="1" errorTitle="Section" error="Incorrect Section!!" sqref="C177:E181 C183:E193 F193">
      <formula1>INDIRECT("$D$149") = "Pay Stubs"</formula1>
    </dataValidation>
    <dataValidation type="custom" allowBlank="1" showInputMessage="1" showErrorMessage="1" errorTitle="Section" error="Incorrect Section!!" sqref="E157:E158 E160:E167">
      <formula1>INDIRECT("$D$149") = "VOE"</formula1>
    </dataValidation>
    <dataValidation type="custom" allowBlank="1" showInputMessage="1" showErrorMessage="1" errorTitle="Section" error="Incorrect Section!!" sqref="C125:E135 F135 C119:E123">
      <formula1>INDIRECT("$D$91") = "Pay Stubs"</formula1>
    </dataValidation>
    <dataValidation type="custom" allowBlank="1" showInputMessage="1" showErrorMessage="1" errorTitle="Section" error="Incorrect Section!!" sqref="E99:E100 E102:E109">
      <formula1>INDIRECT("$D$91") = "VOE"</formula1>
    </dataValidation>
    <dataValidation type="custom" allowBlank="1" showInputMessage="1" showErrorMessage="1" errorTitle="Section" error="Incorrect Section!!" sqref="E215:E216 E218:E225">
      <formula1>INDIRECT("$D$207") = "VOE"</formula1>
    </dataValidation>
  </dataValidations>
  <hyperlinks>
    <hyperlink ref="H283" location="'HH Member 3'!A3" display="Back to Top ^"/>
    <hyperlink ref="B9:D9" location="'HH Member 3'!Position2" display="Position 2"/>
    <hyperlink ref="B10:D10" location="'HH Member 3'!Position3" display="Position 3"/>
    <hyperlink ref="B11:D11" location="'HH Member 3'!Position4" display="Position 4"/>
    <hyperlink ref="B12:D12" location="'HH Member 3'!OtherIncome" display="Other Income"/>
    <hyperlink ref="B13:D13" location="'HH Member 3'!SeasonalIncome" display="Seasonal Income"/>
    <hyperlink ref="B14:D14" location="'HH Member 3'!SelfEmploymentIncome" display="Self Employment Income"/>
    <hyperlink ref="B8:D8" location="'HH Member 3'!Position1" display="'HH Member 3'!Position1"/>
    <hyperlink ref="H29" location="'HH Member 3'!A3" display="Back to Top ^"/>
    <hyperlink ref="H87" location="'HH Member 3'!A3" display="Back to Top ^"/>
    <hyperlink ref="H145" location="'HH Member 3'!A3" display="Back to Top ^"/>
    <hyperlink ref="H203" location="'HH Member 3'!A3" display="Back to Top ^"/>
  </hyperlinks>
  <pageMargins left="0.25" right="0.25" top="0.5" bottom="0.5" header="0.3" footer="0.3"/>
  <pageSetup orientation="portrait" blackAndWhite="1" errors="blank" r:id="rId1"/>
  <headerFooter>
    <oddFooter>&amp;R&amp;8 1/1/2022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9"/>
  <sheetViews>
    <sheetView showGridLines="0" zoomScaleNormal="100" workbookViewId="0">
      <pane ySplit="2" topLeftCell="A3" activePane="bottomLeft" state="frozen"/>
      <selection pane="bottomLeft" activeCell="I11" sqref="I11"/>
    </sheetView>
  </sheetViews>
  <sheetFormatPr defaultColWidth="9" defaultRowHeight="0" customHeight="1" zeroHeight="1" x14ac:dyDescent="0.25"/>
  <cols>
    <col min="1" max="1" width="1.5" style="18" customWidth="1"/>
    <col min="2" max="2" width="20.75" style="18" customWidth="1"/>
    <col min="3" max="3" width="11.625" style="18" customWidth="1"/>
    <col min="4" max="4" width="14.75" style="18" customWidth="1"/>
    <col min="5" max="5" width="13.75" style="18" customWidth="1"/>
    <col min="6" max="6" width="13.625" style="18" bestFit="1" customWidth="1"/>
    <col min="7" max="7" width="12.25" style="18" customWidth="1"/>
    <col min="8" max="8" width="12.75" style="18" bestFit="1" customWidth="1"/>
    <col min="9" max="9" width="5.875" style="18" customWidth="1"/>
    <col min="10" max="10" width="43.875" style="368" customWidth="1"/>
    <col min="11" max="11" width="61" style="154" customWidth="1"/>
    <col min="12" max="12" width="7.75" style="23" customWidth="1"/>
    <col min="13" max="13" width="9.375" style="18" customWidth="1"/>
    <col min="14" max="15" width="9" style="18" customWidth="1"/>
    <col min="16" max="16" width="12.875" style="18" customWidth="1"/>
    <col min="17" max="17" width="9" style="18" customWidth="1"/>
    <col min="18" max="18" width="11.625" style="18" customWidth="1"/>
    <col min="19" max="19" width="13.125" style="18" customWidth="1"/>
    <col min="20" max="20" width="12.25" style="18" customWidth="1"/>
    <col min="21" max="21" width="10.5" style="18" customWidth="1"/>
    <col min="22" max="22" width="12" style="18" customWidth="1"/>
    <col min="23" max="23" width="10.125" style="18" customWidth="1"/>
    <col min="24" max="25" width="9" style="18" customWidth="1"/>
    <col min="26" max="16384" width="9" style="18"/>
  </cols>
  <sheetData>
    <row r="1" spans="1:22" ht="15.75" customHeight="1" x14ac:dyDescent="0.25">
      <c r="A1" s="15"/>
      <c r="B1" s="470" t="s">
        <v>294</v>
      </c>
      <c r="C1" s="470"/>
      <c r="D1" s="470"/>
      <c r="E1" s="470"/>
      <c r="F1" s="470"/>
      <c r="G1" s="470"/>
      <c r="H1" s="470"/>
      <c r="I1" s="16"/>
      <c r="K1" s="142"/>
      <c r="L1" s="17"/>
      <c r="M1" s="67"/>
      <c r="N1" s="67"/>
      <c r="O1" s="67"/>
      <c r="P1" s="67"/>
      <c r="Q1" s="67"/>
      <c r="R1" s="67"/>
      <c r="S1" s="67"/>
      <c r="T1" s="67"/>
      <c r="U1" s="67"/>
      <c r="V1" s="67"/>
    </row>
    <row r="2" spans="1:22" ht="22.5" customHeight="1" x14ac:dyDescent="0.3">
      <c r="A2" s="15"/>
      <c r="B2" s="470"/>
      <c r="C2" s="470"/>
      <c r="D2" s="470"/>
      <c r="E2" s="470"/>
      <c r="F2" s="470"/>
      <c r="G2" s="470"/>
      <c r="H2" s="470"/>
      <c r="I2" s="16"/>
      <c r="J2" s="471" t="s">
        <v>266</v>
      </c>
      <c r="K2" s="472"/>
      <c r="L2" s="17"/>
      <c r="M2" s="67"/>
      <c r="N2" s="67"/>
      <c r="O2" s="67"/>
      <c r="P2" s="67"/>
      <c r="Q2" s="67"/>
      <c r="R2" s="67"/>
      <c r="S2" s="67"/>
      <c r="T2" s="67"/>
      <c r="U2" s="67"/>
      <c r="V2" s="67"/>
    </row>
    <row r="3" spans="1:22" ht="38.25" customHeight="1" x14ac:dyDescent="0.25">
      <c r="A3" s="19"/>
      <c r="B3" s="20"/>
      <c r="C3" s="20"/>
      <c r="D3" s="473" t="s">
        <v>285</v>
      </c>
      <c r="E3" s="473"/>
      <c r="F3" s="473"/>
      <c r="G3" s="21"/>
      <c r="H3" s="21"/>
      <c r="I3" s="19"/>
      <c r="J3" s="474"/>
      <c r="K3" s="474"/>
      <c r="L3" s="17"/>
      <c r="M3" s="67"/>
      <c r="N3" s="67"/>
      <c r="O3" s="67"/>
      <c r="P3" s="67"/>
      <c r="Q3" s="67"/>
      <c r="R3" s="67"/>
      <c r="S3" s="67"/>
      <c r="T3" s="67"/>
      <c r="U3" s="67"/>
      <c r="V3" s="67"/>
    </row>
    <row r="4" spans="1:22" ht="16.5" thickBot="1" x14ac:dyDescent="0.3">
      <c r="A4" s="19"/>
      <c r="B4" s="155" t="s">
        <v>56</v>
      </c>
      <c r="C4" s="156"/>
      <c r="D4" s="157"/>
      <c r="E4" s="158"/>
      <c r="F4" s="159"/>
      <c r="G4" s="159"/>
      <c r="H4" s="160"/>
      <c r="I4" s="19"/>
      <c r="J4" s="475" t="s">
        <v>226</v>
      </c>
      <c r="K4" s="475"/>
      <c r="L4" s="17"/>
      <c r="M4" s="67"/>
      <c r="N4" s="67"/>
      <c r="O4" s="67"/>
      <c r="P4" s="67"/>
      <c r="Q4" s="67"/>
      <c r="R4" s="67"/>
      <c r="S4" s="67"/>
      <c r="T4" s="67"/>
      <c r="U4" s="67"/>
      <c r="V4" s="67"/>
    </row>
    <row r="5" spans="1:22" ht="30.75" customHeight="1" thickBot="1" x14ac:dyDescent="0.3">
      <c r="A5" s="22"/>
      <c r="B5" s="161" t="s">
        <v>55</v>
      </c>
      <c r="C5" s="162"/>
      <c r="D5" s="163">
        <v>4</v>
      </c>
      <c r="E5" s="476" t="str">
        <f>IF(D5 = "", "", IF(OR(D5=0, D5&gt;15), "Invalid Household Member Number", IF(VLOOKUP(D5, Name, 2, FALSE) = "", "Name not entered on Household Summary", VLOOKUP(D5, Name, 2, FALSE))))</f>
        <v>Name not entered on Household Summary</v>
      </c>
      <c r="F5" s="477"/>
      <c r="G5" s="477"/>
      <c r="H5" s="478"/>
      <c r="I5" s="19"/>
      <c r="J5" s="392" t="s">
        <v>236</v>
      </c>
      <c r="K5" s="392"/>
      <c r="L5" s="17"/>
      <c r="M5" s="67"/>
      <c r="N5" s="67"/>
      <c r="O5" s="67"/>
      <c r="P5" s="67"/>
      <c r="Q5" s="67"/>
      <c r="R5" s="67"/>
      <c r="S5" s="67"/>
      <c r="T5" s="67"/>
      <c r="U5" s="67"/>
      <c r="V5" s="67"/>
    </row>
    <row r="6" spans="1:22" ht="15" customHeight="1" x14ac:dyDescent="0.25">
      <c r="A6" s="19"/>
      <c r="B6" s="164"/>
      <c r="C6" s="165"/>
      <c r="D6" s="166"/>
      <c r="E6" s="167"/>
      <c r="F6" s="168" t="s">
        <v>118</v>
      </c>
      <c r="G6" s="169"/>
      <c r="H6" s="170"/>
      <c r="I6" s="19"/>
      <c r="J6" s="392" t="s">
        <v>264</v>
      </c>
      <c r="K6" s="392"/>
      <c r="L6" s="17"/>
      <c r="M6" s="67"/>
      <c r="N6" s="67"/>
      <c r="O6" s="67"/>
      <c r="P6" s="67"/>
      <c r="Q6" s="67"/>
      <c r="R6" s="67"/>
      <c r="S6" s="67"/>
      <c r="T6" s="67"/>
      <c r="U6" s="67"/>
      <c r="V6" s="67"/>
    </row>
    <row r="7" spans="1:22" ht="15.75" customHeight="1" x14ac:dyDescent="0.25">
      <c r="A7" s="19"/>
      <c r="B7" s="171" t="s">
        <v>58</v>
      </c>
      <c r="C7" s="172"/>
      <c r="D7" s="173"/>
      <c r="E7" s="174" t="s">
        <v>48</v>
      </c>
      <c r="F7" s="174" t="s">
        <v>119</v>
      </c>
      <c r="G7" s="169"/>
      <c r="H7" s="170"/>
      <c r="I7" s="19"/>
      <c r="J7" s="392" t="s">
        <v>265</v>
      </c>
      <c r="K7" s="392"/>
      <c r="L7" s="17"/>
      <c r="M7" s="67"/>
      <c r="N7" s="67"/>
      <c r="O7" s="67"/>
      <c r="P7" s="67"/>
      <c r="Q7" s="67"/>
      <c r="R7" s="67"/>
      <c r="S7" s="67"/>
      <c r="T7" s="67"/>
      <c r="U7" s="67"/>
      <c r="V7" s="67"/>
    </row>
    <row r="8" spans="1:22" ht="15.75" customHeight="1" x14ac:dyDescent="0.25">
      <c r="A8" s="19"/>
      <c r="B8" s="466" t="str">
        <f>IF(D31 = "", "Position 1", D31)</f>
        <v>Position 1</v>
      </c>
      <c r="C8" s="466"/>
      <c r="D8" s="466"/>
      <c r="E8" s="138" t="s">
        <v>282</v>
      </c>
      <c r="F8" s="175">
        <f>IF(D33="VOE",IF(H49&gt;G49,H49,G49),IF(D33="Pay Stubs",IF(H77&gt;G77,H77,G77),0))</f>
        <v>0</v>
      </c>
      <c r="G8" s="468" t="s">
        <v>106</v>
      </c>
      <c r="H8" s="469"/>
      <c r="I8" s="19"/>
      <c r="J8" s="444" t="s">
        <v>267</v>
      </c>
      <c r="K8" s="444"/>
      <c r="L8" s="17"/>
      <c r="M8" s="67"/>
      <c r="N8" s="67"/>
      <c r="O8" s="67"/>
      <c r="P8" s="67"/>
      <c r="Q8" s="67"/>
      <c r="R8" s="67"/>
      <c r="S8" s="67"/>
      <c r="T8" s="67"/>
      <c r="U8" s="67"/>
      <c r="V8" s="67"/>
    </row>
    <row r="9" spans="1:22" ht="15.75" x14ac:dyDescent="0.25">
      <c r="A9" s="19"/>
      <c r="B9" s="466" t="s">
        <v>31</v>
      </c>
      <c r="C9" s="466"/>
      <c r="D9" s="466"/>
      <c r="E9" s="138" t="s">
        <v>289</v>
      </c>
      <c r="F9" s="175">
        <f>IF(D91="VOE",IF(H107&gt;G107,H107,G107),IF(D91="Pay Stubs",IF(H135&gt;G135,H135,G135),0))</f>
        <v>0</v>
      </c>
      <c r="G9" s="468"/>
      <c r="H9" s="469"/>
      <c r="I9" s="19"/>
      <c r="J9" s="392" t="s">
        <v>234</v>
      </c>
      <c r="K9" s="392"/>
      <c r="L9" s="17"/>
      <c r="M9" s="67"/>
      <c r="N9" s="67"/>
      <c r="O9" s="67"/>
      <c r="P9" s="67"/>
      <c r="Q9" s="67"/>
      <c r="R9" s="67"/>
      <c r="S9" s="67"/>
      <c r="T9" s="67"/>
      <c r="U9" s="67"/>
      <c r="V9" s="67"/>
    </row>
    <row r="10" spans="1:22" ht="15.75" customHeight="1" x14ac:dyDescent="0.25">
      <c r="A10" s="19"/>
      <c r="B10" s="466" t="s">
        <v>32</v>
      </c>
      <c r="C10" s="466"/>
      <c r="D10" s="466"/>
      <c r="E10" s="138" t="s">
        <v>290</v>
      </c>
      <c r="F10" s="175">
        <f>IF(D149="VOE",IF(H165&gt;G165,H165,G165),IF(D149="Pay Stubs",IF(H193&gt;G193,H193,G193),0))</f>
        <v>0</v>
      </c>
      <c r="G10" s="468"/>
      <c r="H10" s="469"/>
      <c r="I10" s="19"/>
      <c r="J10" s="392" t="s">
        <v>235</v>
      </c>
      <c r="K10" s="392"/>
      <c r="L10" s="17"/>
      <c r="M10" s="67"/>
      <c r="N10" s="67"/>
      <c r="O10" s="67"/>
      <c r="P10" s="67"/>
      <c r="Q10" s="67"/>
      <c r="R10" s="67"/>
      <c r="S10" s="67"/>
      <c r="T10" s="67"/>
      <c r="U10" s="67"/>
      <c r="V10" s="67"/>
    </row>
    <row r="11" spans="1:22" ht="15.75" customHeight="1" x14ac:dyDescent="0.25">
      <c r="A11" s="19"/>
      <c r="B11" s="466" t="s">
        <v>64</v>
      </c>
      <c r="C11" s="466"/>
      <c r="D11" s="466"/>
      <c r="E11" s="138" t="s">
        <v>291</v>
      </c>
      <c r="F11" s="175">
        <f>IF(D207="VOE",IF(H223&gt;G223,H223,G223),IF(D207="Pay Stubs",IF(H251&gt;G251,H251,G251),0))</f>
        <v>0</v>
      </c>
      <c r="G11" s="468"/>
      <c r="H11" s="469"/>
      <c r="I11" s="19"/>
      <c r="J11" s="392" t="s">
        <v>268</v>
      </c>
      <c r="K11" s="392"/>
      <c r="L11" s="17"/>
      <c r="M11" s="67"/>
      <c r="N11" s="67"/>
      <c r="O11" s="67"/>
      <c r="P11" s="67"/>
      <c r="Q11" s="67"/>
      <c r="R11" s="67"/>
      <c r="S11" s="67"/>
      <c r="T11" s="67"/>
      <c r="U11" s="67"/>
      <c r="V11" s="67"/>
    </row>
    <row r="12" spans="1:22" ht="15.75" x14ac:dyDescent="0.25">
      <c r="A12" s="19"/>
      <c r="B12" s="466" t="s">
        <v>33</v>
      </c>
      <c r="C12" s="466"/>
      <c r="D12" s="466"/>
      <c r="E12" s="176" t="s">
        <v>117</v>
      </c>
      <c r="F12" s="177">
        <f>G27</f>
        <v>0</v>
      </c>
      <c r="G12" s="169"/>
      <c r="H12" s="170"/>
      <c r="I12" s="19"/>
      <c r="J12" s="392" t="s">
        <v>269</v>
      </c>
      <c r="K12" s="392"/>
      <c r="N12" s="67"/>
      <c r="O12" s="67"/>
      <c r="P12" s="67"/>
      <c r="Q12" s="67"/>
      <c r="R12" s="67"/>
      <c r="S12" s="67"/>
      <c r="T12" s="67"/>
      <c r="U12" s="67"/>
      <c r="V12" s="67"/>
    </row>
    <row r="13" spans="1:22" ht="15.75" x14ac:dyDescent="0.25">
      <c r="A13" s="19"/>
      <c r="B13" s="466" t="s">
        <v>91</v>
      </c>
      <c r="C13" s="466"/>
      <c r="D13" s="466"/>
      <c r="E13" s="176" t="s">
        <v>292</v>
      </c>
      <c r="F13" s="177">
        <f>IF(AND(OR(H270 = "", H270 = 0), OR(G270 = "", G270 = 0)), 0, IF(H270&gt; G270, H270, G270))</f>
        <v>0</v>
      </c>
      <c r="G13" s="169"/>
      <c r="H13" s="170"/>
      <c r="I13" s="19"/>
      <c r="J13" s="467"/>
      <c r="K13" s="467"/>
      <c r="N13" s="67"/>
      <c r="O13" s="67"/>
      <c r="P13" s="67"/>
      <c r="Q13" s="67"/>
      <c r="R13" s="67"/>
      <c r="S13" s="67"/>
      <c r="T13" s="67"/>
      <c r="U13" s="67"/>
      <c r="V13" s="67"/>
    </row>
    <row r="14" spans="1:22" ht="15.75" x14ac:dyDescent="0.25">
      <c r="A14" s="19"/>
      <c r="B14" s="466" t="s">
        <v>28</v>
      </c>
      <c r="C14" s="466"/>
      <c r="D14" s="466"/>
      <c r="E14" s="176" t="s">
        <v>293</v>
      </c>
      <c r="F14" s="177">
        <f>H280</f>
        <v>0</v>
      </c>
      <c r="G14" s="169"/>
      <c r="H14" s="170"/>
      <c r="I14" s="19"/>
      <c r="J14" s="443" t="s">
        <v>227</v>
      </c>
      <c r="K14" s="443"/>
      <c r="L14" s="17"/>
      <c r="M14" s="67"/>
      <c r="N14" s="67"/>
      <c r="O14" s="67"/>
      <c r="P14" s="67"/>
      <c r="Q14" s="67"/>
      <c r="R14" s="67"/>
      <c r="S14" s="67"/>
      <c r="T14" s="67"/>
      <c r="U14" s="67"/>
      <c r="V14" s="67"/>
    </row>
    <row r="15" spans="1:22" ht="31.5" customHeight="1" x14ac:dyDescent="0.25">
      <c r="A15" s="19"/>
      <c r="B15" s="464" t="s">
        <v>13</v>
      </c>
      <c r="C15" s="464"/>
      <c r="D15" s="464"/>
      <c r="E15" s="176"/>
      <c r="F15" s="177">
        <f>SUM(F8:F14)</f>
        <v>0</v>
      </c>
      <c r="G15" s="178"/>
      <c r="H15" s="179"/>
      <c r="I15" s="19"/>
      <c r="J15" s="444" t="s">
        <v>228</v>
      </c>
      <c r="K15" s="444"/>
      <c r="L15" s="17"/>
      <c r="M15" s="67"/>
      <c r="N15" s="67"/>
      <c r="O15" s="67"/>
      <c r="P15" s="67"/>
      <c r="Q15" s="67"/>
      <c r="R15" s="67"/>
      <c r="S15" s="67"/>
      <c r="T15" s="67"/>
      <c r="U15" s="67"/>
      <c r="V15" s="67"/>
    </row>
    <row r="16" spans="1:22" ht="16.5" thickBot="1" x14ac:dyDescent="0.3">
      <c r="A16" s="19"/>
      <c r="B16" s="180"/>
      <c r="C16" s="180"/>
      <c r="D16" s="180"/>
      <c r="E16" s="180"/>
      <c r="F16" s="180"/>
      <c r="G16" s="180"/>
      <c r="H16" s="180"/>
      <c r="I16" s="19"/>
      <c r="J16" s="444"/>
      <c r="K16" s="444"/>
      <c r="L16" s="17"/>
      <c r="M16" s="67"/>
      <c r="N16" s="67"/>
      <c r="O16" s="67"/>
      <c r="P16" s="67"/>
      <c r="Q16" s="67"/>
      <c r="R16" s="67"/>
      <c r="S16" s="67"/>
      <c r="T16" s="67"/>
      <c r="U16" s="67"/>
      <c r="V16" s="67"/>
    </row>
    <row r="17" spans="1:22" ht="16.5" thickTop="1" x14ac:dyDescent="0.25">
      <c r="A17" s="19"/>
      <c r="B17" s="85"/>
      <c r="C17" s="85"/>
      <c r="D17" s="85"/>
      <c r="E17" s="85"/>
      <c r="F17" s="85"/>
      <c r="G17" s="85"/>
      <c r="H17" s="85"/>
      <c r="I17" s="19"/>
      <c r="J17" s="444"/>
      <c r="K17" s="444"/>
      <c r="L17" s="17"/>
      <c r="M17" s="67"/>
      <c r="N17" s="67"/>
      <c r="O17" s="67"/>
      <c r="P17" s="67"/>
      <c r="Q17" s="67"/>
      <c r="R17" s="67"/>
      <c r="S17" s="67"/>
      <c r="T17" s="67"/>
      <c r="U17" s="67"/>
      <c r="V17" s="67"/>
    </row>
    <row r="18" spans="1:22" ht="37.5" thickBot="1" x14ac:dyDescent="0.3">
      <c r="A18" s="19"/>
      <c r="B18" s="181" t="s">
        <v>10</v>
      </c>
      <c r="C18" s="182" t="s">
        <v>73</v>
      </c>
      <c r="D18" s="183"/>
      <c r="E18" s="184" t="s">
        <v>11</v>
      </c>
      <c r="F18" s="185" t="s">
        <v>271</v>
      </c>
      <c r="G18" s="186" t="s">
        <v>13</v>
      </c>
      <c r="H18" s="187"/>
      <c r="I18" s="19"/>
      <c r="J18" s="443" t="s">
        <v>229</v>
      </c>
      <c r="K18" s="443"/>
      <c r="L18" s="17"/>
      <c r="M18" s="67"/>
      <c r="N18" s="67"/>
      <c r="O18" s="67"/>
      <c r="P18" s="67"/>
      <c r="Q18" s="67"/>
      <c r="R18" s="67"/>
      <c r="S18" s="67"/>
      <c r="T18" s="67"/>
      <c r="U18" s="67"/>
      <c r="V18" s="67"/>
    </row>
    <row r="19" spans="1:22" ht="32.25" customHeight="1" x14ac:dyDescent="0.25">
      <c r="A19" s="19"/>
      <c r="B19" s="188"/>
      <c r="C19" s="439" t="s">
        <v>23</v>
      </c>
      <c r="D19" s="465"/>
      <c r="E19" s="189"/>
      <c r="F19" s="190"/>
      <c r="G19" s="191">
        <f>IF(F19 = "", 0, E19*F19)</f>
        <v>0</v>
      </c>
      <c r="H19" s="170"/>
      <c r="J19" s="444" t="s">
        <v>279</v>
      </c>
      <c r="K19" s="444"/>
      <c r="L19" s="17"/>
      <c r="M19" s="67"/>
      <c r="N19" s="67"/>
      <c r="O19" s="67"/>
      <c r="P19" s="67"/>
      <c r="Q19" s="67"/>
      <c r="R19" s="67"/>
      <c r="S19" s="67"/>
      <c r="T19" s="67"/>
      <c r="U19" s="67"/>
      <c r="V19" s="67"/>
    </row>
    <row r="20" spans="1:22" ht="28.5" customHeight="1" x14ac:dyDescent="0.25">
      <c r="A20" s="19"/>
      <c r="B20" s="188"/>
      <c r="C20" s="457" t="s">
        <v>24</v>
      </c>
      <c r="D20" s="458"/>
      <c r="E20" s="192"/>
      <c r="F20" s="193"/>
      <c r="G20" s="191">
        <f t="shared" ref="G20:G24" si="0">IF(F20 = "", 0, E20*F20)</f>
        <v>0</v>
      </c>
      <c r="H20" s="170"/>
      <c r="J20" s="143" t="s">
        <v>280</v>
      </c>
      <c r="K20" s="459" t="s">
        <v>230</v>
      </c>
      <c r="L20" s="18"/>
    </row>
    <row r="21" spans="1:22" ht="15" customHeight="1" x14ac:dyDescent="0.25">
      <c r="A21" s="19"/>
      <c r="B21" s="188"/>
      <c r="C21" s="457" t="s">
        <v>25</v>
      </c>
      <c r="D21" s="458"/>
      <c r="E21" s="192"/>
      <c r="F21" s="193"/>
      <c r="G21" s="191">
        <f t="shared" si="0"/>
        <v>0</v>
      </c>
      <c r="H21" s="170"/>
      <c r="J21" s="144" t="s">
        <v>272</v>
      </c>
      <c r="K21" s="459"/>
    </row>
    <row r="22" spans="1:22" ht="15" customHeight="1" x14ac:dyDescent="0.25">
      <c r="A22" s="19"/>
      <c r="B22" s="188"/>
      <c r="C22" s="457" t="s">
        <v>26</v>
      </c>
      <c r="D22" s="458"/>
      <c r="E22" s="192"/>
      <c r="F22" s="193"/>
      <c r="G22" s="191">
        <f t="shared" si="0"/>
        <v>0</v>
      </c>
      <c r="H22" s="170"/>
      <c r="J22" s="144" t="s">
        <v>273</v>
      </c>
      <c r="K22" s="459"/>
    </row>
    <row r="23" spans="1:22" ht="15" customHeight="1" x14ac:dyDescent="0.25">
      <c r="A23" s="19"/>
      <c r="B23" s="188"/>
      <c r="C23" s="457" t="s">
        <v>14</v>
      </c>
      <c r="D23" s="458"/>
      <c r="E23" s="192"/>
      <c r="F23" s="193"/>
      <c r="G23" s="191">
        <f t="shared" si="0"/>
        <v>0</v>
      </c>
      <c r="H23" s="170"/>
      <c r="J23" s="144" t="s">
        <v>274</v>
      </c>
      <c r="K23" s="459"/>
    </row>
    <row r="24" spans="1:22" ht="15" customHeight="1" x14ac:dyDescent="0.25">
      <c r="A24" s="19"/>
      <c r="B24" s="188"/>
      <c r="C24" s="457" t="s">
        <v>15</v>
      </c>
      <c r="D24" s="458"/>
      <c r="E24" s="192"/>
      <c r="F24" s="193"/>
      <c r="G24" s="191">
        <f t="shared" si="0"/>
        <v>0</v>
      </c>
      <c r="H24" s="170"/>
      <c r="J24" s="144" t="s">
        <v>275</v>
      </c>
      <c r="K24" s="459"/>
    </row>
    <row r="25" spans="1:22" ht="15" customHeight="1" thickBot="1" x14ac:dyDescent="0.3">
      <c r="A25" s="19"/>
      <c r="B25" s="188"/>
      <c r="C25" s="460" t="s">
        <v>65</v>
      </c>
      <c r="D25" s="461"/>
      <c r="E25" s="192"/>
      <c r="F25" s="193"/>
      <c r="G25" s="191">
        <f>E25*F25*0.75</f>
        <v>0</v>
      </c>
      <c r="H25" s="194" t="s">
        <v>82</v>
      </c>
      <c r="J25" s="144" t="s">
        <v>276</v>
      </c>
      <c r="K25" s="459"/>
    </row>
    <row r="26" spans="1:22" ht="15" customHeight="1" thickBot="1" x14ac:dyDescent="0.3">
      <c r="A26" s="19"/>
      <c r="B26" s="188"/>
      <c r="C26" s="462" t="s">
        <v>121</v>
      </c>
      <c r="D26" s="463"/>
      <c r="E26" s="195"/>
      <c r="F26" s="196"/>
      <c r="G26" s="191">
        <f>IF(F26 = "", 0, E26*F26)</f>
        <v>0</v>
      </c>
      <c r="H26" s="194"/>
      <c r="J26" s="144" t="s">
        <v>277</v>
      </c>
      <c r="K26" s="459"/>
    </row>
    <row r="27" spans="1:22" ht="15" customHeight="1" x14ac:dyDescent="0.25">
      <c r="A27" s="19"/>
      <c r="B27" s="197"/>
      <c r="C27" s="172"/>
      <c r="D27" s="172"/>
      <c r="E27" s="198"/>
      <c r="F27" s="199" t="s">
        <v>13</v>
      </c>
      <c r="G27" s="200">
        <f>SUM(G19:G26)</f>
        <v>0</v>
      </c>
      <c r="H27" s="179"/>
      <c r="I27" s="19"/>
      <c r="J27" s="144" t="s">
        <v>278</v>
      </c>
      <c r="K27" s="459"/>
    </row>
    <row r="28" spans="1:22" ht="15" customHeight="1" x14ac:dyDescent="0.25">
      <c r="A28" s="19"/>
      <c r="B28" s="85"/>
      <c r="C28" s="90"/>
      <c r="D28" s="90"/>
      <c r="E28" s="201"/>
      <c r="F28" s="202"/>
      <c r="G28" s="203"/>
      <c r="H28" s="85"/>
      <c r="I28" s="19"/>
      <c r="J28" s="392"/>
      <c r="K28" s="392"/>
    </row>
    <row r="29" spans="1:22" ht="16.5" thickBot="1" x14ac:dyDescent="0.3">
      <c r="A29" s="19"/>
      <c r="B29" s="204" t="s">
        <v>59</v>
      </c>
      <c r="C29" s="205"/>
      <c r="D29" s="206" t="str">
        <f>E5</f>
        <v>Name not entered on Household Summary</v>
      </c>
      <c r="E29" s="205"/>
      <c r="F29" s="205"/>
      <c r="G29" s="205"/>
      <c r="H29" s="364" t="s">
        <v>239</v>
      </c>
      <c r="I29" s="24"/>
      <c r="J29" s="392"/>
      <c r="K29" s="392"/>
    </row>
    <row r="30" spans="1:22" ht="17.25" customHeight="1" thickTop="1" thickBot="1" x14ac:dyDescent="0.3">
      <c r="A30" s="19"/>
      <c r="B30" s="208"/>
      <c r="C30" s="209"/>
      <c r="D30" s="210"/>
      <c r="E30" s="210"/>
      <c r="F30" s="210"/>
      <c r="G30" s="210"/>
      <c r="H30" s="211"/>
      <c r="I30" s="19"/>
      <c r="J30" s="456" t="s">
        <v>338</v>
      </c>
      <c r="K30" s="456"/>
    </row>
    <row r="31" spans="1:22" ht="16.5" customHeight="1" thickBot="1" x14ac:dyDescent="0.3">
      <c r="A31" s="19"/>
      <c r="B31" s="212" t="s">
        <v>30</v>
      </c>
      <c r="C31" s="209" t="s">
        <v>6</v>
      </c>
      <c r="D31" s="393"/>
      <c r="E31" s="394"/>
      <c r="F31" s="394"/>
      <c r="G31" s="395"/>
      <c r="H31" s="213" t="str">
        <f>IF(D33="VOE", E43, IF(D33 = "Pay Stubs", E55, ""))</f>
        <v/>
      </c>
      <c r="I31" s="24"/>
      <c r="J31" s="392" t="s">
        <v>347</v>
      </c>
      <c r="K31" s="392"/>
    </row>
    <row r="32" spans="1:22" ht="16.5" customHeight="1" thickBot="1" x14ac:dyDescent="0.3">
      <c r="A32" s="19"/>
      <c r="B32" s="212"/>
      <c r="C32" s="209"/>
      <c r="D32" s="214"/>
      <c r="E32" s="215"/>
      <c r="F32" s="215"/>
      <c r="G32" s="216" t="s">
        <v>70</v>
      </c>
      <c r="H32" s="217" t="s">
        <v>61</v>
      </c>
      <c r="I32" s="24"/>
      <c r="J32" s="392" t="s">
        <v>319</v>
      </c>
      <c r="K32" s="392"/>
    </row>
    <row r="33" spans="1:25" ht="16.5" customHeight="1" thickBot="1" x14ac:dyDescent="0.3">
      <c r="A33" s="19"/>
      <c r="B33" s="212"/>
      <c r="C33" s="218" t="s">
        <v>36</v>
      </c>
      <c r="D33" s="219"/>
      <c r="E33" s="220" t="str">
        <f>IF(ISNUMBER(SEARCH("VOE",D33)),"Warning: Fill VOE Sec Only!!","Warning: Fill PayStubs Sec Only!!")</f>
        <v>Warning: Fill PayStubs Sec Only!!</v>
      </c>
      <c r="F33" s="221"/>
      <c r="G33" s="222" t="e">
        <f>IF(OR(H31 = "Monthly", H31="Semi-Monthly"), IF(D33="VOE", H44, IF(D33 = "Pay Stubs", F57, "")), ROUNDUP(H33,0))</f>
        <v>#VALUE!</v>
      </c>
      <c r="H33" s="223" t="e">
        <f>G35/(VLOOKUP(H31, PayPeriods, 2, FALSE))</f>
        <v>#VALUE!</v>
      </c>
      <c r="I33" s="24"/>
      <c r="J33" s="392" t="s">
        <v>348</v>
      </c>
      <c r="K33" s="392"/>
    </row>
    <row r="34" spans="1:25" ht="7.5" customHeight="1" thickBot="1" x14ac:dyDescent="0.3">
      <c r="A34" s="19"/>
      <c r="B34" s="212"/>
      <c r="C34" s="209"/>
      <c r="D34" s="224"/>
      <c r="E34" s="221"/>
      <c r="F34" s="216" t="s">
        <v>22</v>
      </c>
      <c r="G34" s="216" t="s">
        <v>72</v>
      </c>
      <c r="H34" s="217" t="s">
        <v>69</v>
      </c>
      <c r="I34" s="24"/>
      <c r="J34" s="392"/>
      <c r="K34" s="392"/>
    </row>
    <row r="35" spans="1:25" ht="16.5" thickBot="1" x14ac:dyDescent="0.3">
      <c r="A35" s="19"/>
      <c r="B35" s="208"/>
      <c r="C35" s="218" t="s">
        <v>0</v>
      </c>
      <c r="D35" s="219"/>
      <c r="E35" s="225" t="e">
        <f>CONCATENATE("1/1/",YEAR(F35))</f>
        <v>#VALUE!</v>
      </c>
      <c r="F35" s="226" t="str">
        <f>IF(D33 = "VOE", E44, IF(D33 = "Pay Stubs", IF(OR(C63 = "", D63="",E63 = ""), IF(OR(C62 = "",D62="", E62=""), "", E62), E63),""))</f>
        <v/>
      </c>
      <c r="G35" s="226" t="e">
        <f>IF(YEAR(D35) = YEAR(F35), F35-D35+1,F35-E35+1)</f>
        <v>#VALUE!</v>
      </c>
      <c r="H35" s="227" t="e">
        <f>ROUNDUP(G35*(5/7), 0)</f>
        <v>#VALUE!</v>
      </c>
      <c r="I35" s="19"/>
      <c r="J35" s="392"/>
      <c r="K35" s="392"/>
    </row>
    <row r="36" spans="1:25" ht="13.5" customHeight="1" thickBot="1" x14ac:dyDescent="0.3">
      <c r="A36" s="19"/>
      <c r="B36" s="228"/>
      <c r="C36" s="229"/>
      <c r="D36" s="230"/>
      <c r="E36" s="231"/>
      <c r="F36" s="231"/>
      <c r="G36" s="232" t="s">
        <v>71</v>
      </c>
      <c r="H36" s="233" t="str">
        <f>IF(D33 = "VOE", IF(E41&gt;VLOOKUP(H31, PayPeriods, 6, FALSE), VLOOKUP(H31, PayPeriods, 6, FALSE), E41),IF(D33="Pay Stubs", IF((C64+D64+E64)/3 &gt; VLOOKUP(H31, PayPeriods, 6, FALSE), VLOOKUP(H31, PayPeriods, 6, FALSE), (C64+D64+E64)/3), ""))</f>
        <v/>
      </c>
      <c r="I36" s="24"/>
      <c r="J36" s="392"/>
      <c r="K36" s="392"/>
    </row>
    <row r="37" spans="1:25" ht="13.5" customHeight="1" thickTop="1" x14ac:dyDescent="0.25">
      <c r="A37" s="19"/>
      <c r="B37" s="188"/>
      <c r="C37" s="91"/>
      <c r="D37" s="234"/>
      <c r="E37" s="235"/>
      <c r="F37" s="235"/>
      <c r="G37" s="91"/>
      <c r="H37" s="236"/>
      <c r="I37" s="24"/>
      <c r="J37" s="145"/>
      <c r="K37" s="146"/>
    </row>
    <row r="38" spans="1:25" ht="15.75" customHeight="1" x14ac:dyDescent="0.25">
      <c r="A38" s="19"/>
      <c r="B38" s="237" t="s">
        <v>9</v>
      </c>
      <c r="C38" s="396" t="s">
        <v>38</v>
      </c>
      <c r="D38" s="396"/>
      <c r="E38" s="396"/>
      <c r="F38" s="396"/>
      <c r="G38" s="396"/>
      <c r="H38" s="397"/>
      <c r="I38" s="24"/>
      <c r="J38" s="445" t="s">
        <v>179</v>
      </c>
      <c r="K38" s="445"/>
    </row>
    <row r="39" spans="1:25" ht="15.75" x14ac:dyDescent="0.25">
      <c r="A39" s="19"/>
      <c r="B39" s="238"/>
      <c r="C39" s="91"/>
      <c r="D39" s="234"/>
      <c r="E39" s="239"/>
      <c r="F39" s="239"/>
      <c r="G39" s="91"/>
      <c r="H39" s="240"/>
      <c r="I39" s="24"/>
      <c r="J39" s="444"/>
      <c r="K39" s="444"/>
    </row>
    <row r="40" spans="1:25" ht="24" customHeight="1" thickBot="1" x14ac:dyDescent="0.3">
      <c r="A40" s="19"/>
      <c r="B40" s="238"/>
      <c r="C40" s="241"/>
      <c r="D40" s="241"/>
      <c r="E40" s="242" t="s">
        <v>37</v>
      </c>
      <c r="F40" s="243" t="s">
        <v>50</v>
      </c>
      <c r="G40" s="244" t="s">
        <v>49</v>
      </c>
      <c r="H40" s="243" t="s">
        <v>51</v>
      </c>
      <c r="I40" s="26"/>
      <c r="J40" s="444" t="s">
        <v>320</v>
      </c>
      <c r="K40" s="444"/>
    </row>
    <row r="41" spans="1:25" ht="22.5" customHeight="1" thickBot="1" x14ac:dyDescent="0.3">
      <c r="A41" s="19"/>
      <c r="B41" s="188"/>
      <c r="C41" s="447" t="s">
        <v>34</v>
      </c>
      <c r="D41" s="448"/>
      <c r="E41" s="245"/>
      <c r="F41" s="246"/>
      <c r="G41" s="247"/>
      <c r="H41" s="248"/>
      <c r="I41" s="27"/>
      <c r="J41" s="444"/>
      <c r="K41" s="444"/>
      <c r="P41" s="28"/>
      <c r="Q41" s="29"/>
      <c r="R41" s="29"/>
      <c r="S41" s="29"/>
      <c r="T41" s="29"/>
      <c r="U41" s="29"/>
      <c r="V41" s="29"/>
      <c r="W41" s="29"/>
      <c r="X41" s="29"/>
      <c r="Y41" s="29"/>
    </row>
    <row r="42" spans="1:25" ht="16.5" thickBot="1" x14ac:dyDescent="0.3">
      <c r="A42" s="19"/>
      <c r="B42" s="398" t="str">
        <f>IF(D33 = "VOE", IF(G42 = "Hourly Pay Rate", IF(E41&gt;VLOOKUP(H31,PayPeriods,6,FALSE),CONCATENATE("    Average hours &gt; ", ROUND(VLOOKUP(H31, PayPeriods, 6, FALSE),2), " (Standard Work Hours in Year / Pay Periods in Year);  ", ROUND(VLOOKUP(H31, PayPeriods, 6, FALSE),2), " hours used."), ""), ""), "")</f>
        <v/>
      </c>
      <c r="C42" s="449" t="s">
        <v>27</v>
      </c>
      <c r="D42" s="450"/>
      <c r="E42" s="249"/>
      <c r="F42" s="250" t="s">
        <v>99</v>
      </c>
      <c r="G42" s="399"/>
      <c r="H42" s="400"/>
      <c r="I42" s="24"/>
      <c r="J42" s="369" t="s">
        <v>321</v>
      </c>
      <c r="K42" s="370" t="s">
        <v>322</v>
      </c>
      <c r="P42" s="30"/>
      <c r="Q42" s="29"/>
      <c r="R42" s="31"/>
      <c r="S42" s="32"/>
      <c r="T42" s="33"/>
      <c r="U42" s="33"/>
      <c r="V42" s="29"/>
    </row>
    <row r="43" spans="1:25" ht="15.75" customHeight="1" x14ac:dyDescent="0.25">
      <c r="A43" s="19"/>
      <c r="B43" s="398"/>
      <c r="C43" s="447" t="s">
        <v>35</v>
      </c>
      <c r="D43" s="448"/>
      <c r="E43" s="251"/>
      <c r="F43" s="401" t="str">
        <f>IF(AND(E43 &lt;&gt; "Monthly", E43 &lt;&gt; "Semi-Monthly", H44&gt;0), "Payroll Frequency changed, delete value in H66", "")</f>
        <v/>
      </c>
      <c r="G43" s="402"/>
      <c r="H43" s="403"/>
      <c r="I43" s="27"/>
      <c r="J43" s="444" t="s">
        <v>323</v>
      </c>
      <c r="K43" s="444"/>
      <c r="P43" s="29"/>
      <c r="Q43" s="29"/>
      <c r="R43" s="31"/>
      <c r="S43" s="32"/>
      <c r="T43" s="33"/>
      <c r="U43" s="33"/>
      <c r="V43" s="29"/>
    </row>
    <row r="44" spans="1:25" ht="15.75" customHeight="1" x14ac:dyDescent="0.25">
      <c r="A44" s="19"/>
      <c r="B44" s="398"/>
      <c r="C44" s="454" t="s">
        <v>22</v>
      </c>
      <c r="D44" s="455"/>
      <c r="E44" s="252"/>
      <c r="F44" s="404" t="str">
        <f>IF(D33 = "VOE", IF(H31 &lt;&gt; "", IF(H31 = "Annual", "1 pay period", IF(OR(E43="Semi-Monthly", E43 = "Monthly"), "Enter # of Pay Periods to Date", IF(E44 = "", "",CONCATENATE(G33," pay periods to date")))), ""), "")</f>
        <v/>
      </c>
      <c r="G44" s="404"/>
      <c r="H44" s="253"/>
      <c r="I44" s="34">
        <f>IF(F44 = "Enter # of Pay Periods to Date", 50, 0)</f>
        <v>0</v>
      </c>
      <c r="J44" s="392" t="s">
        <v>324</v>
      </c>
      <c r="K44" s="392"/>
      <c r="P44" s="29"/>
      <c r="Q44" s="29"/>
      <c r="R44" s="31"/>
      <c r="S44" s="32"/>
      <c r="T44" s="33"/>
      <c r="U44" s="33"/>
      <c r="V44" s="29"/>
    </row>
    <row r="45" spans="1:25" ht="15.75" customHeight="1" x14ac:dyDescent="0.25">
      <c r="A45" s="19"/>
      <c r="B45" s="398"/>
      <c r="C45" s="405" t="s">
        <v>8</v>
      </c>
      <c r="D45" s="406"/>
      <c r="E45" s="254"/>
      <c r="F45" s="255" t="str">
        <f>IF(G45 = "", "", IF(G45 = 0, 0, G45/VLOOKUP(H31, PayPeriods, 3, FALSE)))</f>
        <v/>
      </c>
      <c r="G45" s="177" t="str">
        <f>IF(OR(G42="", E43 = "", E44=""), "", IF(D33="VOE",IF(G42="Hourly Pay Rate",H36*E42*VLOOKUP(H31, PayPeriods, 4, FALSE) *(VLOOKUP(H31,PayPeriods,3,FALSE)),E42*VLOOKUP(G42,PayRates,2,FALSE)),""))</f>
        <v/>
      </c>
      <c r="H45" s="256"/>
      <c r="I45" s="25"/>
      <c r="J45" s="392"/>
      <c r="K45" s="392"/>
      <c r="P45" s="29"/>
      <c r="Q45" s="29"/>
      <c r="R45" s="31"/>
      <c r="S45" s="32"/>
      <c r="T45" s="33"/>
      <c r="U45" s="33"/>
      <c r="V45" s="29"/>
    </row>
    <row r="46" spans="1:25" ht="15.75" customHeight="1" x14ac:dyDescent="0.25">
      <c r="A46" s="19"/>
      <c r="B46" s="257"/>
      <c r="C46" s="405" t="s">
        <v>16</v>
      </c>
      <c r="D46" s="406"/>
      <c r="E46" s="254"/>
      <c r="F46" s="258" t="str">
        <f>IF(OR(G42="", E43 = "", E44=""), "", IF(D33="VOE",IF(YEAR(D35) = YEAR(E35), (E46/H35)*VLOOKUP(H31, PayPeriods, 5,FALSE), IF(G33 = 0, 0, E46/G33)), ""))</f>
        <v/>
      </c>
      <c r="G46" s="259" t="str">
        <f>IF(OR(G42="", E43 = "", E44=""), "", IF(D33= "VOE", IF(YEAR(D35) = YEAR(E35), (E46/H35)*VLOOKUP(H31, PayPeriods, 5, FALSE) * VLOOKUP(H31, PayPeriods, 3,FALSE), IF(G33 = 0, 0, (E46/G33)*VLOOKUP(H31, PayPeriods, 3, FALSE))), ""))</f>
        <v/>
      </c>
      <c r="H46" s="260"/>
      <c r="I46" s="25"/>
      <c r="J46" s="392"/>
      <c r="K46" s="392"/>
      <c r="P46" s="29"/>
      <c r="Q46" s="29"/>
      <c r="R46" s="31"/>
      <c r="S46" s="32"/>
      <c r="T46" s="33"/>
      <c r="U46" s="33"/>
      <c r="V46" s="29"/>
    </row>
    <row r="47" spans="1:25" ht="15.75" customHeight="1" x14ac:dyDescent="0.25">
      <c r="A47" s="19"/>
      <c r="B47" s="261"/>
      <c r="C47" s="407" t="s">
        <v>29</v>
      </c>
      <c r="D47" s="408"/>
      <c r="E47" s="262"/>
      <c r="F47" s="263"/>
      <c r="G47" s="264"/>
      <c r="H47" s="265"/>
      <c r="I47" s="35"/>
      <c r="J47" s="444" t="s">
        <v>325</v>
      </c>
      <c r="K47" s="444"/>
      <c r="P47" s="29"/>
      <c r="Q47" s="29"/>
      <c r="R47" s="31"/>
      <c r="S47" s="32"/>
      <c r="T47" s="33"/>
      <c r="U47" s="33"/>
      <c r="V47" s="29"/>
    </row>
    <row r="48" spans="1:25" ht="15.75" customHeight="1" x14ac:dyDescent="0.25">
      <c r="A48" s="19"/>
      <c r="B48" s="261"/>
      <c r="C48" s="409"/>
      <c r="D48" s="410"/>
      <c r="E48" s="266"/>
      <c r="F48" s="267" t="str">
        <f>IF(OR(G42="", E43 = "", E44=""), "", IF(D33="VOE", IF(YEAR(D35) = YEAR(E35), (E48/H35)*VLOOKUP(H31, PayPeriods, 5,FALSE), IF(G33 = 0, 0, E48/G33)),""))</f>
        <v/>
      </c>
      <c r="G48" s="200" t="str">
        <f>IF(OR(G42="", E43 = "", E44=""), "", IF(D33 = "VOE", IF(YEAR(D35) = YEAR(E35), (E48/H35)*VLOOKUP(H31, PayPeriods, 5, FALSE) * VLOOKUP(H31, PayPeriods, 3,FALSE), IF(G33 = 0, 0, E48/G33)*VLOOKUP(H31, PayPeriods, 3, FALSE)), ""))</f>
        <v/>
      </c>
      <c r="H48" s="256"/>
      <c r="I48" s="35"/>
      <c r="J48" s="444"/>
      <c r="K48" s="444"/>
      <c r="P48" s="29"/>
      <c r="Q48" s="29"/>
      <c r="R48" s="31"/>
      <c r="S48" s="32"/>
      <c r="T48" s="33"/>
      <c r="U48" s="33"/>
      <c r="V48" s="29"/>
    </row>
    <row r="49" spans="1:22" ht="15.75" customHeight="1" x14ac:dyDescent="0.25">
      <c r="A49" s="19"/>
      <c r="B49" s="261"/>
      <c r="C49" s="405" t="s">
        <v>39</v>
      </c>
      <c r="D49" s="406"/>
      <c r="E49" s="268"/>
      <c r="F49" s="269"/>
      <c r="G49" s="177" t="str">
        <f>IF(OR(G42="", E43 = "", E44=""), "", IF(D33 = "VOE", SUM(G45:G48),""))</f>
        <v/>
      </c>
      <c r="H49" s="175" t="str">
        <f>IF(OR(G42="",E43="",E44=""),"",IF(D33="VOE",IF(YEAR(D35) = YEAR(F35), (E49/H35) *260, IF(G33=0,0,(E49/G33)*VLOOKUP(H31,PayPeriods,3,FALSE))),""))</f>
        <v/>
      </c>
      <c r="I49" s="24"/>
      <c r="J49" s="444"/>
      <c r="K49" s="444"/>
      <c r="P49" s="29"/>
      <c r="Q49" s="29"/>
      <c r="R49" s="31"/>
      <c r="S49" s="32"/>
      <c r="T49" s="33"/>
      <c r="U49" s="33"/>
      <c r="V49" s="29"/>
    </row>
    <row r="50" spans="1:22" ht="15.75" customHeight="1" x14ac:dyDescent="0.25">
      <c r="A50" s="19"/>
      <c r="B50" s="261"/>
      <c r="C50" s="405" t="str">
        <f>IF(E44="","Gross Pay Prior Year",CONCATENATE("Gross Pay ",YEAR(E44)-1))</f>
        <v>Gross Pay Prior Year</v>
      </c>
      <c r="D50" s="406"/>
      <c r="E50" s="268"/>
      <c r="F50" s="270"/>
      <c r="G50" s="270"/>
      <c r="H50" s="271"/>
      <c r="I50" s="24"/>
      <c r="J50" s="392" t="s">
        <v>326</v>
      </c>
      <c r="K50" s="392"/>
      <c r="P50" s="29"/>
      <c r="Q50" s="29"/>
      <c r="R50" s="31"/>
      <c r="S50" s="32"/>
      <c r="T50" s="33"/>
      <c r="U50" s="33"/>
      <c r="V50" s="29"/>
    </row>
    <row r="51" spans="1:22" ht="15.75" customHeight="1" thickBot="1" x14ac:dyDescent="0.3">
      <c r="A51" s="19"/>
      <c r="B51" s="272"/>
      <c r="C51" s="405" t="str">
        <f>IF(E44="","Gross Pay Prior Year",CONCATENATE("Gross Pay ",YEAR(E44)-2))</f>
        <v>Gross Pay Prior Year</v>
      </c>
      <c r="D51" s="406"/>
      <c r="E51" s="273"/>
      <c r="F51" s="270"/>
      <c r="G51" s="270"/>
      <c r="H51" s="271"/>
      <c r="I51" s="24"/>
      <c r="J51" s="149"/>
      <c r="K51" s="369"/>
      <c r="P51" s="29"/>
      <c r="Q51" s="29"/>
      <c r="R51" s="31"/>
      <c r="S51" s="32"/>
      <c r="T51" s="33"/>
      <c r="U51" s="33"/>
      <c r="V51" s="29"/>
    </row>
    <row r="52" spans="1:22" ht="15.75" customHeight="1" x14ac:dyDescent="0.25">
      <c r="A52" s="19"/>
      <c r="B52" s="188"/>
      <c r="C52" s="274"/>
      <c r="D52" s="274"/>
      <c r="E52" s="270"/>
      <c r="F52" s="270"/>
      <c r="G52" s="270"/>
      <c r="H52" s="271"/>
      <c r="I52" s="24"/>
      <c r="J52" s="149"/>
      <c r="K52" s="369"/>
      <c r="P52" s="29"/>
      <c r="Q52" s="29"/>
      <c r="R52" s="31"/>
      <c r="S52" s="32"/>
      <c r="T52" s="33"/>
      <c r="U52" s="33"/>
      <c r="V52" s="29"/>
    </row>
    <row r="53" spans="1:22" ht="15.75" customHeight="1" x14ac:dyDescent="0.25">
      <c r="A53" s="19"/>
      <c r="B53" s="451" t="str">
        <f>IF(D33="VOE", IF(E45+E46+E48= E49, "", "Base Pay + Overtime + Commissions/Tips do not add to the Gross Pay (Current Year).  Please correct the numbers or explain the difference."), "")</f>
        <v/>
      </c>
      <c r="C53" s="452"/>
      <c r="D53" s="452"/>
      <c r="E53" s="452"/>
      <c r="F53" s="452"/>
      <c r="G53" s="452"/>
      <c r="H53" s="453"/>
      <c r="I53" s="24"/>
      <c r="J53" s="392"/>
      <c r="K53" s="392"/>
      <c r="P53" s="29"/>
      <c r="Q53" s="29"/>
      <c r="R53" s="31"/>
      <c r="S53" s="32"/>
      <c r="T53" s="33"/>
      <c r="U53" s="33"/>
      <c r="V53" s="29"/>
    </row>
    <row r="54" spans="1:22" ht="15.75" customHeight="1" thickBot="1" x14ac:dyDescent="0.3">
      <c r="A54" s="19"/>
      <c r="B54" s="261"/>
      <c r="C54" s="446"/>
      <c r="D54" s="446"/>
      <c r="E54" s="275"/>
      <c r="F54" s="275"/>
      <c r="G54" s="276" t="s">
        <v>7</v>
      </c>
      <c r="H54" s="277">
        <f>IF(OR(C63 = "", D63="", E63=""), IF(OR(C62 = "", D62 = "", E62 = ""), (E61-C61)/2, (E62-C62)/2), (E63-C63)/2)</f>
        <v>0</v>
      </c>
      <c r="I54" s="24"/>
      <c r="J54" s="392"/>
      <c r="K54" s="392"/>
      <c r="P54" s="29"/>
      <c r="Q54" s="29"/>
      <c r="R54" s="31"/>
      <c r="S54" s="32"/>
      <c r="T54" s="33"/>
      <c r="U54" s="33"/>
      <c r="V54" s="29"/>
    </row>
    <row r="55" spans="1:22" ht="15.75" customHeight="1" thickBot="1" x14ac:dyDescent="0.3">
      <c r="A55" s="19"/>
      <c r="B55" s="278" t="s">
        <v>17</v>
      </c>
      <c r="C55" s="411" t="s">
        <v>116</v>
      </c>
      <c r="D55" s="411"/>
      <c r="E55" s="279"/>
      <c r="F55" s="412" t="s">
        <v>54</v>
      </c>
      <c r="G55" s="412"/>
      <c r="H55" s="280" t="str">
        <f>IF(OR(H54="", H54 = 0, H54&gt;31), "", IF(H54 &gt;20, "Monthly", IF(H54&gt;14, "Semi-Monthly", IF(H54&gt;9, "Bi-Weekly", "Weekly"))))</f>
        <v/>
      </c>
      <c r="I55" s="24"/>
      <c r="J55" s="445" t="s">
        <v>233</v>
      </c>
      <c r="K55" s="445"/>
      <c r="P55" s="29"/>
      <c r="Q55" s="29"/>
      <c r="R55" s="31"/>
      <c r="S55" s="32"/>
      <c r="T55" s="33"/>
      <c r="U55" s="33"/>
      <c r="V55" s="29"/>
    </row>
    <row r="56" spans="1:22" ht="15.75" customHeight="1" x14ac:dyDescent="0.25">
      <c r="A56" s="19"/>
      <c r="B56" s="281"/>
      <c r="C56" s="282"/>
      <c r="D56" s="282"/>
      <c r="E56" s="282"/>
      <c r="F56" s="283"/>
      <c r="G56" s="283"/>
      <c r="H56" s="280"/>
      <c r="I56" s="24"/>
      <c r="J56" s="392"/>
      <c r="K56" s="392"/>
      <c r="P56" s="29"/>
      <c r="Q56" s="29"/>
      <c r="R56" s="31"/>
      <c r="S56" s="32"/>
      <c r="T56" s="33"/>
      <c r="U56" s="33"/>
      <c r="V56" s="29"/>
    </row>
    <row r="57" spans="1:22" ht="15.75" customHeight="1" x14ac:dyDescent="0.25">
      <c r="A57" s="19"/>
      <c r="B57" s="188"/>
      <c r="C57" s="413" t="str">
        <f>IF(D33="Pay Stubs",IF(H31&lt;&gt;"",IF(OR(H31="Semi-Monthly",H31="Monthly"),"Enter number of Pay Periods to Date", IF(F57&gt;0,"Payroll Frequency changed, delete value in F57", "")),""), "")</f>
        <v/>
      </c>
      <c r="D57" s="413"/>
      <c r="E57" s="413"/>
      <c r="F57" s="284"/>
      <c r="G57" s="285">
        <f>IF(C57 = "Enter number of Pay Periods to Date", 50, 0)</f>
        <v>0</v>
      </c>
      <c r="H57" s="280"/>
      <c r="I57" s="24"/>
      <c r="J57" s="444" t="s">
        <v>327</v>
      </c>
      <c r="K57" s="444"/>
      <c r="P57" s="29"/>
      <c r="Q57" s="29"/>
      <c r="R57" s="31"/>
      <c r="S57" s="32"/>
      <c r="T57" s="33"/>
      <c r="U57" s="33"/>
      <c r="V57" s="29"/>
    </row>
    <row r="58" spans="1:22" ht="36" customHeight="1" x14ac:dyDescent="0.25">
      <c r="A58" s="19"/>
      <c r="B58" s="286"/>
      <c r="C58" s="414" t="str">
        <f xml:space="preserve"> IF(AND(OR(G77="", G77 = 0), OR(H77="", H77=0)), "", IF(H54&gt;31, "Pay stubs do not appear to be consecutive based on dates entered.", IF(OR( E62 &lt; C62, E62 &lt;D62, E63 &lt; C63, E63 &lt;D63), "Pay Stubs may be out of order.  Please check dates.",IF(H55 = "", "", IF(E55 = H55, "", "If Payroll Frequency selected does not equal Recommended please provide an explanation.")))))</f>
        <v/>
      </c>
      <c r="D58" s="414"/>
      <c r="E58" s="414"/>
      <c r="F58" s="414"/>
      <c r="G58" s="414"/>
      <c r="H58" s="415"/>
      <c r="I58" s="24"/>
      <c r="J58" s="444"/>
      <c r="K58" s="444"/>
      <c r="L58" s="37"/>
      <c r="M58" s="38"/>
      <c r="P58" s="29"/>
      <c r="Q58" s="29"/>
      <c r="R58" s="31"/>
      <c r="S58" s="32"/>
      <c r="T58" s="33"/>
      <c r="U58" s="33"/>
      <c r="V58" s="29"/>
    </row>
    <row r="59" spans="1:22" ht="15.75" customHeight="1" x14ac:dyDescent="0.25">
      <c r="A59" s="19"/>
      <c r="B59" s="188"/>
      <c r="C59" s="287"/>
      <c r="D59" s="274"/>
      <c r="E59" s="274"/>
      <c r="F59" s="274"/>
      <c r="G59" s="274"/>
      <c r="H59" s="288"/>
      <c r="I59" s="24"/>
      <c r="J59" s="392"/>
      <c r="K59" s="392"/>
      <c r="L59" s="37"/>
      <c r="M59" s="38"/>
      <c r="P59" s="29"/>
      <c r="Q59" s="29"/>
      <c r="R59" s="31"/>
      <c r="S59" s="32"/>
      <c r="T59" s="33"/>
      <c r="U59" s="33"/>
      <c r="V59" s="29"/>
    </row>
    <row r="60" spans="1:22" ht="24.75" thickBot="1" x14ac:dyDescent="0.3">
      <c r="A60" s="19"/>
      <c r="B60" s="289"/>
      <c r="C60" s="290" t="s">
        <v>66</v>
      </c>
      <c r="D60" s="290" t="s">
        <v>67</v>
      </c>
      <c r="E60" s="290" t="s">
        <v>255</v>
      </c>
      <c r="F60" s="291" t="s">
        <v>53</v>
      </c>
      <c r="G60" s="290" t="s">
        <v>52</v>
      </c>
      <c r="H60" s="290" t="s">
        <v>51</v>
      </c>
      <c r="I60" s="19"/>
      <c r="J60" s="392"/>
      <c r="K60" s="392"/>
      <c r="L60" s="37"/>
      <c r="M60" s="38"/>
      <c r="P60" s="29"/>
      <c r="Q60" s="29"/>
      <c r="R60" s="31"/>
      <c r="S60" s="32"/>
      <c r="T60" s="33"/>
      <c r="U60" s="33"/>
      <c r="V60" s="29"/>
    </row>
    <row r="61" spans="1:22" ht="15.75" customHeight="1" x14ac:dyDescent="0.25">
      <c r="A61" s="19"/>
      <c r="B61" s="292" t="s">
        <v>100</v>
      </c>
      <c r="C61" s="293"/>
      <c r="D61" s="294"/>
      <c r="E61" s="295"/>
      <c r="F61" s="416" t="str">
        <f>IF(D33 = "Pay Stubs", IF(AND(H31 &lt;&gt; "", F35 &lt;&gt; ""), IF(H31 = "Annual", "1 pay period to date", IF(OR(H31="Semi-Monthly", H31 = "Monthly"), "", IF(E55 = "", "",CONCATENATE(G33," pay periods to date")))), ""), "")</f>
        <v/>
      </c>
      <c r="G61" s="419" t="str">
        <f>IF(D33 = "Pay Stubs", IF(G65 = "Hourly Pay Rate", IF((C64+D64+E64)/3&gt;VLOOKUP(H31,PayPeriods,6,FALSE),CONCATENATE("Average hours &gt; ", ROUND(VLOOKUP(H31, PayPeriods, 6, FALSE),2), " (Standard Work Hours in Year / Pay Periods in Year); ", ROUND(VLOOKUP(H31, PayPeriods, 6, FALSE),2), " hours used to calculate base pay."), ""), ""), "")</f>
        <v/>
      </c>
      <c r="H61" s="420"/>
      <c r="I61" s="39"/>
      <c r="J61" s="444" t="s">
        <v>328</v>
      </c>
      <c r="K61" s="444"/>
      <c r="L61" s="37"/>
    </row>
    <row r="62" spans="1:22" ht="15.75" customHeight="1" x14ac:dyDescent="0.25">
      <c r="A62" s="19"/>
      <c r="B62" s="292" t="s">
        <v>101</v>
      </c>
      <c r="C62" s="296"/>
      <c r="D62" s="297"/>
      <c r="E62" s="298"/>
      <c r="F62" s="417"/>
      <c r="G62" s="421"/>
      <c r="H62" s="422"/>
      <c r="I62" s="40"/>
      <c r="J62" s="444"/>
      <c r="K62" s="444"/>
      <c r="L62" s="37"/>
    </row>
    <row r="63" spans="1:22" ht="15.75" customHeight="1" x14ac:dyDescent="0.25">
      <c r="A63" s="19"/>
      <c r="B63" s="292" t="s">
        <v>102</v>
      </c>
      <c r="C63" s="296"/>
      <c r="D63" s="297"/>
      <c r="E63" s="299"/>
      <c r="F63" s="417"/>
      <c r="G63" s="421"/>
      <c r="H63" s="422"/>
      <c r="I63" s="39"/>
      <c r="J63" s="444" t="s">
        <v>329</v>
      </c>
      <c r="K63" s="444"/>
      <c r="L63" s="37"/>
    </row>
    <row r="64" spans="1:22" ht="16.5" thickBot="1" x14ac:dyDescent="0.3">
      <c r="A64" s="19"/>
      <c r="B64" s="300" t="s">
        <v>103</v>
      </c>
      <c r="C64" s="301"/>
      <c r="D64" s="302"/>
      <c r="E64" s="303"/>
      <c r="F64" s="418"/>
      <c r="G64" s="421"/>
      <c r="H64" s="422"/>
      <c r="I64" s="39"/>
      <c r="J64" s="444"/>
      <c r="K64" s="444"/>
      <c r="L64" s="37"/>
    </row>
    <row r="65" spans="1:12" ht="16.5" thickBot="1" x14ac:dyDescent="0.3">
      <c r="A65" s="19"/>
      <c r="B65" s="304" t="s">
        <v>27</v>
      </c>
      <c r="C65" s="305"/>
      <c r="D65" s="306"/>
      <c r="E65" s="307"/>
      <c r="F65" s="308" t="s">
        <v>90</v>
      </c>
      <c r="G65" s="423"/>
      <c r="H65" s="424"/>
      <c r="I65" s="39"/>
      <c r="J65" s="444"/>
      <c r="K65" s="444"/>
      <c r="L65" s="37"/>
    </row>
    <row r="66" spans="1:12" ht="15.75" x14ac:dyDescent="0.25">
      <c r="A66" s="19"/>
      <c r="B66" s="309" t="s">
        <v>247</v>
      </c>
      <c r="C66" s="310">
        <f>SUM(C67:C74)</f>
        <v>0</v>
      </c>
      <c r="D66" s="310">
        <f t="shared" ref="D66:E66" si="1">SUM(D67:D74)</f>
        <v>0</v>
      </c>
      <c r="E66" s="310">
        <f t="shared" si="1"/>
        <v>0</v>
      </c>
      <c r="F66" s="310">
        <f>SUM(F67:F74)</f>
        <v>0</v>
      </c>
      <c r="G66" s="311" t="str">
        <f>IF(OR(E55 = "", G65 = ""), "", IF(AND(E62="", E63 = ""), "", IF(D33 = "Pay Stubs", IF(G65 = "Hourly Pay Rate", H36*E65*(VLOOKUP(H31,PayPeriods,3,FALSE)),E65*VLOOKUP(G65, PayRates, 2, FALSE)), "")))</f>
        <v/>
      </c>
      <c r="H66" s="256"/>
      <c r="I66" s="39"/>
      <c r="J66" s="392" t="s">
        <v>321</v>
      </c>
      <c r="K66" s="392"/>
      <c r="L66" s="37"/>
    </row>
    <row r="67" spans="1:12" ht="15.75" customHeight="1" x14ac:dyDescent="0.25">
      <c r="A67" s="19"/>
      <c r="B67" s="312" t="s">
        <v>8</v>
      </c>
      <c r="C67" s="313"/>
      <c r="D67" s="306"/>
      <c r="E67" s="307"/>
      <c r="F67" s="266"/>
      <c r="G67" s="311"/>
      <c r="H67" s="256"/>
      <c r="I67" s="39"/>
      <c r="J67" s="392" t="s">
        <v>330</v>
      </c>
      <c r="K67" s="392"/>
      <c r="L67" s="28"/>
    </row>
    <row r="68" spans="1:12" ht="15.75" customHeight="1" x14ac:dyDescent="0.25">
      <c r="A68" s="19"/>
      <c r="B68" s="312" t="s">
        <v>248</v>
      </c>
      <c r="C68" s="313"/>
      <c r="D68" s="306"/>
      <c r="E68" s="307"/>
      <c r="F68" s="266"/>
      <c r="G68" s="311"/>
      <c r="H68" s="256"/>
      <c r="I68" s="39"/>
      <c r="J68" s="392" t="s">
        <v>339</v>
      </c>
      <c r="K68" s="392"/>
      <c r="L68" s="18"/>
    </row>
    <row r="69" spans="1:12" ht="15.75" customHeight="1" x14ac:dyDescent="0.25">
      <c r="A69" s="19"/>
      <c r="B69" s="312" t="s">
        <v>249</v>
      </c>
      <c r="C69" s="313"/>
      <c r="D69" s="306"/>
      <c r="E69" s="307"/>
      <c r="F69" s="266"/>
      <c r="G69" s="311"/>
      <c r="H69" s="256"/>
      <c r="I69" s="39"/>
      <c r="J69" s="392"/>
      <c r="K69" s="392"/>
      <c r="L69" s="18"/>
    </row>
    <row r="70" spans="1:12" ht="32.25" customHeight="1" x14ac:dyDescent="0.25">
      <c r="A70" s="19"/>
      <c r="B70" s="312" t="s">
        <v>250</v>
      </c>
      <c r="C70" s="313"/>
      <c r="D70" s="306"/>
      <c r="E70" s="307"/>
      <c r="F70" s="266"/>
      <c r="G70" s="311"/>
      <c r="H70" s="256"/>
      <c r="I70" s="39"/>
      <c r="J70" s="392" t="s">
        <v>340</v>
      </c>
      <c r="K70" s="392"/>
      <c r="L70" s="18"/>
    </row>
    <row r="71" spans="1:12" ht="15.75" customHeight="1" x14ac:dyDescent="0.25">
      <c r="A71" s="19"/>
      <c r="B71" s="312" t="s">
        <v>251</v>
      </c>
      <c r="C71" s="313"/>
      <c r="D71" s="306"/>
      <c r="E71" s="307"/>
      <c r="F71" s="266"/>
      <c r="G71" s="311"/>
      <c r="H71" s="256"/>
      <c r="I71" s="39"/>
      <c r="J71" s="145"/>
      <c r="K71" s="150"/>
      <c r="L71" s="18"/>
    </row>
    <row r="72" spans="1:12" ht="15.75" customHeight="1" x14ac:dyDescent="0.25">
      <c r="A72" s="19"/>
      <c r="B72" s="312" t="s">
        <v>252</v>
      </c>
      <c r="C72" s="313"/>
      <c r="D72" s="306"/>
      <c r="E72" s="307"/>
      <c r="F72" s="266"/>
      <c r="G72" s="311"/>
      <c r="H72" s="256"/>
      <c r="I72" s="39"/>
      <c r="J72" s="444"/>
      <c r="K72" s="444"/>
      <c r="L72" s="18"/>
    </row>
    <row r="73" spans="1:12" ht="15.75" customHeight="1" x14ac:dyDescent="0.25">
      <c r="A73" s="19"/>
      <c r="B73" s="312" t="s">
        <v>253</v>
      </c>
      <c r="C73" s="313"/>
      <c r="D73" s="306"/>
      <c r="E73" s="307"/>
      <c r="F73" s="266"/>
      <c r="G73" s="311"/>
      <c r="H73" s="256"/>
      <c r="I73" s="39"/>
      <c r="J73" s="444"/>
      <c r="K73" s="444"/>
      <c r="L73" s="18"/>
    </row>
    <row r="74" spans="1:12" ht="15.75" customHeight="1" x14ac:dyDescent="0.25">
      <c r="A74" s="19"/>
      <c r="B74" s="312" t="s">
        <v>254</v>
      </c>
      <c r="C74" s="313"/>
      <c r="D74" s="306"/>
      <c r="E74" s="307"/>
      <c r="F74" s="266"/>
      <c r="G74" s="311"/>
      <c r="H74" s="256"/>
      <c r="I74" s="39"/>
      <c r="J74" s="145"/>
      <c r="K74" s="150"/>
      <c r="L74" s="18"/>
    </row>
    <row r="75" spans="1:12" ht="15.75" customHeight="1" x14ac:dyDescent="0.25">
      <c r="A75" s="19"/>
      <c r="B75" s="304" t="s">
        <v>16</v>
      </c>
      <c r="C75" s="305"/>
      <c r="D75" s="306"/>
      <c r="E75" s="307"/>
      <c r="F75" s="268"/>
      <c r="G75" s="314" t="str">
        <f>IF(E55="","",IF(AND(E62="",E63=""),"",IF(D33&lt;&gt;"Pay Stubs","", IF(YEAR(D35)=YEAR(E35), IF(OR(F75="", F75 = 0), (SUM(C75:E75)/3)*VLOOKUP(H31, PayPeriods, 3, FALSE), (F75/H35)*260), IF(G33=0,0,IF(OR(F75="", F75 = 0), SUM(C75:E75)/3*VLOOKUP(H31, PayPeriods, 3, FALSE), (F75/G33)*VLOOKUP(H31,PayPeriods,3,FALSE)))))))</f>
        <v/>
      </c>
      <c r="H75" s="260"/>
      <c r="I75" s="39"/>
      <c r="J75" s="444" t="s">
        <v>331</v>
      </c>
      <c r="K75" s="444"/>
      <c r="L75" s="18"/>
    </row>
    <row r="76" spans="1:12" ht="29.25" customHeight="1" x14ac:dyDescent="0.25">
      <c r="A76" s="19"/>
      <c r="B76" s="304" t="s">
        <v>33</v>
      </c>
      <c r="C76" s="305"/>
      <c r="D76" s="306"/>
      <c r="E76" s="307"/>
      <c r="F76" s="268"/>
      <c r="G76" s="315" t="str">
        <f>IF(E55="","",IF(AND(E62="",E63=""),"",IF(D33&lt;&gt;"Pay Stubs","", IF(YEAR(D35)=YEAR(E35), IF(OR(F76="", F76 = 0), (SUM(C76:E76)/3)*VLOOKUP(H31, PayPeriods, 3, FALSE), (F76/H35)*260), IF(G33=0,0,IF(OR(F76="", F76 = 0), SUM(C76:E76)/3*VLOOKUP(H31, PayPeriods, 3, FALSE), (F76/G33)*VLOOKUP(H31,PayPeriods,3,FALSE)))))))</f>
        <v/>
      </c>
      <c r="H76" s="260"/>
      <c r="I76" s="39"/>
      <c r="J76" s="444" t="s">
        <v>332</v>
      </c>
      <c r="K76" s="444"/>
      <c r="L76" s="18"/>
    </row>
    <row r="77" spans="1:12" ht="15.75" customHeight="1" x14ac:dyDescent="0.25">
      <c r="A77" s="19"/>
      <c r="B77" s="292" t="s">
        <v>104</v>
      </c>
      <c r="C77" s="305"/>
      <c r="D77" s="306"/>
      <c r="E77" s="307"/>
      <c r="F77" s="268"/>
      <c r="G77" s="314" t="str">
        <f>IF(E55 = "", "", IF(AND(E62 = "", E63=""), "", IF(D33 = "Pay Stubs", (G66+G75+G76), "")))</f>
        <v/>
      </c>
      <c r="H77" s="316" t="str">
        <f>IF(E55= "", "", IF(AND(E62="", E63 = ""), "", IF(D33 = "Pay Stubs", IF(YEAR(D35) = YEAR(F35), (F77/H35) *260, IF(G33 = 0, 0, (F77/G33)*VLOOKUP(H31,PayPeriods,3,FALSE))), "")))</f>
        <v/>
      </c>
      <c r="I77" s="39"/>
      <c r="J77" s="444" t="s">
        <v>333</v>
      </c>
      <c r="K77" s="444"/>
      <c r="L77" s="18"/>
    </row>
    <row r="78" spans="1:12" ht="15.75" customHeight="1" x14ac:dyDescent="0.25">
      <c r="A78" s="19"/>
      <c r="B78" s="129"/>
      <c r="C78" s="270"/>
      <c r="D78" s="270"/>
      <c r="E78" s="270"/>
      <c r="F78" s="270"/>
      <c r="G78" s="270"/>
      <c r="H78" s="270"/>
      <c r="I78" s="39"/>
      <c r="J78" s="392"/>
      <c r="K78" s="392"/>
      <c r="L78" s="18"/>
    </row>
    <row r="79" spans="1:12" ht="15.75" customHeight="1" x14ac:dyDescent="0.25">
      <c r="A79" s="19"/>
      <c r="B79" s="317" t="str">
        <f>IF(D33 = "VOE", "", IF((F66+F75+F76) = 0, "",IF((F66+F75+F76 = F77), "", "Year to Date Base pay, Overtime and Other income do not add to the Gross Wages, please correct or explain.")))</f>
        <v/>
      </c>
      <c r="C79" s="85"/>
      <c r="D79" s="85"/>
      <c r="E79" s="318"/>
      <c r="F79" s="90"/>
      <c r="G79" s="90"/>
      <c r="H79" s="90"/>
      <c r="I79" s="24"/>
      <c r="J79" s="392"/>
      <c r="K79" s="392"/>
      <c r="L79" s="18"/>
    </row>
    <row r="80" spans="1:12" ht="15.75" customHeight="1" x14ac:dyDescent="0.25">
      <c r="A80" s="19"/>
      <c r="B80" s="317" t="str">
        <f>IF(D33 = "VOE", "", IF(F77 &lt; E77, "Year to Date Gross Wages must be greater than or equal to the last pay stub", ""))</f>
        <v/>
      </c>
      <c r="C80" s="85"/>
      <c r="D80" s="85"/>
      <c r="E80" s="90"/>
      <c r="F80" s="90"/>
      <c r="G80" s="90"/>
      <c r="H80" s="90"/>
      <c r="I80" s="24"/>
      <c r="J80" s="392"/>
      <c r="K80" s="392"/>
      <c r="L80" s="18"/>
    </row>
    <row r="81" spans="1:13" ht="15.75" customHeight="1" x14ac:dyDescent="0.25">
      <c r="A81" s="19"/>
      <c r="B81" s="85"/>
      <c r="C81" s="317"/>
      <c r="D81" s="85"/>
      <c r="E81" s="90"/>
      <c r="F81" s="90"/>
      <c r="G81" s="90"/>
      <c r="H81" s="90"/>
      <c r="I81" s="24"/>
      <c r="J81" s="392"/>
      <c r="K81" s="392"/>
      <c r="L81" s="18"/>
    </row>
    <row r="82" spans="1:13" ht="15.75" customHeight="1" x14ac:dyDescent="0.25">
      <c r="A82" s="19"/>
      <c r="B82" s="319" t="str">
        <f xml:space="preserve"> IF(AND(B83 = "", B84 = ""), "", "If Regular Base Hours and/or Base Pay Rate are not provided on the check stubs, enter the numbers calculated below.")</f>
        <v/>
      </c>
      <c r="C82" s="317"/>
      <c r="D82" s="85"/>
      <c r="E82" s="90"/>
      <c r="F82" s="90"/>
      <c r="G82" s="90"/>
      <c r="H82" s="90"/>
      <c r="I82" s="24"/>
      <c r="J82" s="392"/>
      <c r="K82" s="392"/>
      <c r="L82" s="18"/>
    </row>
    <row r="83" spans="1:13" ht="15.75" x14ac:dyDescent="0.25">
      <c r="A83" s="19"/>
      <c r="B83" s="320" t="str">
        <f>IF(D33 = "Pay Stubs", IF(G65 = "Hourly Pay Rate", IF(AND(C83="", D83 = "", E83 = ""), "","Hours Calculator"), ""), "")</f>
        <v/>
      </c>
      <c r="C83" s="321" t="str">
        <f>IF(D33 = "Pay Stubs", IF(G65 = "Hourly Pay Rate", IF(C65 = "", "",C66/C65), ""), "")</f>
        <v/>
      </c>
      <c r="D83" s="321" t="str">
        <f>IF(D33 = "Pay Stubs", IF(G65 = "Hourly Pay Rate", IF(D65 = "", "", D66/D65), ""), "")</f>
        <v/>
      </c>
      <c r="E83" s="321" t="str">
        <f>IF(D33 = "Pay Stubs", IF(G65 = "Hourly Pay Rate", IF(E65 = "", "", E66/E65), ""), "")</f>
        <v/>
      </c>
      <c r="F83" s="90"/>
      <c r="G83" s="87"/>
      <c r="H83" s="85"/>
      <c r="I83" s="24"/>
      <c r="J83" s="392"/>
      <c r="K83" s="392"/>
      <c r="L83" s="18"/>
    </row>
    <row r="84" spans="1:13" ht="15.75" x14ac:dyDescent="0.25">
      <c r="A84" s="19"/>
      <c r="B84" s="320" t="str">
        <f>IF(D33 = "Pay Stubs", IF(G65 = "Hourly Pay Rate", IF(AND(C84="", D84 = "", E84 = ""), "","Rate Calculator"), ""), "")</f>
        <v/>
      </c>
      <c r="C84" s="322" t="str">
        <f>IF(D33 = "Pay Stubs", IF(G65="Hourly Pay Rate", IF(OR(C64 = "",C64 = 0), "", C66/C64),""), "")</f>
        <v/>
      </c>
      <c r="D84" s="322" t="str">
        <f>IF(D33="Pay Stubs",IF(G65="Hourly Pay Rate",IF(OR(D64="", D64 = 0),"",D66/D64), ""),"")</f>
        <v/>
      </c>
      <c r="E84" s="322" t="str">
        <f>IF(D33 = "Pay Stubs", IF(G65="Hourly Pay Rate", IF(OR(E64 = "",E64 = 0), "", E66/E64), ""), "")</f>
        <v/>
      </c>
      <c r="F84" s="85"/>
      <c r="G84" s="87"/>
      <c r="H84" s="85"/>
      <c r="I84" s="24"/>
      <c r="J84" s="392"/>
      <c r="K84" s="392"/>
      <c r="L84" s="18"/>
    </row>
    <row r="85" spans="1:13" ht="15.75" x14ac:dyDescent="0.25">
      <c r="A85" s="19"/>
      <c r="B85" s="90"/>
      <c r="C85" s="90"/>
      <c r="D85" s="90"/>
      <c r="E85" s="90"/>
      <c r="F85" s="90"/>
      <c r="G85" s="85"/>
      <c r="H85" s="323"/>
      <c r="I85" s="24"/>
      <c r="J85" s="392"/>
      <c r="K85" s="392"/>
      <c r="L85" s="18"/>
    </row>
    <row r="86" spans="1:13" ht="7.5" customHeight="1" x14ac:dyDescent="0.25">
      <c r="A86" s="19"/>
      <c r="B86" s="85"/>
      <c r="C86" s="85"/>
      <c r="D86" s="85"/>
      <c r="E86" s="85"/>
      <c r="F86" s="85"/>
      <c r="G86" s="85"/>
      <c r="H86" s="85"/>
      <c r="I86" s="19"/>
      <c r="J86" s="392"/>
      <c r="K86" s="392"/>
      <c r="L86" s="18"/>
    </row>
    <row r="87" spans="1:13" ht="14.25" customHeight="1" thickBot="1" x14ac:dyDescent="0.3">
      <c r="A87" s="19"/>
      <c r="B87" s="204" t="s">
        <v>59</v>
      </c>
      <c r="C87" s="205"/>
      <c r="D87" s="206" t="str">
        <f>E5</f>
        <v>Name not entered on Household Summary</v>
      </c>
      <c r="E87" s="205"/>
      <c r="F87" s="205"/>
      <c r="G87" s="205"/>
      <c r="H87" s="364" t="s">
        <v>239</v>
      </c>
      <c r="I87" s="24"/>
      <c r="J87" s="392"/>
      <c r="K87" s="392"/>
      <c r="L87" s="29"/>
      <c r="M87" s="29"/>
    </row>
    <row r="88" spans="1:13" ht="14.25" customHeight="1" thickTop="1" thickBot="1" x14ac:dyDescent="0.3">
      <c r="A88" s="19"/>
      <c r="B88" s="208"/>
      <c r="C88" s="209"/>
      <c r="D88" s="210"/>
      <c r="E88" s="210"/>
      <c r="F88" s="210"/>
      <c r="G88" s="210"/>
      <c r="H88" s="211"/>
      <c r="I88" s="19"/>
      <c r="J88" s="456" t="s">
        <v>338</v>
      </c>
      <c r="K88" s="456"/>
      <c r="L88" s="29"/>
      <c r="M88" s="29"/>
    </row>
    <row r="89" spans="1:13" ht="16.5" customHeight="1" thickBot="1" x14ac:dyDescent="0.3">
      <c r="A89" s="19"/>
      <c r="B89" s="212" t="s">
        <v>31</v>
      </c>
      <c r="C89" s="209" t="s">
        <v>6</v>
      </c>
      <c r="D89" s="393"/>
      <c r="E89" s="394"/>
      <c r="F89" s="394"/>
      <c r="G89" s="395"/>
      <c r="H89" s="213" t="str">
        <f>IF(D91="VOE", E101, IF(D91 = "Pay Stubs", E113, ""))</f>
        <v/>
      </c>
      <c r="I89" s="24"/>
      <c r="J89" s="392" t="s">
        <v>347</v>
      </c>
      <c r="K89" s="392"/>
      <c r="L89" s="29"/>
      <c r="M89" s="29"/>
    </row>
    <row r="90" spans="1:13" ht="15.75" customHeight="1" thickBot="1" x14ac:dyDescent="0.3">
      <c r="A90" s="19"/>
      <c r="B90" s="212"/>
      <c r="C90" s="209"/>
      <c r="D90" s="214"/>
      <c r="E90" s="215"/>
      <c r="F90" s="215"/>
      <c r="G90" s="216" t="s">
        <v>70</v>
      </c>
      <c r="H90" s="217" t="s">
        <v>61</v>
      </c>
      <c r="I90" s="24"/>
      <c r="J90" s="392" t="s">
        <v>319</v>
      </c>
      <c r="K90" s="392"/>
      <c r="L90" s="29"/>
      <c r="M90" s="29"/>
    </row>
    <row r="91" spans="1:13" ht="16.5" customHeight="1" thickBot="1" x14ac:dyDescent="0.3">
      <c r="A91" s="19"/>
      <c r="B91" s="212"/>
      <c r="C91" s="218" t="s">
        <v>36</v>
      </c>
      <c r="D91" s="219"/>
      <c r="E91" s="220" t="str">
        <f>IF(ISNUMBER(SEARCH("VOE",D91)),"Warning: Fill VOE Sec Only!!","Warning: Fill PayStubs Sec Only!!")</f>
        <v>Warning: Fill PayStubs Sec Only!!</v>
      </c>
      <c r="F91" s="221"/>
      <c r="G91" s="222" t="e">
        <f>IF(OR(H89 = "Monthly", H89="Semi-Monthly"), IF(D91="VOE", H102, IF(D91 = "Pay Stubs", F115, "")), ROUNDUP(H91,0))</f>
        <v>#VALUE!</v>
      </c>
      <c r="H91" s="324" t="e">
        <f>G93/(VLOOKUP(H89, PayPeriods, 2, FALSE))</f>
        <v>#VALUE!</v>
      </c>
      <c r="I91" s="24"/>
      <c r="J91" s="392" t="s">
        <v>348</v>
      </c>
      <c r="K91" s="392"/>
      <c r="L91" s="28"/>
    </row>
    <row r="92" spans="1:13" ht="16.5" thickBot="1" x14ac:dyDescent="0.3">
      <c r="A92" s="19"/>
      <c r="B92" s="212"/>
      <c r="C92" s="209"/>
      <c r="D92" s="224"/>
      <c r="E92" s="221"/>
      <c r="F92" s="216" t="s">
        <v>22</v>
      </c>
      <c r="G92" s="216" t="s">
        <v>72</v>
      </c>
      <c r="H92" s="217" t="s">
        <v>69</v>
      </c>
      <c r="I92" s="24"/>
      <c r="J92" s="392"/>
      <c r="K92" s="392"/>
      <c r="L92" s="28"/>
    </row>
    <row r="93" spans="1:13" ht="16.5" thickBot="1" x14ac:dyDescent="0.3">
      <c r="A93" s="19"/>
      <c r="B93" s="208"/>
      <c r="C93" s="218" t="s">
        <v>0</v>
      </c>
      <c r="D93" s="219"/>
      <c r="E93" s="225" t="e">
        <f>CONCATENATE("1/1/",YEAR(F93))</f>
        <v>#VALUE!</v>
      </c>
      <c r="F93" s="226" t="str">
        <f>IF(D91 = "VOE", E102, IF(D91 = "Pay Stubs", IF(OR(C121 = "", D121="",E121 = ""), IF(OR(C120 = "",D120="", E120=""), "", E120), E121),""))</f>
        <v/>
      </c>
      <c r="G93" s="226" t="e">
        <f>IF(YEAR(D93) = YEAR(F93), F93-D93+1,F93-E93+1)</f>
        <v>#VALUE!</v>
      </c>
      <c r="H93" s="227" t="e">
        <f>ROUNDUP(G93*(5/7), 0)</f>
        <v>#VALUE!</v>
      </c>
      <c r="I93" s="19"/>
      <c r="J93" s="392"/>
      <c r="K93" s="392"/>
      <c r="L93" s="28"/>
    </row>
    <row r="94" spans="1:13" ht="15" customHeight="1" thickBot="1" x14ac:dyDescent="0.3">
      <c r="A94" s="19"/>
      <c r="B94" s="228"/>
      <c r="C94" s="229"/>
      <c r="D94" s="230"/>
      <c r="E94" s="231"/>
      <c r="F94" s="231"/>
      <c r="G94" s="232" t="s">
        <v>71</v>
      </c>
      <c r="H94" s="233" t="str">
        <f>IF(D91 = "VOE", IF(E99&gt;VLOOKUP(H89, PayPeriods, 6, FALSE), VLOOKUP(H89, PayPeriods, 6, FALSE), E99),IF(D91="Pay Stubs", IF((C122+D122+E122)/3 &gt; VLOOKUP(H89, PayPeriods, 6, FALSE), VLOOKUP(H89, PayPeriods, 6, FALSE), (C122+D122+E122)/3), ""))</f>
        <v/>
      </c>
      <c r="I94" s="24"/>
      <c r="J94" s="392"/>
      <c r="K94" s="392"/>
      <c r="L94" s="28"/>
    </row>
    <row r="95" spans="1:13" ht="16.5" thickTop="1" x14ac:dyDescent="0.25">
      <c r="A95" s="19"/>
      <c r="B95" s="188"/>
      <c r="C95" s="91"/>
      <c r="D95" s="234"/>
      <c r="E95" s="235"/>
      <c r="F95" s="235"/>
      <c r="G95" s="91"/>
      <c r="H95" s="236"/>
      <c r="I95" s="24"/>
      <c r="J95" s="145"/>
      <c r="K95" s="146"/>
    </row>
    <row r="96" spans="1:13" ht="17.25" customHeight="1" x14ac:dyDescent="0.25">
      <c r="A96" s="19"/>
      <c r="B96" s="237" t="s">
        <v>9</v>
      </c>
      <c r="C96" s="396" t="s">
        <v>38</v>
      </c>
      <c r="D96" s="396"/>
      <c r="E96" s="396"/>
      <c r="F96" s="396"/>
      <c r="G96" s="396"/>
      <c r="H96" s="397"/>
      <c r="I96" s="24"/>
      <c r="J96" s="445" t="s">
        <v>179</v>
      </c>
      <c r="K96" s="445"/>
    </row>
    <row r="97" spans="1:25" ht="16.5" customHeight="1" x14ac:dyDescent="0.25">
      <c r="A97" s="19"/>
      <c r="B97" s="238"/>
      <c r="C97" s="91"/>
      <c r="D97" s="234"/>
      <c r="E97" s="239"/>
      <c r="F97" s="239"/>
      <c r="G97" s="91"/>
      <c r="H97" s="240"/>
      <c r="I97" s="24"/>
      <c r="J97" s="444"/>
      <c r="K97" s="444"/>
    </row>
    <row r="98" spans="1:25" ht="27.75" customHeight="1" thickBot="1" x14ac:dyDescent="0.3">
      <c r="A98" s="19"/>
      <c r="B98" s="238"/>
      <c r="C98" s="241"/>
      <c r="D98" s="241"/>
      <c r="E98" s="242" t="s">
        <v>37</v>
      </c>
      <c r="F98" s="243" t="s">
        <v>50</v>
      </c>
      <c r="G98" s="244" t="s">
        <v>49</v>
      </c>
      <c r="H98" s="243" t="s">
        <v>51</v>
      </c>
      <c r="I98" s="26"/>
      <c r="J98" s="444" t="s">
        <v>320</v>
      </c>
      <c r="K98" s="444"/>
    </row>
    <row r="99" spans="1:25" ht="16.5" thickBot="1" x14ac:dyDescent="0.3">
      <c r="A99" s="19"/>
      <c r="B99" s="188"/>
      <c r="C99" s="447" t="s">
        <v>34</v>
      </c>
      <c r="D99" s="448"/>
      <c r="E99" s="245"/>
      <c r="F99" s="246"/>
      <c r="G99" s="247"/>
      <c r="H99" s="248"/>
      <c r="I99" s="27"/>
      <c r="J99" s="444"/>
      <c r="K99" s="444"/>
    </row>
    <row r="100" spans="1:25" ht="16.5" thickBot="1" x14ac:dyDescent="0.3">
      <c r="A100" s="19"/>
      <c r="B100" s="398" t="str">
        <f>IF(D91 = "VOE", IF(G100 = "Hourly Pay Rate", IF(E99&gt;VLOOKUP(H89,PayPeriods,6,FALSE),CONCATENATE("    Average hours &gt; ", ROUND(VLOOKUP(H89, PayPeriods, 6, FALSE),2), " (Standard Work Hours in Year / Pay Periods in Year);  ", ROUND(VLOOKUP(H89, PayPeriods, 6, FALSE),2), " hours used."), ""), ""), "")</f>
        <v/>
      </c>
      <c r="C100" s="449" t="s">
        <v>27</v>
      </c>
      <c r="D100" s="450"/>
      <c r="E100" s="249"/>
      <c r="F100" s="250" t="s">
        <v>99</v>
      </c>
      <c r="G100" s="399"/>
      <c r="H100" s="400"/>
      <c r="I100" s="24"/>
      <c r="J100" s="369" t="s">
        <v>321</v>
      </c>
      <c r="K100" s="370" t="s">
        <v>322</v>
      </c>
    </row>
    <row r="101" spans="1:25" ht="15.75" customHeight="1" x14ac:dyDescent="0.25">
      <c r="A101" s="19"/>
      <c r="B101" s="398"/>
      <c r="C101" s="447" t="s">
        <v>35</v>
      </c>
      <c r="D101" s="448"/>
      <c r="E101" s="251"/>
      <c r="F101" s="401" t="str">
        <f>IF(AND(E101 &lt;&gt; "Monthly", E101 &lt;&gt; "Semi-Monthly", H102&gt;0), "Payroll Frequency changed, delete value in H66", "")</f>
        <v/>
      </c>
      <c r="G101" s="402"/>
      <c r="H101" s="403"/>
      <c r="I101" s="27"/>
      <c r="J101" s="444" t="s">
        <v>323</v>
      </c>
      <c r="K101" s="444"/>
    </row>
    <row r="102" spans="1:25" ht="13.5" customHeight="1" x14ac:dyDescent="0.25">
      <c r="A102" s="19"/>
      <c r="B102" s="398"/>
      <c r="C102" s="454" t="s">
        <v>22</v>
      </c>
      <c r="D102" s="455"/>
      <c r="E102" s="252"/>
      <c r="F102" s="404" t="str">
        <f>IF(D91 = "VOE", IF(H89 &lt;&gt; "", IF(H89 = "Annual", "1 pay period", IF(OR(E101="Semi-Monthly", E101 = "Monthly"), "Enter # of Pay Periods to Date", IF(E102 = "", "",CONCATENATE(G91," pay periods to date")))), ""), "")</f>
        <v/>
      </c>
      <c r="G102" s="404"/>
      <c r="H102" s="253"/>
      <c r="I102" s="34">
        <f>IF(F102 = "Enter # of Pay Periods to Date", 50, 0)</f>
        <v>0</v>
      </c>
      <c r="J102" s="392" t="s">
        <v>324</v>
      </c>
      <c r="K102" s="392"/>
    </row>
    <row r="103" spans="1:25" ht="13.5" customHeight="1" x14ac:dyDescent="0.25">
      <c r="A103" s="19"/>
      <c r="B103" s="398"/>
      <c r="C103" s="405" t="s">
        <v>8</v>
      </c>
      <c r="D103" s="406"/>
      <c r="E103" s="254"/>
      <c r="F103" s="255" t="str">
        <f>IF(G103 = "", "", IF(G103 = 0, 0, G103/VLOOKUP(H89, PayPeriods, 3, FALSE)))</f>
        <v/>
      </c>
      <c r="G103" s="177" t="str">
        <f>IF(OR(G100="", E101 = "", E102=""), "", IF(D91="VOE",IF(G100="Hourly Pay Rate",H94*E100*VLOOKUP(H89, PayPeriods, 4, FALSE) *(VLOOKUP(H89,PayPeriods,3,FALSE)),E100*VLOOKUP(G100,PayRates,2,FALSE)),""))</f>
        <v/>
      </c>
      <c r="H103" s="256"/>
      <c r="I103" s="25"/>
      <c r="J103" s="392"/>
      <c r="K103" s="392"/>
    </row>
    <row r="104" spans="1:25" ht="15.75" customHeight="1" x14ac:dyDescent="0.25">
      <c r="A104" s="19"/>
      <c r="B104" s="257"/>
      <c r="C104" s="405" t="s">
        <v>16</v>
      </c>
      <c r="D104" s="406"/>
      <c r="E104" s="254"/>
      <c r="F104" s="258" t="str">
        <f>IF(OR(G100="", E101 = "", E102=""), "", IF(D91="VOE",IF(YEAR(D93) = YEAR(E93), (E104/H93)*VLOOKUP(H89, PayPeriods, 5,FALSE), IF(G91 = 0, 0, E104/G91)), ""))</f>
        <v/>
      </c>
      <c r="G104" s="259" t="str">
        <f>IF(OR(G100="", E101 = "", E102=""), "", IF(D91= "VOE", IF(YEAR(D93) = YEAR(E93), (E104/H93)*VLOOKUP(H89, PayPeriods, 5, FALSE) * VLOOKUP(H89, PayPeriods, 3,FALSE), IF(G91 = 0, 0, (E104/G91)*VLOOKUP(H89, PayPeriods, 3, FALSE))), ""))</f>
        <v/>
      </c>
      <c r="H104" s="260"/>
      <c r="I104" s="25"/>
      <c r="J104" s="392"/>
      <c r="K104" s="392"/>
    </row>
    <row r="105" spans="1:25" ht="15.75" customHeight="1" x14ac:dyDescent="0.25">
      <c r="A105" s="19"/>
      <c r="B105" s="261"/>
      <c r="C105" s="407" t="s">
        <v>29</v>
      </c>
      <c r="D105" s="408"/>
      <c r="E105" s="262"/>
      <c r="F105" s="263"/>
      <c r="G105" s="264"/>
      <c r="H105" s="265"/>
      <c r="I105" s="35"/>
      <c r="J105" s="444" t="s">
        <v>325</v>
      </c>
      <c r="K105" s="444"/>
    </row>
    <row r="106" spans="1:25" ht="15.75" x14ac:dyDescent="0.25">
      <c r="A106" s="19"/>
      <c r="B106" s="261"/>
      <c r="C106" s="409"/>
      <c r="D106" s="410"/>
      <c r="E106" s="266"/>
      <c r="F106" s="267" t="str">
        <f>IF(OR(G100="", E101 = "", E102=""), "", IF(D91="VOE", IF(YEAR(D93) = YEAR(E93), (E106/H93)*VLOOKUP(H89, PayPeriods, 5,FALSE), IF(G91 = 0, 0, E106/G91)),""))</f>
        <v/>
      </c>
      <c r="G106" s="200" t="str">
        <f>IF(OR(G100="", E101 = "", E102=""), "", IF(D91 = "VOE", IF(YEAR(D93) = YEAR(E93), (E106/H93)*VLOOKUP(H89, PayPeriods, 5, FALSE) * VLOOKUP(H89, PayPeriods, 3,FALSE), IF(G91 = 0, 0, E106/G91)*VLOOKUP(H89, PayPeriods, 3, FALSE)), ""))</f>
        <v/>
      </c>
      <c r="H106" s="256"/>
      <c r="I106" s="35"/>
      <c r="J106" s="444"/>
      <c r="K106" s="444"/>
    </row>
    <row r="107" spans="1:25" ht="15.75" x14ac:dyDescent="0.25">
      <c r="A107" s="19"/>
      <c r="B107" s="261"/>
      <c r="C107" s="405" t="s">
        <v>39</v>
      </c>
      <c r="D107" s="406"/>
      <c r="E107" s="268"/>
      <c r="F107" s="269"/>
      <c r="G107" s="177" t="str">
        <f>IF(OR(G100="", E101 = "", E102=""), "", IF(D91 = "VOE", SUM(G103:G106),""))</f>
        <v/>
      </c>
      <c r="H107" s="175" t="str">
        <f>IF(OR(G100="",E101="",E102=""),"",IF(D91="VOE",IF(YEAR(D93) = YEAR(F93), (E107/H93) *260, IF(G91=0,0,(E107/G91)*VLOOKUP(H89,PayPeriods,3,FALSE))),""))</f>
        <v/>
      </c>
      <c r="I107" s="24"/>
      <c r="J107" s="444"/>
      <c r="K107" s="444"/>
      <c r="P107" s="28"/>
      <c r="Q107" s="29"/>
      <c r="R107" s="29"/>
      <c r="S107" s="29"/>
      <c r="T107" s="29"/>
      <c r="U107" s="29"/>
      <c r="V107" s="29"/>
      <c r="W107" s="29"/>
      <c r="X107" s="29"/>
      <c r="Y107" s="29"/>
    </row>
    <row r="108" spans="1:25" ht="15.75" customHeight="1" x14ac:dyDescent="0.25">
      <c r="A108" s="19"/>
      <c r="B108" s="261"/>
      <c r="C108" s="405" t="str">
        <f>IF(E102="","Gross Pay Prior Year",CONCATENATE("Gross Pay ",YEAR(E102)-1))</f>
        <v>Gross Pay Prior Year</v>
      </c>
      <c r="D108" s="406"/>
      <c r="E108" s="268"/>
      <c r="F108" s="270"/>
      <c r="G108" s="270"/>
      <c r="H108" s="271"/>
      <c r="I108" s="24"/>
      <c r="J108" s="392" t="s">
        <v>326</v>
      </c>
      <c r="K108" s="392"/>
      <c r="P108" s="30"/>
      <c r="Q108" s="29"/>
      <c r="R108" s="31"/>
      <c r="S108" s="32"/>
      <c r="T108" s="33"/>
      <c r="U108" s="33"/>
      <c r="V108" s="29"/>
    </row>
    <row r="109" spans="1:25" ht="15.75" customHeight="1" thickBot="1" x14ac:dyDescent="0.3">
      <c r="A109" s="19"/>
      <c r="B109" s="272"/>
      <c r="C109" s="405" t="str">
        <f>IF(E102="","Gross Pay Prior Year",CONCATENATE("Gross Pay ",YEAR(E102)-2))</f>
        <v>Gross Pay Prior Year</v>
      </c>
      <c r="D109" s="406"/>
      <c r="E109" s="273"/>
      <c r="F109" s="270"/>
      <c r="G109" s="270"/>
      <c r="H109" s="271"/>
      <c r="I109" s="24"/>
      <c r="J109" s="392"/>
      <c r="K109" s="392"/>
      <c r="P109" s="29"/>
      <c r="Q109" s="29"/>
      <c r="R109" s="31"/>
      <c r="S109" s="32"/>
      <c r="T109" s="33"/>
      <c r="U109" s="33"/>
      <c r="V109" s="29"/>
    </row>
    <row r="110" spans="1:25" ht="15.75" customHeight="1" x14ac:dyDescent="0.25">
      <c r="A110" s="19"/>
      <c r="B110" s="188"/>
      <c r="C110" s="274"/>
      <c r="D110" s="274"/>
      <c r="E110" s="270"/>
      <c r="F110" s="270"/>
      <c r="G110" s="270"/>
      <c r="H110" s="271"/>
      <c r="I110" s="24"/>
      <c r="J110" s="149"/>
      <c r="K110" s="369"/>
      <c r="P110" s="29"/>
      <c r="Q110" s="29"/>
      <c r="R110" s="31"/>
      <c r="S110" s="32"/>
      <c r="T110" s="33"/>
      <c r="U110" s="33"/>
      <c r="V110" s="29"/>
    </row>
    <row r="111" spans="1:25" ht="15.75" customHeight="1" x14ac:dyDescent="0.25">
      <c r="A111" s="19"/>
      <c r="B111" s="451" t="str">
        <f>IF(D91="VOE", IF(E103+E104+E106= E107, "", "Base Pay + Overtime + Commissions/Tips do not add to the Gross Pay (Current Year).  Please correct the numbers or explain the difference."), "")</f>
        <v/>
      </c>
      <c r="C111" s="452"/>
      <c r="D111" s="452"/>
      <c r="E111" s="452"/>
      <c r="F111" s="452"/>
      <c r="G111" s="452"/>
      <c r="H111" s="453"/>
      <c r="I111" s="24"/>
      <c r="J111" s="149"/>
      <c r="K111" s="369"/>
      <c r="P111" s="29"/>
      <c r="Q111" s="29"/>
      <c r="R111" s="31"/>
      <c r="S111" s="32"/>
      <c r="T111" s="33"/>
      <c r="U111" s="33"/>
      <c r="V111" s="29"/>
    </row>
    <row r="112" spans="1:25" ht="15.75" customHeight="1" thickBot="1" x14ac:dyDescent="0.3">
      <c r="A112" s="19"/>
      <c r="B112" s="261"/>
      <c r="C112" s="446"/>
      <c r="D112" s="446"/>
      <c r="E112" s="275"/>
      <c r="F112" s="275"/>
      <c r="G112" s="276" t="s">
        <v>7</v>
      </c>
      <c r="H112" s="277">
        <f>IF(OR(C121 = "", D121="", E121=""), IF(OR(C120 = "", D120 = "", E120 = ""), (E119-C119)/2, (E120-C120)/2), (E121-C121)/2)</f>
        <v>0</v>
      </c>
      <c r="I112" s="24"/>
      <c r="J112" s="392"/>
      <c r="K112" s="392"/>
      <c r="P112" s="29"/>
      <c r="Q112" s="29"/>
      <c r="R112" s="31"/>
      <c r="S112" s="32"/>
      <c r="T112" s="33"/>
      <c r="U112" s="33"/>
      <c r="V112" s="29"/>
    </row>
    <row r="113" spans="1:22" ht="15.75" customHeight="1" thickBot="1" x14ac:dyDescent="0.3">
      <c r="A113" s="19"/>
      <c r="B113" s="278" t="s">
        <v>17</v>
      </c>
      <c r="C113" s="411" t="s">
        <v>116</v>
      </c>
      <c r="D113" s="411"/>
      <c r="E113" s="279"/>
      <c r="F113" s="412" t="s">
        <v>54</v>
      </c>
      <c r="G113" s="412"/>
      <c r="H113" s="280" t="str">
        <f>IF(OR(H112="", H112 = 0, H112&gt;31), "", IF(H112 &gt;20, "Monthly", IF(H112&gt;14, "Semi-Monthly", IF(H112&gt;9, "Bi-Weekly", "Weekly"))))</f>
        <v/>
      </c>
      <c r="I113" s="24"/>
      <c r="J113" s="445" t="s">
        <v>233</v>
      </c>
      <c r="K113" s="445"/>
      <c r="P113" s="29"/>
      <c r="Q113" s="29"/>
      <c r="R113" s="31"/>
      <c r="S113" s="32"/>
      <c r="T113" s="33"/>
      <c r="U113" s="33"/>
      <c r="V113" s="29"/>
    </row>
    <row r="114" spans="1:22" ht="15.75" customHeight="1" x14ac:dyDescent="0.25">
      <c r="A114" s="19"/>
      <c r="B114" s="281"/>
      <c r="C114" s="282"/>
      <c r="D114" s="282"/>
      <c r="E114" s="282"/>
      <c r="F114" s="283"/>
      <c r="G114" s="283"/>
      <c r="H114" s="280"/>
      <c r="I114" s="24"/>
      <c r="J114" s="392"/>
      <c r="K114" s="392"/>
      <c r="P114" s="29"/>
      <c r="Q114" s="29"/>
      <c r="R114" s="31"/>
      <c r="S114" s="32"/>
      <c r="T114" s="33"/>
      <c r="U114" s="33"/>
      <c r="V114" s="29"/>
    </row>
    <row r="115" spans="1:22" ht="15.75" customHeight="1" x14ac:dyDescent="0.25">
      <c r="A115" s="19"/>
      <c r="B115" s="188"/>
      <c r="C115" s="413" t="str">
        <f>IF(D91="Pay Stubs",IF(H89&lt;&gt;"",IF(OR(H89="Semi-Monthly",H89="Monthly"),"Enter number of Pay Periods to Date", IF(F115&gt;0,"Payroll Frequency changed, delete value in F115", "")),""), "")</f>
        <v/>
      </c>
      <c r="D115" s="413"/>
      <c r="E115" s="413"/>
      <c r="F115" s="284"/>
      <c r="G115" s="285">
        <f>IF(C115 = "Enter number of Pay Periods to Date", 50, 0)</f>
        <v>0</v>
      </c>
      <c r="H115" s="280"/>
      <c r="I115" s="24"/>
      <c r="J115" s="444" t="s">
        <v>327</v>
      </c>
      <c r="K115" s="444"/>
      <c r="P115" s="29"/>
      <c r="Q115" s="29"/>
      <c r="R115" s="31"/>
      <c r="S115" s="32"/>
      <c r="T115" s="33"/>
      <c r="U115" s="33"/>
      <c r="V115" s="29"/>
    </row>
    <row r="116" spans="1:22" ht="36" customHeight="1" x14ac:dyDescent="0.25">
      <c r="A116" s="19"/>
      <c r="B116" s="325"/>
      <c r="C116" s="414" t="str">
        <f xml:space="preserve"> IF(AND(OR(G135="", G135 = 0), OR(H135="", H135=0)), "", IF(H112&gt;31, "Pay stubs do not appear to be consecutive based on dates entered.", IF(OR( E120 &lt; C120, E120 &lt;D120, E121 &lt; C121, E121 &lt;D121), "Pay Stubs may be out of order.  Please check dates.",IF(H113 = "", "", IF(E113 = H113, "", "If Payroll Frequency selected does not equal Recommended please provide an explanation.")))))</f>
        <v/>
      </c>
      <c r="D116" s="414"/>
      <c r="E116" s="414"/>
      <c r="F116" s="414"/>
      <c r="G116" s="414"/>
      <c r="H116" s="415"/>
      <c r="I116" s="44"/>
      <c r="J116" s="444"/>
      <c r="K116" s="444"/>
      <c r="P116" s="29"/>
      <c r="Q116" s="29"/>
      <c r="R116" s="31"/>
      <c r="S116" s="32"/>
      <c r="T116" s="33"/>
      <c r="U116" s="33"/>
      <c r="V116" s="29"/>
    </row>
    <row r="117" spans="1:22" ht="15.75" customHeight="1" x14ac:dyDescent="0.25">
      <c r="A117" s="19"/>
      <c r="B117" s="188"/>
      <c r="C117" s="287"/>
      <c r="D117" s="274"/>
      <c r="E117" s="274"/>
      <c r="F117" s="274"/>
      <c r="G117" s="274"/>
      <c r="H117" s="288"/>
      <c r="I117" s="24"/>
      <c r="J117" s="392"/>
      <c r="K117" s="392"/>
      <c r="P117" s="29"/>
      <c r="Q117" s="29"/>
      <c r="R117" s="31"/>
      <c r="S117" s="32"/>
      <c r="T117" s="33"/>
      <c r="U117" s="33"/>
      <c r="V117" s="29"/>
    </row>
    <row r="118" spans="1:22" ht="24.75" thickBot="1" x14ac:dyDescent="0.3">
      <c r="A118" s="19"/>
      <c r="B118" s="289"/>
      <c r="C118" s="290" t="s">
        <v>66</v>
      </c>
      <c r="D118" s="290" t="s">
        <v>67</v>
      </c>
      <c r="E118" s="290" t="s">
        <v>255</v>
      </c>
      <c r="F118" s="291" t="s">
        <v>53</v>
      </c>
      <c r="G118" s="290" t="s">
        <v>52</v>
      </c>
      <c r="H118" s="290" t="s">
        <v>51</v>
      </c>
      <c r="I118" s="19"/>
      <c r="J118" s="392"/>
      <c r="K118" s="392"/>
      <c r="P118" s="29"/>
      <c r="Q118" s="29"/>
      <c r="R118" s="31"/>
      <c r="S118" s="32"/>
      <c r="T118" s="33"/>
      <c r="U118" s="33"/>
      <c r="V118" s="29"/>
    </row>
    <row r="119" spans="1:22" ht="15.75" customHeight="1" x14ac:dyDescent="0.25">
      <c r="A119" s="19"/>
      <c r="B119" s="292" t="s">
        <v>100</v>
      </c>
      <c r="C119" s="293"/>
      <c r="D119" s="294"/>
      <c r="E119" s="295"/>
      <c r="F119" s="416" t="str">
        <f>IF(D91 = "Pay Stubs", IF(AND(H89 &lt;&gt; "", F93 &lt;&gt; ""), IF(H89 = "Annual", "1 pay period to date", IF(OR(H89="Semi-Monthly", H89 = "Monthly"), "", IF(E113 = "", "",CONCATENATE(G91," pay periods to date")))), ""), "")</f>
        <v/>
      </c>
      <c r="G119" s="419" t="str">
        <f>IF(D91 = "Pay Stubs", IF(G123 = "Hourly Pay Rate", IF((C122+D122+E122)/3&gt;VLOOKUP(H89,PayPeriods,6,FALSE),CONCATENATE("Average hours &gt; ", ROUND(VLOOKUP(H89, PayPeriods, 6, FALSE),2), " (Standard Work Hours in Year / Pay Periods in Year); ", ROUND(VLOOKUP(H89, PayPeriods, 6, FALSE),2), " hours used to calculate base pay."), ""), ""), "")</f>
        <v/>
      </c>
      <c r="H119" s="420"/>
      <c r="I119" s="39"/>
      <c r="J119" s="392"/>
      <c r="K119" s="392"/>
      <c r="P119" s="29"/>
      <c r="Q119" s="29"/>
      <c r="R119" s="31"/>
      <c r="S119" s="32"/>
      <c r="T119" s="33"/>
      <c r="U119" s="33"/>
      <c r="V119" s="29"/>
    </row>
    <row r="120" spans="1:22" ht="15.75" customHeight="1" x14ac:dyDescent="0.25">
      <c r="A120" s="19"/>
      <c r="B120" s="292" t="s">
        <v>101</v>
      </c>
      <c r="C120" s="296"/>
      <c r="D120" s="297"/>
      <c r="E120" s="298"/>
      <c r="F120" s="417"/>
      <c r="G120" s="421"/>
      <c r="H120" s="422"/>
      <c r="I120" s="40"/>
      <c r="J120" s="444" t="s">
        <v>328</v>
      </c>
      <c r="K120" s="444"/>
      <c r="P120" s="29"/>
      <c r="Q120" s="29"/>
      <c r="R120" s="31"/>
      <c r="S120" s="32"/>
      <c r="T120" s="33"/>
      <c r="U120" s="33"/>
      <c r="V120" s="29"/>
    </row>
    <row r="121" spans="1:22" ht="15.75" customHeight="1" x14ac:dyDescent="0.25">
      <c r="A121" s="19"/>
      <c r="B121" s="292" t="s">
        <v>102</v>
      </c>
      <c r="C121" s="296"/>
      <c r="D121" s="297"/>
      <c r="E121" s="299"/>
      <c r="F121" s="417"/>
      <c r="G121" s="421"/>
      <c r="H121" s="422"/>
      <c r="I121" s="39"/>
      <c r="J121" s="444"/>
      <c r="K121" s="444"/>
      <c r="P121" s="29"/>
      <c r="Q121" s="29"/>
      <c r="R121" s="31"/>
      <c r="S121" s="32"/>
      <c r="T121" s="33"/>
      <c r="U121" s="33"/>
      <c r="V121" s="29"/>
    </row>
    <row r="122" spans="1:22" ht="16.5" customHeight="1" thickBot="1" x14ac:dyDescent="0.3">
      <c r="A122" s="19"/>
      <c r="B122" s="300" t="s">
        <v>103</v>
      </c>
      <c r="C122" s="301"/>
      <c r="D122" s="302"/>
      <c r="E122" s="303"/>
      <c r="F122" s="418"/>
      <c r="G122" s="421"/>
      <c r="H122" s="422"/>
      <c r="I122" s="39"/>
      <c r="J122" s="444" t="s">
        <v>329</v>
      </c>
      <c r="K122" s="444"/>
      <c r="P122" s="29"/>
      <c r="Q122" s="29"/>
      <c r="R122" s="31"/>
      <c r="S122" s="32"/>
      <c r="T122" s="33"/>
      <c r="U122" s="33"/>
      <c r="V122" s="29"/>
    </row>
    <row r="123" spans="1:22" ht="16.5" thickBot="1" x14ac:dyDescent="0.3">
      <c r="A123" s="19"/>
      <c r="B123" s="304" t="s">
        <v>27</v>
      </c>
      <c r="C123" s="305"/>
      <c r="D123" s="306"/>
      <c r="E123" s="307"/>
      <c r="F123" s="308" t="s">
        <v>90</v>
      </c>
      <c r="G123" s="423"/>
      <c r="H123" s="424"/>
      <c r="I123" s="39"/>
      <c r="J123" s="444"/>
      <c r="K123" s="444"/>
      <c r="P123" s="29"/>
      <c r="Q123" s="29"/>
      <c r="R123" s="31"/>
      <c r="S123" s="32"/>
      <c r="T123" s="33"/>
      <c r="U123" s="33"/>
      <c r="V123" s="29"/>
    </row>
    <row r="124" spans="1:22" ht="15.75" x14ac:dyDescent="0.25">
      <c r="A124" s="45"/>
      <c r="B124" s="309" t="s">
        <v>247</v>
      </c>
      <c r="C124" s="310">
        <f>SUM(C125:C132)</f>
        <v>0</v>
      </c>
      <c r="D124" s="310">
        <f t="shared" ref="D124:E124" si="2">SUM(D125:D132)</f>
        <v>0</v>
      </c>
      <c r="E124" s="310">
        <f t="shared" si="2"/>
        <v>0</v>
      </c>
      <c r="F124" s="310">
        <f>SUM(F125:F132)</f>
        <v>0</v>
      </c>
      <c r="G124" s="311" t="str">
        <f>IF(OR(E113 = "", G123 = ""), "", IF(AND(E120="", E121 = ""), "", IF(D91 = "Pay Stubs", IF(G123 = "Hourly Pay Rate", H94*E123*(VLOOKUP(H89,PayPeriods,3,FALSE)),E123*VLOOKUP(G123, PayRates, 2, FALSE)), "")))</f>
        <v/>
      </c>
      <c r="H124" s="256"/>
      <c r="I124" s="39"/>
      <c r="J124" s="444"/>
      <c r="K124" s="444"/>
      <c r="L124" s="37"/>
      <c r="M124" s="38"/>
      <c r="P124" s="29"/>
      <c r="Q124" s="29"/>
      <c r="R124" s="31"/>
      <c r="S124" s="32"/>
      <c r="T124" s="33"/>
      <c r="U124" s="33"/>
      <c r="V124" s="29"/>
    </row>
    <row r="125" spans="1:22" ht="15.75" customHeight="1" x14ac:dyDescent="0.25">
      <c r="A125" s="19"/>
      <c r="B125" s="312" t="s">
        <v>8</v>
      </c>
      <c r="C125" s="313"/>
      <c r="D125" s="306"/>
      <c r="E125" s="307"/>
      <c r="F125" s="266"/>
      <c r="G125" s="311"/>
      <c r="H125" s="256"/>
      <c r="I125" s="39"/>
      <c r="J125" s="392" t="s">
        <v>321</v>
      </c>
      <c r="K125" s="392"/>
      <c r="L125" s="37"/>
      <c r="M125" s="38"/>
      <c r="P125" s="29"/>
      <c r="Q125" s="29"/>
      <c r="R125" s="31"/>
      <c r="S125" s="32"/>
      <c r="T125" s="33"/>
      <c r="U125" s="33"/>
      <c r="V125" s="29"/>
    </row>
    <row r="126" spans="1:22" ht="15.75" customHeight="1" x14ac:dyDescent="0.25">
      <c r="A126" s="19"/>
      <c r="B126" s="312" t="s">
        <v>248</v>
      </c>
      <c r="C126" s="313"/>
      <c r="D126" s="306"/>
      <c r="E126" s="307"/>
      <c r="F126" s="266"/>
      <c r="G126" s="311"/>
      <c r="H126" s="256"/>
      <c r="I126" s="39"/>
      <c r="J126" s="392" t="s">
        <v>330</v>
      </c>
      <c r="K126" s="392"/>
      <c r="L126" s="37"/>
      <c r="M126" s="38"/>
      <c r="P126" s="29"/>
      <c r="Q126" s="29"/>
      <c r="R126" s="31"/>
      <c r="S126" s="32"/>
      <c r="T126" s="33"/>
      <c r="U126" s="33"/>
      <c r="V126" s="29"/>
    </row>
    <row r="127" spans="1:22" ht="15.75" customHeight="1" x14ac:dyDescent="0.25">
      <c r="A127" s="19"/>
      <c r="B127" s="312" t="s">
        <v>249</v>
      </c>
      <c r="C127" s="313"/>
      <c r="D127" s="306"/>
      <c r="E127" s="307"/>
      <c r="F127" s="266"/>
      <c r="G127" s="311"/>
      <c r="H127" s="256"/>
      <c r="I127" s="39"/>
      <c r="J127" s="392" t="s">
        <v>339</v>
      </c>
      <c r="K127" s="392"/>
      <c r="L127" s="37"/>
    </row>
    <row r="128" spans="1:22" ht="29.25" customHeight="1" x14ac:dyDescent="0.25">
      <c r="A128" s="19"/>
      <c r="B128" s="312" t="s">
        <v>250</v>
      </c>
      <c r="C128" s="313"/>
      <c r="D128" s="306"/>
      <c r="E128" s="307"/>
      <c r="F128" s="266"/>
      <c r="G128" s="311"/>
      <c r="H128" s="256"/>
      <c r="I128" s="39"/>
      <c r="J128" s="392" t="s">
        <v>340</v>
      </c>
      <c r="K128" s="392"/>
      <c r="L128" s="37"/>
    </row>
    <row r="129" spans="1:12" ht="15.75" x14ac:dyDescent="0.25">
      <c r="A129" s="19"/>
      <c r="B129" s="312" t="s">
        <v>251</v>
      </c>
      <c r="C129" s="313"/>
      <c r="D129" s="306"/>
      <c r="E129" s="307"/>
      <c r="F129" s="266"/>
      <c r="G129" s="311"/>
      <c r="H129" s="256"/>
      <c r="I129" s="39"/>
      <c r="J129" s="392"/>
      <c r="K129" s="392"/>
      <c r="L129" s="37"/>
    </row>
    <row r="130" spans="1:12" ht="15.75" customHeight="1" x14ac:dyDescent="0.25">
      <c r="A130" s="19"/>
      <c r="B130" s="312" t="s">
        <v>252</v>
      </c>
      <c r="C130" s="313"/>
      <c r="D130" s="306"/>
      <c r="E130" s="307"/>
      <c r="F130" s="266"/>
      <c r="G130" s="311"/>
      <c r="H130" s="256"/>
      <c r="I130" s="39"/>
      <c r="J130" s="151"/>
      <c r="K130" s="370"/>
      <c r="L130" s="37"/>
    </row>
    <row r="131" spans="1:12" ht="15.75" x14ac:dyDescent="0.25">
      <c r="A131" s="19"/>
      <c r="B131" s="312" t="s">
        <v>253</v>
      </c>
      <c r="C131" s="313"/>
      <c r="D131" s="306"/>
      <c r="E131" s="307"/>
      <c r="F131" s="266"/>
      <c r="G131" s="311"/>
      <c r="H131" s="256"/>
      <c r="I131" s="39"/>
      <c r="J131" s="145"/>
      <c r="K131" s="150"/>
      <c r="L131" s="37"/>
    </row>
    <row r="132" spans="1:12" s="47" customFormat="1" ht="15.75" x14ac:dyDescent="0.25">
      <c r="A132" s="19"/>
      <c r="B132" s="312" t="s">
        <v>254</v>
      </c>
      <c r="C132" s="313"/>
      <c r="D132" s="306"/>
      <c r="E132" s="307"/>
      <c r="F132" s="266"/>
      <c r="G132" s="311"/>
      <c r="H132" s="256"/>
      <c r="I132" s="39"/>
      <c r="J132" s="145"/>
      <c r="K132" s="150"/>
      <c r="L132" s="46"/>
    </row>
    <row r="133" spans="1:12" ht="15.75" x14ac:dyDescent="0.25">
      <c r="A133" s="19"/>
      <c r="B133" s="304" t="s">
        <v>16</v>
      </c>
      <c r="C133" s="305"/>
      <c r="D133" s="306"/>
      <c r="E133" s="307"/>
      <c r="F133" s="268"/>
      <c r="G133" s="314" t="str">
        <f>IF(E113="","",IF(AND(E120="",E121=""),"",IF(D91&lt;&gt;"Pay Stubs","", IF(YEAR(D93)=YEAR(E93), IF(OR(F133="", F133 = 0), (SUM(C133:E133)/3)*VLOOKUP(H89, PayPeriods, 3, FALSE), (F133/H93)*260), IF(G91=0,0,IF(OR(F133="", F133 = 0), SUM(C133:E133)/3*VLOOKUP(H89, PayPeriods, 3, FALSE), (F133/G91)*VLOOKUP(H89,PayPeriods,3,FALSE)))))))</f>
        <v/>
      </c>
      <c r="H133" s="260"/>
      <c r="I133" s="39"/>
      <c r="J133" s="444" t="s">
        <v>331</v>
      </c>
      <c r="K133" s="444"/>
      <c r="L133" s="28"/>
    </row>
    <row r="134" spans="1:12" ht="30.75" customHeight="1" x14ac:dyDescent="0.25">
      <c r="A134" s="19"/>
      <c r="B134" s="304" t="s">
        <v>33</v>
      </c>
      <c r="C134" s="305"/>
      <c r="D134" s="306"/>
      <c r="E134" s="307"/>
      <c r="F134" s="268"/>
      <c r="G134" s="315" t="str">
        <f>IF(E113="","",IF(AND(E120="",E121=""),"",IF(D91&lt;&gt;"Pay Stubs","", IF(YEAR(D93)=YEAR(E93), IF(OR(F134="", F134 = 0), (SUM(C134:E134)/3)*VLOOKUP(H89, PayPeriods, 3, FALSE), (F134/H93)*260), IF(G91=0,0,IF(OR(F134="", F134 = 0), SUM(C134:E134)/3*VLOOKUP(H89, PayPeriods, 3, FALSE), (F134/G91)*VLOOKUP(H89,PayPeriods,3,FALSE)))))))</f>
        <v/>
      </c>
      <c r="H134" s="260"/>
      <c r="I134" s="39"/>
      <c r="J134" s="444" t="s">
        <v>332</v>
      </c>
      <c r="K134" s="444"/>
      <c r="L134" s="18"/>
    </row>
    <row r="135" spans="1:12" ht="15.75" customHeight="1" x14ac:dyDescent="0.25">
      <c r="A135" s="19"/>
      <c r="B135" s="292" t="s">
        <v>104</v>
      </c>
      <c r="C135" s="305"/>
      <c r="D135" s="306"/>
      <c r="E135" s="307"/>
      <c r="F135" s="268"/>
      <c r="G135" s="314" t="str">
        <f>IF(E113 = "", "", IF(AND(E120 = "", E121=""), "", IF(D91 = "Pay Stubs", (G124+G133+G134), "")))</f>
        <v/>
      </c>
      <c r="H135" s="316" t="str">
        <f>IF(E113= "", "", IF(AND(E120="", E121 = ""), "", IF(D91 = "Pay Stubs", IF(YEAR(D93) = YEAR(F93), (F135/H93) *260, IF(G91 = 0, 0, (F135/G91)*VLOOKUP(H89,PayPeriods,3,FALSE))), "")))</f>
        <v/>
      </c>
      <c r="I135" s="39"/>
      <c r="J135" s="444" t="s">
        <v>333</v>
      </c>
      <c r="K135" s="444"/>
      <c r="L135" s="18"/>
    </row>
    <row r="136" spans="1:12" ht="15.75" x14ac:dyDescent="0.25">
      <c r="A136" s="19"/>
      <c r="B136" s="129"/>
      <c r="C136" s="270"/>
      <c r="D136" s="270"/>
      <c r="E136" s="270"/>
      <c r="F136" s="270"/>
      <c r="G136" s="270"/>
      <c r="H136" s="270"/>
      <c r="I136" s="39"/>
      <c r="J136" s="392"/>
      <c r="K136" s="392"/>
      <c r="L136" s="18"/>
    </row>
    <row r="137" spans="1:12" ht="15.75" customHeight="1" x14ac:dyDescent="0.25">
      <c r="A137" s="19"/>
      <c r="B137" s="317" t="str">
        <f>IF(D91 = "VOE", "", IF((F124+F133+F134) = 0, "",IF((F124+F133+F134) = F135, "", "Year to Date Base pay, Overtime and Other income do not add to the Gross Wages, please correct or explain.")))</f>
        <v/>
      </c>
      <c r="C137" s="85"/>
      <c r="D137" s="85"/>
      <c r="E137" s="318"/>
      <c r="F137" s="90"/>
      <c r="G137" s="90"/>
      <c r="H137" s="90"/>
      <c r="I137" s="24"/>
      <c r="J137" s="392"/>
      <c r="K137" s="392"/>
      <c r="L137" s="18"/>
    </row>
    <row r="138" spans="1:12" ht="15.75" customHeight="1" x14ac:dyDescent="0.25">
      <c r="A138" s="19"/>
      <c r="B138" s="317" t="str">
        <f>IF(D91 = "VOE", "", IF(F135 &lt; E135, "Year to Date Gross Wages must be greater than or equal to the last pay stub", ""))</f>
        <v/>
      </c>
      <c r="C138" s="85"/>
      <c r="D138" s="85"/>
      <c r="E138" s="90"/>
      <c r="F138" s="90"/>
      <c r="G138" s="90"/>
      <c r="H138" s="90"/>
      <c r="I138" s="24"/>
      <c r="J138" s="392"/>
      <c r="K138" s="392"/>
      <c r="L138" s="18"/>
    </row>
    <row r="139" spans="1:12" ht="15.75" customHeight="1" x14ac:dyDescent="0.25">
      <c r="A139" s="19"/>
      <c r="B139" s="85"/>
      <c r="C139" s="317"/>
      <c r="D139" s="85"/>
      <c r="E139" s="90"/>
      <c r="F139" s="90"/>
      <c r="G139" s="90"/>
      <c r="H139" s="90"/>
      <c r="I139" s="24"/>
      <c r="J139" s="392"/>
      <c r="K139" s="392"/>
      <c r="L139" s="18"/>
    </row>
    <row r="140" spans="1:12" ht="15.75" customHeight="1" x14ac:dyDescent="0.25">
      <c r="A140" s="19"/>
      <c r="B140" s="319" t="str">
        <f xml:space="preserve"> IF(AND(B141 = "", B142 = ""), "", "If Regular Base Hours and/or Base Pay Rate are not provided on the check stubs, enter the numbers calculated below.")</f>
        <v/>
      </c>
      <c r="C140" s="317"/>
      <c r="D140" s="85"/>
      <c r="E140" s="90"/>
      <c r="F140" s="90"/>
      <c r="G140" s="90"/>
      <c r="H140" s="90"/>
      <c r="I140" s="24"/>
      <c r="J140" s="392"/>
      <c r="K140" s="392"/>
      <c r="L140" s="18"/>
    </row>
    <row r="141" spans="1:12" ht="15.75" customHeight="1" x14ac:dyDescent="0.25">
      <c r="A141" s="19"/>
      <c r="B141" s="320" t="str">
        <f>IF(D91 = "Pay Stubs", IF(G123 = "Hourly Pay Rate", IF(AND(C141="", D141 = "", E141 = ""), "","Hours Calculator"), ""), "")</f>
        <v/>
      </c>
      <c r="C141" s="321" t="str">
        <f>IF(D91 = "Pay Stubs", IF(G123 = "Hourly Pay Rate", IF(C123 = "", "",C124/C123), ""), "")</f>
        <v/>
      </c>
      <c r="D141" s="321" t="str">
        <f>IF(D91 = "Pay Stubs", IF(G123 = "Hourly Pay Rate", IF(D123 = "", "", D124/D123), ""), "")</f>
        <v/>
      </c>
      <c r="E141" s="321" t="str">
        <f>IF(D91 = "Pay Stubs", IF(G123 = "Hourly Pay Rate", IF(E123 = "", "", E124/E123), ""), "")</f>
        <v/>
      </c>
      <c r="F141" s="90"/>
      <c r="G141" s="87"/>
      <c r="H141" s="85"/>
      <c r="I141" s="24"/>
      <c r="J141" s="392"/>
      <c r="K141" s="392"/>
      <c r="L141" s="18"/>
    </row>
    <row r="142" spans="1:12" ht="15.75" customHeight="1" x14ac:dyDescent="0.25">
      <c r="A142" s="19"/>
      <c r="B142" s="320" t="str">
        <f>IF(D91 = "Pay Stubs", IF(G123 = "Hourly Pay Rate", IF(AND(C142="", D142 = "", E142 = ""), "","Rate Calculator"), ""), "")</f>
        <v/>
      </c>
      <c r="C142" s="322" t="str">
        <f>IF(D91 = "Pay Stubs", IF(G123="Hourly Pay Rate", IF(OR(C122 = "",C122 = 0), "", C124/C122),""), "")</f>
        <v/>
      </c>
      <c r="D142" s="322" t="str">
        <f>IF(D91="Pay Stubs",IF(G123="Hourly Pay Rate",IF(OR(D122="", D122 = 0),"",D124/D122), ""),"")</f>
        <v/>
      </c>
      <c r="E142" s="322" t="str">
        <f>IF(D91 = "Pay Stubs", IF(G123="Hourly Pay Rate", IF(OR(E122 = "",E122 = 0), "", E124/E122), ""), "")</f>
        <v/>
      </c>
      <c r="F142" s="85"/>
      <c r="G142" s="87"/>
      <c r="H142" s="85"/>
      <c r="I142" s="24"/>
      <c r="J142" s="392"/>
      <c r="K142" s="392"/>
      <c r="L142" s="18"/>
    </row>
    <row r="143" spans="1:12" ht="15.75" customHeight="1" x14ac:dyDescent="0.25">
      <c r="A143" s="19"/>
      <c r="B143" s="90"/>
      <c r="C143" s="90"/>
      <c r="D143" s="90"/>
      <c r="E143" s="90"/>
      <c r="F143" s="90"/>
      <c r="G143" s="85"/>
      <c r="H143" s="323"/>
      <c r="I143" s="24"/>
      <c r="J143" s="392"/>
      <c r="K143" s="392"/>
      <c r="L143" s="18"/>
    </row>
    <row r="144" spans="1:12" ht="15.75" customHeight="1" x14ac:dyDescent="0.25">
      <c r="A144" s="19"/>
      <c r="B144" s="85"/>
      <c r="C144" s="85"/>
      <c r="D144" s="85"/>
      <c r="E144" s="85"/>
      <c r="F144" s="85"/>
      <c r="G144" s="85"/>
      <c r="H144" s="85"/>
      <c r="I144" s="19"/>
      <c r="J144" s="392"/>
      <c r="K144" s="392"/>
      <c r="L144" s="18"/>
    </row>
    <row r="145" spans="1:13" ht="15.75" customHeight="1" thickBot="1" x14ac:dyDescent="0.3">
      <c r="A145" s="19"/>
      <c r="B145" s="204" t="s">
        <v>59</v>
      </c>
      <c r="C145" s="205"/>
      <c r="D145" s="206" t="str">
        <f>E5</f>
        <v>Name not entered on Household Summary</v>
      </c>
      <c r="E145" s="205"/>
      <c r="F145" s="205"/>
      <c r="G145" s="205"/>
      <c r="H145" s="364" t="s">
        <v>239</v>
      </c>
      <c r="I145" s="24"/>
      <c r="J145" s="392"/>
      <c r="K145" s="392"/>
      <c r="L145" s="18"/>
    </row>
    <row r="146" spans="1:13" ht="15.75" customHeight="1" thickTop="1" thickBot="1" x14ac:dyDescent="0.3">
      <c r="A146" s="19"/>
      <c r="B146" s="208"/>
      <c r="C146" s="209"/>
      <c r="D146" s="210"/>
      <c r="E146" s="210"/>
      <c r="F146" s="210"/>
      <c r="G146" s="210"/>
      <c r="H146" s="211"/>
      <c r="I146" s="19"/>
      <c r="J146" s="456" t="s">
        <v>338</v>
      </c>
      <c r="K146" s="456"/>
      <c r="L146" s="18"/>
    </row>
    <row r="147" spans="1:13" ht="15.75" customHeight="1" thickBot="1" x14ac:dyDescent="0.3">
      <c r="A147" s="19"/>
      <c r="B147" s="212" t="s">
        <v>32</v>
      </c>
      <c r="C147" s="209" t="s">
        <v>6</v>
      </c>
      <c r="D147" s="393"/>
      <c r="E147" s="394"/>
      <c r="F147" s="394"/>
      <c r="G147" s="395"/>
      <c r="H147" s="213" t="str">
        <f>IF(D149="VOE", E159, IF(D149 = "Pay Stubs", E171, ""))</f>
        <v/>
      </c>
      <c r="I147" s="24"/>
      <c r="J147" s="392" t="s">
        <v>347</v>
      </c>
      <c r="K147" s="392"/>
      <c r="L147" s="18"/>
    </row>
    <row r="148" spans="1:13" ht="15.75" customHeight="1" thickBot="1" x14ac:dyDescent="0.3">
      <c r="A148" s="19"/>
      <c r="B148" s="212"/>
      <c r="C148" s="209"/>
      <c r="D148" s="214"/>
      <c r="E148" s="215"/>
      <c r="F148" s="215"/>
      <c r="G148" s="216" t="s">
        <v>70</v>
      </c>
      <c r="H148" s="217" t="s">
        <v>61</v>
      </c>
      <c r="I148" s="24"/>
      <c r="J148" s="392" t="s">
        <v>319</v>
      </c>
      <c r="K148" s="392"/>
      <c r="L148" s="18"/>
    </row>
    <row r="149" spans="1:13" ht="16.5" customHeight="1" thickBot="1" x14ac:dyDescent="0.3">
      <c r="A149" s="19"/>
      <c r="B149" s="212"/>
      <c r="C149" s="218" t="s">
        <v>36</v>
      </c>
      <c r="D149" s="219"/>
      <c r="E149" s="220" t="str">
        <f>IF(ISNUMBER(SEARCH("VOE",D149)),"Warning: Fill VOE Sec Only!!","Warning: Fill PayStubs Sec Only!!")</f>
        <v>Warning: Fill PayStubs Sec Only!!</v>
      </c>
      <c r="F149" s="221"/>
      <c r="G149" s="222" t="e">
        <f>IF(OR(H147 = "Monthly", H147="Semi-Monthly"), IF(D149="VOE", H160, IF(D149 = "Pay Stubs", F173, "")), ROUNDUP(H149,0))</f>
        <v>#VALUE!</v>
      </c>
      <c r="H149" s="324" t="e">
        <f>G151/(VLOOKUP(H147, PayPeriods, 2, FALSE))</f>
        <v>#VALUE!</v>
      </c>
      <c r="I149" s="24"/>
      <c r="J149" s="392" t="s">
        <v>348</v>
      </c>
      <c r="K149" s="392"/>
      <c r="L149" s="18"/>
    </row>
    <row r="150" spans="1:13" ht="16.5" thickBot="1" x14ac:dyDescent="0.3">
      <c r="A150" s="19"/>
      <c r="B150" s="212"/>
      <c r="C150" s="209"/>
      <c r="D150" s="224"/>
      <c r="E150" s="221"/>
      <c r="F150" s="216" t="s">
        <v>22</v>
      </c>
      <c r="G150" s="216" t="s">
        <v>72</v>
      </c>
      <c r="H150" s="217" t="s">
        <v>69</v>
      </c>
      <c r="I150" s="24"/>
      <c r="J150" s="392"/>
      <c r="K150" s="392"/>
      <c r="L150" s="18"/>
    </row>
    <row r="151" spans="1:13" ht="16.5" thickBot="1" x14ac:dyDescent="0.3">
      <c r="A151" s="19"/>
      <c r="B151" s="208"/>
      <c r="C151" s="218" t="s">
        <v>0</v>
      </c>
      <c r="D151" s="219"/>
      <c r="E151" s="225" t="e">
        <f>CONCATENATE("1/1/",YEAR(F151))</f>
        <v>#VALUE!</v>
      </c>
      <c r="F151" s="226" t="str">
        <f>IF(D149 = "VOE", E160, IF(D149 = "Pay Stubs", IF(OR(C179 = "", D179="",E179 = ""), IF(OR(C178 = "",D178="", E178=""), "", E178), E179),""))</f>
        <v/>
      </c>
      <c r="G151" s="226" t="e">
        <f>IF(YEAR(D151) = YEAR(F151), F151-D151+1,F151-E151+1)</f>
        <v>#VALUE!</v>
      </c>
      <c r="H151" s="227" t="e">
        <f>ROUNDUP(G151*(5/7), 0)</f>
        <v>#VALUE!</v>
      </c>
      <c r="I151" s="19"/>
      <c r="J151" s="392"/>
      <c r="K151" s="392"/>
      <c r="L151" s="18"/>
    </row>
    <row r="152" spans="1:13" ht="7.5" customHeight="1" thickBot="1" x14ac:dyDescent="0.3">
      <c r="A152" s="19"/>
      <c r="B152" s="228"/>
      <c r="C152" s="229"/>
      <c r="D152" s="230"/>
      <c r="E152" s="231"/>
      <c r="F152" s="231"/>
      <c r="G152" s="232" t="s">
        <v>71</v>
      </c>
      <c r="H152" s="233" t="str">
        <f>IF(D149 = "VOE", IF(E157&gt;VLOOKUP(H147, PayPeriods, 6, FALSE), VLOOKUP(H147, PayPeriods, 6, FALSE), E157),IF(D149="Pay Stubs", IF((C180+D180+E180)/3 &gt; VLOOKUP(H147, PayPeriods, 6, FALSE), VLOOKUP(H147, PayPeriods, 6, FALSE), (C180+D180+E180)/3), ""))</f>
        <v/>
      </c>
      <c r="I152" s="24"/>
      <c r="J152" s="392"/>
      <c r="K152" s="392"/>
      <c r="L152" s="18"/>
    </row>
    <row r="153" spans="1:13" ht="14.25" customHeight="1" thickTop="1" x14ac:dyDescent="0.25">
      <c r="A153" s="19"/>
      <c r="B153" s="188"/>
      <c r="C153" s="91"/>
      <c r="D153" s="234"/>
      <c r="E153" s="235"/>
      <c r="F153" s="235"/>
      <c r="G153" s="91"/>
      <c r="H153" s="236"/>
      <c r="I153" s="24"/>
      <c r="J153" s="145"/>
      <c r="K153" s="146"/>
      <c r="L153" s="29"/>
      <c r="M153" s="29"/>
    </row>
    <row r="154" spans="1:13" ht="14.25" customHeight="1" x14ac:dyDescent="0.25">
      <c r="A154" s="19"/>
      <c r="B154" s="237" t="s">
        <v>9</v>
      </c>
      <c r="C154" s="396" t="s">
        <v>38</v>
      </c>
      <c r="D154" s="396"/>
      <c r="E154" s="396"/>
      <c r="F154" s="396"/>
      <c r="G154" s="396"/>
      <c r="H154" s="397"/>
      <c r="I154" s="24"/>
      <c r="J154" s="445" t="s">
        <v>179</v>
      </c>
      <c r="K154" s="445"/>
      <c r="L154" s="29"/>
      <c r="M154" s="29"/>
    </row>
    <row r="155" spans="1:13" ht="16.5" customHeight="1" x14ac:dyDescent="0.25">
      <c r="A155" s="19"/>
      <c r="B155" s="238"/>
      <c r="C155" s="91"/>
      <c r="D155" s="234"/>
      <c r="E155" s="239"/>
      <c r="F155" s="239"/>
      <c r="G155" s="91"/>
      <c r="H155" s="240"/>
      <c r="I155" s="24"/>
      <c r="J155" s="444"/>
      <c r="K155" s="444"/>
      <c r="L155" s="29"/>
      <c r="M155" s="29"/>
    </row>
    <row r="156" spans="1:13" ht="24.75" customHeight="1" thickBot="1" x14ac:dyDescent="0.3">
      <c r="A156" s="19"/>
      <c r="B156" s="238"/>
      <c r="C156" s="241"/>
      <c r="D156" s="241"/>
      <c r="E156" s="242" t="s">
        <v>37</v>
      </c>
      <c r="F156" s="243" t="s">
        <v>50</v>
      </c>
      <c r="G156" s="244" t="s">
        <v>49</v>
      </c>
      <c r="H156" s="243" t="s">
        <v>51</v>
      </c>
      <c r="I156" s="26"/>
      <c r="J156" s="444" t="s">
        <v>320</v>
      </c>
      <c r="K156" s="444"/>
      <c r="L156" s="29"/>
      <c r="M156" s="29"/>
    </row>
    <row r="157" spans="1:13" ht="16.5" thickBot="1" x14ac:dyDescent="0.3">
      <c r="A157" s="19"/>
      <c r="B157" s="188"/>
      <c r="C157" s="447" t="s">
        <v>34</v>
      </c>
      <c r="D157" s="448"/>
      <c r="E157" s="245"/>
      <c r="F157" s="246"/>
      <c r="G157" s="247"/>
      <c r="H157" s="248"/>
      <c r="I157" s="27"/>
      <c r="J157" s="444"/>
      <c r="K157" s="444"/>
      <c r="L157" s="28"/>
    </row>
    <row r="158" spans="1:13" ht="16.5" thickBot="1" x14ac:dyDescent="0.3">
      <c r="A158" s="19"/>
      <c r="B158" s="398" t="str">
        <f>IF(D149 = "VOE", IF(G158 = "Hourly Pay Rate", IF(E157&gt;VLOOKUP(H147,PayPeriods,6,FALSE),CONCATENATE("    Average hours &gt; ", ROUND(VLOOKUP(H147, PayPeriods, 6, FALSE),2), " (Standard Work Hours in Year / Pay Periods in Year);  ", ROUND(VLOOKUP(H147, PayPeriods, 6, FALSE),2), " hours used."), ""), ""), "")</f>
        <v/>
      </c>
      <c r="C158" s="449" t="s">
        <v>27</v>
      </c>
      <c r="D158" s="450"/>
      <c r="E158" s="249"/>
      <c r="F158" s="250" t="s">
        <v>99</v>
      </c>
      <c r="G158" s="399"/>
      <c r="H158" s="400"/>
      <c r="I158" s="24"/>
      <c r="J158" s="369" t="s">
        <v>321</v>
      </c>
      <c r="K158" s="370" t="s">
        <v>322</v>
      </c>
      <c r="L158" s="28"/>
    </row>
    <row r="159" spans="1:13" ht="15.75" customHeight="1" x14ac:dyDescent="0.25">
      <c r="A159" s="19"/>
      <c r="B159" s="398"/>
      <c r="C159" s="447" t="s">
        <v>35</v>
      </c>
      <c r="D159" s="448"/>
      <c r="E159" s="251"/>
      <c r="F159" s="401" t="str">
        <f>IF(AND(E159 &lt;&gt; "Monthly", E159 &lt;&gt; "Semi-Monthly", H160&gt;0), "Payroll Frequency changed, delete value in H66", "")</f>
        <v/>
      </c>
      <c r="G159" s="402"/>
      <c r="H159" s="403"/>
      <c r="I159" s="27"/>
      <c r="J159" s="444" t="s">
        <v>323</v>
      </c>
      <c r="K159" s="444"/>
      <c r="L159" s="28"/>
    </row>
    <row r="160" spans="1:13" ht="15" customHeight="1" x14ac:dyDescent="0.25">
      <c r="A160" s="19"/>
      <c r="B160" s="398"/>
      <c r="C160" s="454" t="s">
        <v>22</v>
      </c>
      <c r="D160" s="455"/>
      <c r="E160" s="252"/>
      <c r="F160" s="404" t="str">
        <f>IF(D149 = "VOE", IF(H147 &lt;&gt; "", IF(H147 = "Annual", "1 pay period", IF(OR(E159="Semi-Monthly", E159 = "Monthly"), "Enter # of Pay Periods to Date", IF(E160 = "", "",CONCATENATE(G149," pay periods to date")))), ""), "")</f>
        <v/>
      </c>
      <c r="G160" s="404"/>
      <c r="H160" s="253"/>
      <c r="I160" s="34">
        <f>IF(F160 = "Enter # of Pay Periods to Date", 50, 0)</f>
        <v>0</v>
      </c>
      <c r="J160" s="392" t="s">
        <v>324</v>
      </c>
      <c r="K160" s="392"/>
      <c r="L160" s="28"/>
    </row>
    <row r="161" spans="1:25" ht="15.75" x14ac:dyDescent="0.25">
      <c r="A161" s="19"/>
      <c r="B161" s="398"/>
      <c r="C161" s="405" t="s">
        <v>247</v>
      </c>
      <c r="D161" s="406"/>
      <c r="E161" s="254"/>
      <c r="F161" s="255" t="str">
        <f>IF(G161 = "", "", IF(G161 = 0, 0, G161/VLOOKUP(H147, PayPeriods, 3, FALSE)))</f>
        <v/>
      </c>
      <c r="G161" s="177" t="str">
        <f>IF(OR(G158="", E159 = "", E160=""), "", IF(D149="VOE",IF(G158="Hourly Pay Rate",H152*E158*VLOOKUP(H147, PayPeriods, 4, FALSE) *(VLOOKUP(H147,PayPeriods,3,FALSE)),E158*VLOOKUP(G158,PayRates,2,FALSE)),""))</f>
        <v/>
      </c>
      <c r="H161" s="256"/>
      <c r="I161" s="25"/>
      <c r="J161" s="392"/>
      <c r="K161" s="392"/>
    </row>
    <row r="162" spans="1:25" ht="17.25" customHeight="1" x14ac:dyDescent="0.25">
      <c r="A162" s="19"/>
      <c r="B162" s="257"/>
      <c r="C162" s="405" t="s">
        <v>16</v>
      </c>
      <c r="D162" s="406"/>
      <c r="E162" s="254"/>
      <c r="F162" s="258" t="str">
        <f>IF(OR(G158="", E159 = "", E160=""), "", IF(D149="VOE",IF(YEAR(D151) = YEAR(E151), (E162/H151)*VLOOKUP(H147, PayPeriods, 5,FALSE), IF(G149 = 0, 0, E162/G149)), ""))</f>
        <v/>
      </c>
      <c r="G162" s="259" t="str">
        <f>IF(OR(G158="", E159 = "", E160=""), "", IF(D149= "VOE", IF(YEAR(D151) = YEAR(E151), (E162/H151)*VLOOKUP(H147, PayPeriods, 5, FALSE) * VLOOKUP(H147, PayPeriods, 3,FALSE), IF(G149 = 0, 0, (E162/G149)*VLOOKUP(H147, PayPeriods, 3, FALSE))), ""))</f>
        <v/>
      </c>
      <c r="H162" s="260"/>
      <c r="I162" s="25"/>
      <c r="J162" s="392"/>
      <c r="K162" s="392"/>
    </row>
    <row r="163" spans="1:25" ht="16.5" customHeight="1" x14ac:dyDescent="0.25">
      <c r="A163" s="19"/>
      <c r="B163" s="261"/>
      <c r="C163" s="407" t="s">
        <v>29</v>
      </c>
      <c r="D163" s="408"/>
      <c r="E163" s="262"/>
      <c r="F163" s="263"/>
      <c r="G163" s="264"/>
      <c r="H163" s="265"/>
      <c r="I163" s="35"/>
      <c r="J163" s="444" t="s">
        <v>325</v>
      </c>
      <c r="K163" s="444"/>
    </row>
    <row r="164" spans="1:25" ht="16.5" customHeight="1" x14ac:dyDescent="0.25">
      <c r="A164" s="19"/>
      <c r="B164" s="261"/>
      <c r="C164" s="409"/>
      <c r="D164" s="410"/>
      <c r="E164" s="266"/>
      <c r="F164" s="267" t="str">
        <f>IF(OR(G158="", E159 = "", E160=""), "", IF(D149="VOE", IF(YEAR(D151) = YEAR(E151), (E164/H151)*VLOOKUP(H147, PayPeriods, 5,FALSE), IF(G149 = 0, 0, E164/G149)),""))</f>
        <v/>
      </c>
      <c r="G164" s="200" t="str">
        <f>IF(OR(G158="", E159 = "", E160=""), "", IF(D149 = "VOE", IF(YEAR(D151) = YEAR(E151), (E164/H151)*VLOOKUP(H147, PayPeriods, 5, FALSE) * VLOOKUP(H147, PayPeriods, 3,FALSE), IF(G149 = 0, 0, E164/G149)*VLOOKUP(H147, PayPeriods, 3, FALSE)), ""))</f>
        <v/>
      </c>
      <c r="H164" s="256"/>
      <c r="I164" s="35"/>
      <c r="J164" s="444"/>
      <c r="K164" s="444"/>
    </row>
    <row r="165" spans="1:25" ht="16.5" customHeight="1" x14ac:dyDescent="0.25">
      <c r="A165" s="19"/>
      <c r="B165" s="261"/>
      <c r="C165" s="405" t="s">
        <v>39</v>
      </c>
      <c r="D165" s="406"/>
      <c r="E165" s="268"/>
      <c r="F165" s="269"/>
      <c r="G165" s="177" t="str">
        <f>IF(OR(G158="", E159 = "", E160=""), "", IF(D149 = "VOE", SUM(G161:G164),""))</f>
        <v/>
      </c>
      <c r="H165" s="175" t="str">
        <f>IF(OR(G158="",E159="",E160=""),"",IF(D149="VOE",IF(YEAR(D151) = YEAR(F151), (E165/H151) *260, IF(G149=0,0,(E165/G149)*VLOOKUP(H147,PayPeriods,3,FALSE))),""))</f>
        <v/>
      </c>
      <c r="I165" s="24"/>
      <c r="J165" s="444"/>
      <c r="K165" s="444"/>
    </row>
    <row r="166" spans="1:25" ht="15.75" x14ac:dyDescent="0.25">
      <c r="A166" s="19"/>
      <c r="B166" s="261"/>
      <c r="C166" s="405" t="str">
        <f>IF(E160="","Gross Pay Prior Year",CONCATENATE("Gross Pay ",YEAR(E160)-1))</f>
        <v>Gross Pay Prior Year</v>
      </c>
      <c r="D166" s="406"/>
      <c r="E166" s="268"/>
      <c r="F166" s="270"/>
      <c r="G166" s="270"/>
      <c r="H166" s="271"/>
      <c r="I166" s="24"/>
      <c r="J166" s="392"/>
      <c r="K166" s="392"/>
    </row>
    <row r="167" spans="1:25" ht="16.5" customHeight="1" thickBot="1" x14ac:dyDescent="0.3">
      <c r="A167" s="19"/>
      <c r="B167" s="272"/>
      <c r="C167" s="405" t="str">
        <f>IF(E160="","Gross Pay Prior Year",CONCATENATE("Gross Pay ",YEAR(E160)-2))</f>
        <v>Gross Pay Prior Year</v>
      </c>
      <c r="D167" s="406"/>
      <c r="E167" s="273"/>
      <c r="F167" s="270"/>
      <c r="G167" s="270"/>
      <c r="H167" s="271"/>
      <c r="I167" s="24"/>
      <c r="J167" s="392" t="s">
        <v>326</v>
      </c>
      <c r="K167" s="392"/>
    </row>
    <row r="168" spans="1:25" ht="13.5" customHeight="1" x14ac:dyDescent="0.25">
      <c r="A168" s="19"/>
      <c r="B168" s="188"/>
      <c r="C168" s="274"/>
      <c r="D168" s="274"/>
      <c r="E168" s="270"/>
      <c r="F168" s="270"/>
      <c r="G168" s="270"/>
      <c r="H168" s="271"/>
      <c r="I168" s="24"/>
      <c r="J168" s="392"/>
      <c r="K168" s="392"/>
    </row>
    <row r="169" spans="1:25" ht="13.5" customHeight="1" x14ac:dyDescent="0.25">
      <c r="A169" s="19"/>
      <c r="B169" s="451" t="str">
        <f>IF(D149="VOE", IF(E161+E162+E164= E165, "", "Base Pay + Overtime + Commissions/Tips do not add to the Gross Pay (Current Year).  Please correct the numbers or explain the difference."), "")</f>
        <v/>
      </c>
      <c r="C169" s="452"/>
      <c r="D169" s="452"/>
      <c r="E169" s="452"/>
      <c r="F169" s="452"/>
      <c r="G169" s="452"/>
      <c r="H169" s="453"/>
      <c r="I169" s="24"/>
      <c r="J169" s="149"/>
      <c r="K169" s="369"/>
    </row>
    <row r="170" spans="1:25" ht="15.75" customHeight="1" thickBot="1" x14ac:dyDescent="0.3">
      <c r="A170" s="19"/>
      <c r="B170" s="261"/>
      <c r="C170" s="446"/>
      <c r="D170" s="446"/>
      <c r="E170" s="275"/>
      <c r="F170" s="275"/>
      <c r="G170" s="276" t="s">
        <v>7</v>
      </c>
      <c r="H170" s="277">
        <f>IF(OR(C179 = "", D179="", E179=""), IF(OR(C178 = "", D178 = "", E178 = ""), (E177-C177)/2, (E178-C178)/2), (E179-C179)/2)</f>
        <v>0</v>
      </c>
      <c r="I170" s="24"/>
      <c r="J170" s="392"/>
      <c r="K170" s="392"/>
    </row>
    <row r="171" spans="1:25" ht="16.5" customHeight="1" thickBot="1" x14ac:dyDescent="0.3">
      <c r="A171" s="19"/>
      <c r="B171" s="278" t="s">
        <v>17</v>
      </c>
      <c r="C171" s="411" t="s">
        <v>116</v>
      </c>
      <c r="D171" s="411"/>
      <c r="E171" s="279"/>
      <c r="F171" s="412" t="s">
        <v>54</v>
      </c>
      <c r="G171" s="412"/>
      <c r="H171" s="280" t="str">
        <f>IF(OR(H170="", H170 = 0, H170&gt;31), "", IF(H170 &gt;20, "Monthly", IF(H170&gt;14, "Semi-Monthly", IF(H170&gt;9, "Bi-Weekly", "Weekly"))))</f>
        <v/>
      </c>
      <c r="I171" s="24"/>
      <c r="J171" s="445" t="s">
        <v>233</v>
      </c>
      <c r="K171" s="445"/>
    </row>
    <row r="172" spans="1:25" ht="15.75" x14ac:dyDescent="0.25">
      <c r="A172" s="19"/>
      <c r="B172" s="281"/>
      <c r="C172" s="282"/>
      <c r="D172" s="282"/>
      <c r="E172" s="282"/>
      <c r="F172" s="283"/>
      <c r="G172" s="283"/>
      <c r="H172" s="280"/>
      <c r="I172" s="24"/>
      <c r="J172" s="392"/>
      <c r="K172" s="392"/>
    </row>
    <row r="173" spans="1:25" ht="15.75" customHeight="1" x14ac:dyDescent="0.25">
      <c r="A173" s="19"/>
      <c r="B173" s="188"/>
      <c r="C173" s="413" t="str">
        <f>IF(D149="Pay Stubs",IF(H147&lt;&gt;"",IF(OR(H147="Semi-Monthly",H147="Monthly"),"Enter number of Pay Periods to Date", IF(F173&gt;0,"Payroll Frequency changed, delete value in F173", "")),""), "")</f>
        <v/>
      </c>
      <c r="D173" s="413"/>
      <c r="E173" s="413"/>
      <c r="F173" s="284"/>
      <c r="G173" s="285">
        <f>IF(C173 = "Enter number of Pay Periods to Date", 50, 0)</f>
        <v>0</v>
      </c>
      <c r="H173" s="280"/>
      <c r="I173" s="24"/>
      <c r="J173" s="444" t="s">
        <v>327</v>
      </c>
      <c r="K173" s="444"/>
      <c r="P173" s="28"/>
      <c r="Q173" s="29"/>
      <c r="R173" s="29"/>
      <c r="S173" s="29"/>
      <c r="T173" s="29"/>
      <c r="U173" s="29"/>
      <c r="V173" s="29"/>
      <c r="W173" s="29"/>
      <c r="X173" s="29"/>
      <c r="Y173" s="29"/>
    </row>
    <row r="174" spans="1:25" ht="27.75" customHeight="1" x14ac:dyDescent="0.25">
      <c r="A174" s="19"/>
      <c r="B174" s="286"/>
      <c r="C174" s="414" t="str">
        <f xml:space="preserve"> IF(AND(OR(G193="", G193 = 0), OR(H193="", H193=0)), "", IF(H170&gt;31, "Pay stubs do not appear to be consecutive based on dates entered.", IF(OR( E178 &lt; C178, E178 &lt;D178, E179 &lt; C179, E179 &lt;D179), "Pay Stubs may be out of order.  Please check dates.",IF(H171 = "", "", IF(E171 = H171, "", "If Payroll Frequency selected does not equal Recommended please provide an explanation.")))))</f>
        <v/>
      </c>
      <c r="D174" s="414"/>
      <c r="E174" s="414"/>
      <c r="F174" s="414"/>
      <c r="G174" s="414"/>
      <c r="H174" s="415"/>
      <c r="I174" s="24"/>
      <c r="J174" s="444"/>
      <c r="K174" s="444"/>
      <c r="P174" s="30"/>
      <c r="Q174" s="29"/>
      <c r="R174" s="31"/>
      <c r="S174" s="32"/>
      <c r="T174" s="33"/>
      <c r="U174" s="33"/>
      <c r="V174" s="29"/>
    </row>
    <row r="175" spans="1:25" ht="15.75" customHeight="1" x14ac:dyDescent="0.25">
      <c r="A175" s="19"/>
      <c r="B175" s="188"/>
      <c r="C175" s="287"/>
      <c r="D175" s="274"/>
      <c r="E175" s="274"/>
      <c r="F175" s="274"/>
      <c r="G175" s="274"/>
      <c r="H175" s="288"/>
      <c r="I175" s="24"/>
      <c r="J175" s="392"/>
      <c r="K175" s="392"/>
      <c r="P175" s="29"/>
      <c r="Q175" s="29"/>
      <c r="R175" s="31"/>
      <c r="S175" s="32"/>
      <c r="T175" s="33"/>
      <c r="U175" s="33"/>
      <c r="V175" s="29"/>
    </row>
    <row r="176" spans="1:25" ht="24.75" thickBot="1" x14ac:dyDescent="0.3">
      <c r="A176" s="19"/>
      <c r="B176" s="289"/>
      <c r="C176" s="290" t="s">
        <v>66</v>
      </c>
      <c r="D176" s="290" t="s">
        <v>67</v>
      </c>
      <c r="E176" s="290" t="s">
        <v>255</v>
      </c>
      <c r="F176" s="291" t="s">
        <v>53</v>
      </c>
      <c r="G176" s="290" t="s">
        <v>52</v>
      </c>
      <c r="H176" s="290" t="s">
        <v>51</v>
      </c>
      <c r="I176" s="19"/>
      <c r="J176" s="392"/>
      <c r="K176" s="392"/>
      <c r="P176" s="29"/>
      <c r="Q176" s="29"/>
      <c r="R176" s="31"/>
      <c r="S176" s="32"/>
      <c r="T176" s="33"/>
      <c r="U176" s="33"/>
      <c r="V176" s="29"/>
    </row>
    <row r="177" spans="1:22" ht="15.75" customHeight="1" x14ac:dyDescent="0.25">
      <c r="A177" s="19"/>
      <c r="B177" s="292" t="s">
        <v>100</v>
      </c>
      <c r="C177" s="293"/>
      <c r="D177" s="294"/>
      <c r="E177" s="295"/>
      <c r="F177" s="416" t="str">
        <f>IF(D149 = "Pay Stubs", IF(AND(H147 &lt;&gt; "", F151 &lt;&gt; ""), IF(H147 = "Annual", "1 pay period to date", IF(OR(H147="Semi-Monthly", H147 = "Monthly"), "", IF(E171 = "", "",CONCATENATE(G149," pay periods to date")))), ""), "")</f>
        <v/>
      </c>
      <c r="G177" s="419" t="str">
        <f>IF(D149 = "Pay Stubs", IF(G181 = "Hourly Pay Rate", IF((C180+D180+E180)/3&gt;VLOOKUP(H147,PayPeriods,6,FALSE),CONCATENATE("Average hours &gt; ", ROUND(VLOOKUP(H147, PayPeriods, 6, FALSE),2), " (Standard Work Hours in Year / Pay Periods in Year); ", ROUND(VLOOKUP(H147, PayPeriods, 6, FALSE),2), " hours used to calculate base pay."), ""), ""), "")</f>
        <v/>
      </c>
      <c r="H177" s="420"/>
      <c r="I177" s="39"/>
      <c r="J177" s="444" t="s">
        <v>328</v>
      </c>
      <c r="K177" s="444"/>
      <c r="P177" s="29"/>
      <c r="Q177" s="29"/>
      <c r="R177" s="31"/>
      <c r="S177" s="32"/>
      <c r="T177" s="33"/>
      <c r="U177" s="33"/>
      <c r="V177" s="29"/>
    </row>
    <row r="178" spans="1:22" ht="15.75" customHeight="1" x14ac:dyDescent="0.25">
      <c r="A178" s="19"/>
      <c r="B178" s="292" t="s">
        <v>101</v>
      </c>
      <c r="C178" s="296"/>
      <c r="D178" s="297"/>
      <c r="E178" s="298"/>
      <c r="F178" s="417"/>
      <c r="G178" s="421"/>
      <c r="H178" s="422"/>
      <c r="I178" s="40"/>
      <c r="J178" s="444"/>
      <c r="K178" s="444"/>
      <c r="P178" s="29"/>
      <c r="Q178" s="29"/>
      <c r="R178" s="31"/>
      <c r="S178" s="32"/>
      <c r="T178" s="33"/>
      <c r="U178" s="33"/>
      <c r="V178" s="29"/>
    </row>
    <row r="179" spans="1:22" ht="20.25" customHeight="1" x14ac:dyDescent="0.25">
      <c r="A179" s="19"/>
      <c r="B179" s="292" t="s">
        <v>102</v>
      </c>
      <c r="C179" s="296"/>
      <c r="D179" s="297"/>
      <c r="E179" s="299"/>
      <c r="F179" s="417"/>
      <c r="G179" s="421"/>
      <c r="H179" s="422"/>
      <c r="I179" s="39"/>
      <c r="J179" s="444" t="s">
        <v>329</v>
      </c>
      <c r="K179" s="444"/>
      <c r="P179" s="29"/>
      <c r="Q179" s="29"/>
      <c r="R179" s="31"/>
      <c r="S179" s="32"/>
      <c r="T179" s="33"/>
      <c r="U179" s="33"/>
      <c r="V179" s="29"/>
    </row>
    <row r="180" spans="1:22" ht="16.5" thickBot="1" x14ac:dyDescent="0.3">
      <c r="A180" s="19"/>
      <c r="B180" s="300" t="s">
        <v>103</v>
      </c>
      <c r="C180" s="301"/>
      <c r="D180" s="302"/>
      <c r="E180" s="303"/>
      <c r="F180" s="418"/>
      <c r="G180" s="421"/>
      <c r="H180" s="422"/>
      <c r="I180" s="39"/>
      <c r="J180" s="444"/>
      <c r="K180" s="444"/>
      <c r="P180" s="29"/>
      <c r="Q180" s="29"/>
      <c r="R180" s="31"/>
      <c r="S180" s="32"/>
      <c r="T180" s="33"/>
      <c r="U180" s="33"/>
      <c r="V180" s="29"/>
    </row>
    <row r="181" spans="1:22" ht="16.5" thickBot="1" x14ac:dyDescent="0.3">
      <c r="A181" s="19"/>
      <c r="B181" s="304" t="s">
        <v>27</v>
      </c>
      <c r="C181" s="305"/>
      <c r="D181" s="306"/>
      <c r="E181" s="307"/>
      <c r="F181" s="308" t="s">
        <v>90</v>
      </c>
      <c r="G181" s="423"/>
      <c r="H181" s="424"/>
      <c r="I181" s="39"/>
      <c r="J181" s="444"/>
      <c r="K181" s="444"/>
      <c r="P181" s="29"/>
      <c r="Q181" s="29"/>
      <c r="R181" s="31"/>
      <c r="S181" s="32"/>
      <c r="T181" s="33"/>
      <c r="U181" s="33"/>
      <c r="V181" s="29"/>
    </row>
    <row r="182" spans="1:22" ht="15.75" customHeight="1" x14ac:dyDescent="0.25">
      <c r="A182" s="19"/>
      <c r="B182" s="309" t="s">
        <v>247</v>
      </c>
      <c r="C182" s="310">
        <f>SUM(C183:C190)</f>
        <v>0</v>
      </c>
      <c r="D182" s="310">
        <f t="shared" ref="D182:E182" si="3">SUM(D183:D190)</f>
        <v>0</v>
      </c>
      <c r="E182" s="310">
        <f t="shared" si="3"/>
        <v>0</v>
      </c>
      <c r="F182" s="310">
        <f>SUM(F183:F190)</f>
        <v>0</v>
      </c>
      <c r="G182" s="311" t="str">
        <f>IF(OR(E171 = "", G181 = ""), "", IF(AND(E178="", E179 = ""), "", IF(D149 = "Pay Stubs", IF(G181 = "Hourly Pay Rate", H152*E181*(VLOOKUP(H147,PayPeriods,3,FALSE)),E181*VLOOKUP(G181, PayRates, 2, FALSE)), "")))</f>
        <v/>
      </c>
      <c r="H182" s="256"/>
      <c r="I182" s="39"/>
      <c r="J182" s="392" t="s">
        <v>321</v>
      </c>
      <c r="K182" s="392"/>
      <c r="P182" s="29"/>
      <c r="Q182" s="29"/>
      <c r="R182" s="31"/>
      <c r="S182" s="32"/>
      <c r="T182" s="33"/>
      <c r="U182" s="33"/>
      <c r="V182" s="29"/>
    </row>
    <row r="183" spans="1:22" ht="15.75" customHeight="1" x14ac:dyDescent="0.25">
      <c r="A183" s="19"/>
      <c r="B183" s="312" t="s">
        <v>8</v>
      </c>
      <c r="C183" s="313"/>
      <c r="D183" s="306"/>
      <c r="E183" s="307"/>
      <c r="F183" s="266"/>
      <c r="G183" s="311"/>
      <c r="H183" s="256"/>
      <c r="I183" s="39"/>
      <c r="J183" s="392" t="s">
        <v>330</v>
      </c>
      <c r="K183" s="392"/>
      <c r="P183" s="29"/>
      <c r="Q183" s="29"/>
      <c r="R183" s="31"/>
      <c r="S183" s="32"/>
      <c r="T183" s="33"/>
      <c r="U183" s="33"/>
      <c r="V183" s="29"/>
    </row>
    <row r="184" spans="1:22" ht="15.75" customHeight="1" x14ac:dyDescent="0.25">
      <c r="A184" s="19"/>
      <c r="B184" s="312" t="s">
        <v>248</v>
      </c>
      <c r="C184" s="313"/>
      <c r="D184" s="306"/>
      <c r="E184" s="307"/>
      <c r="F184" s="266"/>
      <c r="G184" s="311"/>
      <c r="H184" s="256"/>
      <c r="I184" s="39"/>
      <c r="J184" s="392" t="s">
        <v>339</v>
      </c>
      <c r="K184" s="392"/>
      <c r="P184" s="29"/>
      <c r="Q184" s="29"/>
      <c r="R184" s="31"/>
      <c r="S184" s="32"/>
      <c r="T184" s="33"/>
      <c r="U184" s="33"/>
      <c r="V184" s="29"/>
    </row>
    <row r="185" spans="1:22" ht="30.75" customHeight="1" x14ac:dyDescent="0.25">
      <c r="A185" s="19"/>
      <c r="B185" s="312" t="s">
        <v>249</v>
      </c>
      <c r="C185" s="313"/>
      <c r="D185" s="306"/>
      <c r="E185" s="307"/>
      <c r="F185" s="266"/>
      <c r="G185" s="311"/>
      <c r="H185" s="256"/>
      <c r="I185" s="39"/>
      <c r="J185" s="392" t="s">
        <v>340</v>
      </c>
      <c r="K185" s="392"/>
      <c r="P185" s="29"/>
      <c r="Q185" s="29"/>
      <c r="R185" s="31"/>
      <c r="S185" s="32"/>
      <c r="T185" s="33"/>
      <c r="U185" s="33"/>
      <c r="V185" s="29"/>
    </row>
    <row r="186" spans="1:22" ht="15.75" customHeight="1" x14ac:dyDescent="0.25">
      <c r="A186" s="19"/>
      <c r="B186" s="312" t="s">
        <v>250</v>
      </c>
      <c r="C186" s="313"/>
      <c r="D186" s="306"/>
      <c r="E186" s="307"/>
      <c r="F186" s="266"/>
      <c r="G186" s="311"/>
      <c r="H186" s="256"/>
      <c r="I186" s="39"/>
      <c r="J186" s="444"/>
      <c r="K186" s="444"/>
      <c r="P186" s="29"/>
      <c r="Q186" s="29"/>
      <c r="R186" s="31"/>
      <c r="S186" s="32"/>
      <c r="T186" s="33"/>
      <c r="U186" s="33"/>
      <c r="V186" s="29"/>
    </row>
    <row r="187" spans="1:22" ht="15.75" customHeight="1" x14ac:dyDescent="0.25">
      <c r="A187" s="19"/>
      <c r="B187" s="312" t="s">
        <v>251</v>
      </c>
      <c r="C187" s="313"/>
      <c r="D187" s="306"/>
      <c r="E187" s="307"/>
      <c r="F187" s="266"/>
      <c r="G187" s="311"/>
      <c r="H187" s="256"/>
      <c r="I187" s="39"/>
      <c r="J187" s="444"/>
      <c r="K187" s="444"/>
      <c r="P187" s="29"/>
      <c r="Q187" s="29"/>
      <c r="R187" s="31"/>
      <c r="S187" s="32"/>
      <c r="T187" s="33"/>
      <c r="U187" s="33"/>
      <c r="V187" s="29"/>
    </row>
    <row r="188" spans="1:22" ht="15.75" customHeight="1" x14ac:dyDescent="0.25">
      <c r="A188" s="19"/>
      <c r="B188" s="312" t="s">
        <v>252</v>
      </c>
      <c r="C188" s="313"/>
      <c r="D188" s="306"/>
      <c r="E188" s="307"/>
      <c r="F188" s="266"/>
      <c r="G188" s="311"/>
      <c r="H188" s="256"/>
      <c r="I188" s="39"/>
      <c r="J188" s="151"/>
      <c r="K188" s="370"/>
      <c r="P188" s="29"/>
      <c r="Q188" s="29"/>
      <c r="R188" s="31"/>
      <c r="S188" s="32"/>
      <c r="T188" s="33"/>
      <c r="U188" s="33"/>
      <c r="V188" s="29"/>
    </row>
    <row r="189" spans="1:22" ht="15.75" customHeight="1" x14ac:dyDescent="0.25">
      <c r="A189" s="19"/>
      <c r="B189" s="312" t="s">
        <v>253</v>
      </c>
      <c r="C189" s="313"/>
      <c r="D189" s="306"/>
      <c r="E189" s="307"/>
      <c r="F189" s="266"/>
      <c r="G189" s="311"/>
      <c r="H189" s="256"/>
      <c r="I189" s="39"/>
      <c r="J189" s="151"/>
      <c r="K189" s="370"/>
      <c r="P189" s="29"/>
      <c r="Q189" s="29"/>
      <c r="R189" s="31"/>
      <c r="S189" s="32"/>
      <c r="T189" s="33"/>
      <c r="U189" s="33"/>
      <c r="V189" s="29"/>
    </row>
    <row r="190" spans="1:22" ht="15.75" customHeight="1" x14ac:dyDescent="0.25">
      <c r="A190" s="19"/>
      <c r="B190" s="312" t="s">
        <v>254</v>
      </c>
      <c r="C190" s="313"/>
      <c r="D190" s="306"/>
      <c r="E190" s="307"/>
      <c r="F190" s="266"/>
      <c r="G190" s="311"/>
      <c r="H190" s="256"/>
      <c r="I190" s="39"/>
      <c r="J190" s="145"/>
      <c r="K190" s="150"/>
      <c r="L190" s="37"/>
      <c r="M190" s="38"/>
      <c r="P190" s="29"/>
      <c r="Q190" s="29"/>
      <c r="R190" s="31"/>
      <c r="S190" s="32"/>
      <c r="T190" s="33"/>
      <c r="U190" s="33"/>
      <c r="V190" s="29"/>
    </row>
    <row r="191" spans="1:22" ht="21" customHeight="1" x14ac:dyDescent="0.25">
      <c r="A191" s="19"/>
      <c r="B191" s="304" t="s">
        <v>16</v>
      </c>
      <c r="C191" s="305"/>
      <c r="D191" s="306"/>
      <c r="E191" s="307"/>
      <c r="F191" s="268"/>
      <c r="G191" s="314" t="str">
        <f>IF(E171="","",IF(AND(E178="",E179=""),"",IF(D149&lt;&gt;"Pay Stubs","", IF(YEAR(D151)=YEAR(E151), IF(OR(F191="", F191 = 0), (SUM(C191:E191)/3)*VLOOKUP(H147, PayPeriods, 3, FALSE), (F191/H151)*260), IF(G149=0,0,IF(OR(F191="", F191 = 0), SUM(C191:E191)/3*VLOOKUP(H147, PayPeriods, 3, FALSE), (F191/G149)*VLOOKUP(H147,PayPeriods,3,FALSE)))))))</f>
        <v/>
      </c>
      <c r="H191" s="260"/>
      <c r="I191" s="39"/>
      <c r="J191" s="444" t="s">
        <v>331</v>
      </c>
      <c r="K191" s="444"/>
      <c r="L191" s="37"/>
      <c r="M191" s="38"/>
      <c r="P191" s="29"/>
      <c r="Q191" s="29"/>
      <c r="R191" s="31"/>
      <c r="S191" s="32"/>
      <c r="T191" s="33"/>
      <c r="U191" s="33"/>
      <c r="V191" s="29"/>
    </row>
    <row r="192" spans="1:22" ht="30" customHeight="1" x14ac:dyDescent="0.25">
      <c r="A192" s="19"/>
      <c r="B192" s="304" t="s">
        <v>33</v>
      </c>
      <c r="C192" s="305"/>
      <c r="D192" s="306"/>
      <c r="E192" s="307"/>
      <c r="F192" s="268"/>
      <c r="G192" s="315" t="str">
        <f>IF(E171="","",IF(AND(E178="",E179=""),"",IF(D149&lt;&gt;"Pay Stubs","", IF(YEAR(D151)=YEAR(E151), IF(OR(F192="", F192 = 0), (SUM(C192:E192)/3)*VLOOKUP(H147, PayPeriods, 3, FALSE), (F192/H151)*260), IF(G149=0,0,IF(OR(F192="", F192 = 0), SUM(C192:E192)/3*VLOOKUP(H147, PayPeriods, 3, FALSE), (F192/G149)*VLOOKUP(H147,PayPeriods,3,FALSE)))))))</f>
        <v/>
      </c>
      <c r="H192" s="260"/>
      <c r="I192" s="39"/>
      <c r="J192" s="444" t="s">
        <v>332</v>
      </c>
      <c r="K192" s="444"/>
      <c r="L192" s="37"/>
      <c r="M192" s="38"/>
      <c r="P192" s="29"/>
      <c r="Q192" s="29"/>
      <c r="R192" s="31"/>
      <c r="S192" s="32"/>
      <c r="T192" s="33"/>
      <c r="U192" s="33"/>
      <c r="V192" s="29"/>
    </row>
    <row r="193" spans="1:12" ht="15.75" customHeight="1" x14ac:dyDescent="0.25">
      <c r="A193" s="19"/>
      <c r="B193" s="292" t="s">
        <v>104</v>
      </c>
      <c r="C193" s="305"/>
      <c r="D193" s="306"/>
      <c r="E193" s="307"/>
      <c r="F193" s="268"/>
      <c r="G193" s="314" t="str">
        <f>IF(E171 = "", "", IF(AND(E178 = "", E179=""), "", IF(D149 = "Pay Stubs", (G182+G191+G192), "")))</f>
        <v/>
      </c>
      <c r="H193" s="316" t="str">
        <f>IF(E171= "", "", IF(AND(E178="", E179 = ""), "", IF(D149 = "Pay Stubs", IF(YEAR(D151) = YEAR(F151), (F193/H151) *260, IF(G149 = 0, 0, (F193/G149)*VLOOKUP(H147,PayPeriods,3,FALSE))), "")))</f>
        <v/>
      </c>
      <c r="I193" s="39"/>
      <c r="J193" s="444" t="s">
        <v>333</v>
      </c>
      <c r="K193" s="444"/>
      <c r="L193" s="37"/>
    </row>
    <row r="194" spans="1:12" ht="15.75" x14ac:dyDescent="0.25">
      <c r="A194" s="19"/>
      <c r="B194" s="129"/>
      <c r="C194" s="270"/>
      <c r="D194" s="270"/>
      <c r="E194" s="270"/>
      <c r="F194" s="270"/>
      <c r="G194" s="270"/>
      <c r="H194" s="270"/>
      <c r="I194" s="39"/>
      <c r="J194" s="392"/>
      <c r="K194" s="392"/>
      <c r="L194" s="37"/>
    </row>
    <row r="195" spans="1:12" ht="15.75" x14ac:dyDescent="0.25">
      <c r="A195" s="19"/>
      <c r="B195" s="317" t="str">
        <f>IF(D149 = "VOE", "", IF((F182+F191+F192) = 0, "",IF((F182+F191+F192) = F193, "", "Year to Date Base pay, Overtime and Other income do not add to the Gross Wages, please correct or explain.")))</f>
        <v/>
      </c>
      <c r="C195" s="85"/>
      <c r="D195" s="85"/>
      <c r="E195" s="318"/>
      <c r="F195" s="90"/>
      <c r="G195" s="90"/>
      <c r="H195" s="90"/>
      <c r="I195" s="24"/>
      <c r="J195" s="392"/>
      <c r="K195" s="392"/>
      <c r="L195" s="37"/>
    </row>
    <row r="196" spans="1:12" ht="15.75" x14ac:dyDescent="0.25">
      <c r="A196" s="19"/>
      <c r="B196" s="317" t="str">
        <f>IF(D149 = "VOE", "", IF(F193 &lt; E193, "Year to Date Gross Wages must be greater than or equal to the last pay stub", ""))</f>
        <v/>
      </c>
      <c r="C196" s="85"/>
      <c r="D196" s="85"/>
      <c r="E196" s="90"/>
      <c r="F196" s="90"/>
      <c r="G196" s="90"/>
      <c r="H196" s="90"/>
      <c r="I196" s="24"/>
      <c r="J196" s="392"/>
      <c r="K196" s="392"/>
      <c r="L196" s="37"/>
    </row>
    <row r="197" spans="1:12" ht="15.75" x14ac:dyDescent="0.25">
      <c r="A197" s="19"/>
      <c r="B197" s="85"/>
      <c r="C197" s="317"/>
      <c r="D197" s="85"/>
      <c r="E197" s="90"/>
      <c r="F197" s="90"/>
      <c r="G197" s="90"/>
      <c r="H197" s="90"/>
      <c r="I197" s="24"/>
      <c r="J197" s="392"/>
      <c r="K197" s="392"/>
      <c r="L197" s="37"/>
    </row>
    <row r="198" spans="1:12" ht="15.75" x14ac:dyDescent="0.25">
      <c r="A198" s="19"/>
      <c r="B198" s="319" t="str">
        <f xml:space="preserve"> IF(AND(B199 = "", B200 = ""), "", "If Regular Base Hours and/or Base Pay Rate are not provided on the check stubs, enter the numbers calculated below.")</f>
        <v/>
      </c>
      <c r="C198" s="317"/>
      <c r="D198" s="85"/>
      <c r="E198" s="90"/>
      <c r="F198" s="90"/>
      <c r="G198" s="90"/>
      <c r="H198" s="90"/>
      <c r="I198" s="24"/>
      <c r="J198" s="392"/>
      <c r="K198" s="392"/>
      <c r="L198" s="37"/>
    </row>
    <row r="199" spans="1:12" ht="15.75" x14ac:dyDescent="0.25">
      <c r="A199" s="19"/>
      <c r="B199" s="320" t="str">
        <f>IF(D149 = "Pay Stubs", IF(G181 = "Hourly Pay Rate", IF(AND(C199="", D199 = "", E199 = ""), "","Hours Calculator"), ""), "")</f>
        <v/>
      </c>
      <c r="C199" s="321" t="str">
        <f>IF(D149 = "Pay Stubs", IF(G181 = "Hourly Pay Rate", IF(C181 = "", "",C182/C181), ""), "")</f>
        <v/>
      </c>
      <c r="D199" s="321" t="str">
        <f>IF(D149 = "Pay Stubs", IF(G181 = "Hourly Pay Rate", IF(D181 = "", "", D182/D181), ""), "")</f>
        <v/>
      </c>
      <c r="E199" s="321" t="str">
        <f>IF(D149 = "Pay Stubs", IF(G181 = "Hourly Pay Rate", IF(E181 = "", "", E182/E181), ""), "")</f>
        <v/>
      </c>
      <c r="F199" s="90"/>
      <c r="G199" s="87"/>
      <c r="H199" s="85"/>
      <c r="I199" s="24"/>
      <c r="J199" s="392"/>
      <c r="K199" s="392"/>
      <c r="L199" s="28"/>
    </row>
    <row r="200" spans="1:12" ht="15.75" x14ac:dyDescent="0.25">
      <c r="A200" s="19"/>
      <c r="B200" s="320" t="str">
        <f>IF(D149 = "Pay Stubs", IF(G181 = "Hourly Pay Rate", IF(AND(C200="", D200 = "", E200 = ""), "","Rate Calculator"), ""), "")</f>
        <v/>
      </c>
      <c r="C200" s="322" t="str">
        <f>IF(D149 = "Pay Stubs", IF(G181="Hourly Pay Rate", IF(OR(C180 = "",C180 = 0), "", C182/C180),""), "")</f>
        <v/>
      </c>
      <c r="D200" s="322" t="str">
        <f>IF(D149="Pay Stubs",IF(G181="Hourly Pay Rate",IF(OR(D180="", D180 = 0),"",D182/D180), ""),"")</f>
        <v/>
      </c>
      <c r="E200" s="322" t="str">
        <f>IF(D149 = "Pay Stubs", IF(G181="Hourly Pay Rate", IF(OR(E180 = "",E180 = 0), "", E182/E180), ""), "")</f>
        <v/>
      </c>
      <c r="F200" s="85"/>
      <c r="G200" s="87"/>
      <c r="H200" s="85"/>
      <c r="I200" s="24"/>
      <c r="J200" s="392"/>
      <c r="K200" s="392"/>
      <c r="L200" s="18"/>
    </row>
    <row r="201" spans="1:12" ht="15.75" x14ac:dyDescent="0.25">
      <c r="A201" s="19"/>
      <c r="B201" s="90"/>
      <c r="C201" s="90"/>
      <c r="D201" s="90"/>
      <c r="E201" s="90"/>
      <c r="F201" s="90"/>
      <c r="G201" s="85"/>
      <c r="H201" s="323"/>
      <c r="I201" s="24"/>
      <c r="J201" s="392"/>
      <c r="K201" s="392"/>
      <c r="L201" s="18"/>
    </row>
    <row r="202" spans="1:12" ht="15.75" x14ac:dyDescent="0.25">
      <c r="A202" s="19"/>
      <c r="B202" s="85"/>
      <c r="C202" s="85"/>
      <c r="D202" s="85"/>
      <c r="E202" s="85"/>
      <c r="F202" s="85"/>
      <c r="G202" s="85"/>
      <c r="H202" s="85"/>
      <c r="I202" s="19"/>
      <c r="J202" s="392"/>
      <c r="K202" s="392"/>
      <c r="L202" s="18"/>
    </row>
    <row r="203" spans="1:12" ht="15.75" customHeight="1" thickBot="1" x14ac:dyDescent="0.3">
      <c r="A203" s="19"/>
      <c r="B203" s="204" t="s">
        <v>59</v>
      </c>
      <c r="C203" s="205"/>
      <c r="D203" s="206" t="str">
        <f>E5</f>
        <v>Name not entered on Household Summary</v>
      </c>
      <c r="E203" s="205"/>
      <c r="F203" s="205"/>
      <c r="G203" s="205"/>
      <c r="H203" s="364" t="s">
        <v>239</v>
      </c>
      <c r="I203" s="24"/>
      <c r="J203" s="392"/>
      <c r="K203" s="392"/>
      <c r="L203" s="18"/>
    </row>
    <row r="204" spans="1:12" ht="15.75" customHeight="1" thickTop="1" thickBot="1" x14ac:dyDescent="0.3">
      <c r="A204" s="19"/>
      <c r="B204" s="212"/>
      <c r="C204" s="209"/>
      <c r="D204" s="224"/>
      <c r="E204" s="221"/>
      <c r="F204" s="216"/>
      <c r="G204" s="216"/>
      <c r="H204" s="217"/>
      <c r="I204" s="24"/>
      <c r="J204" s="456" t="s">
        <v>338</v>
      </c>
      <c r="K204" s="456"/>
      <c r="L204" s="18"/>
    </row>
    <row r="205" spans="1:12" ht="16.5" customHeight="1" thickBot="1" x14ac:dyDescent="0.3">
      <c r="A205" s="19"/>
      <c r="B205" s="212" t="s">
        <v>64</v>
      </c>
      <c r="C205" s="209" t="s">
        <v>6</v>
      </c>
      <c r="D205" s="393"/>
      <c r="E205" s="394"/>
      <c r="F205" s="394"/>
      <c r="G205" s="395"/>
      <c r="H205" s="213" t="str">
        <f>IF(D207="VOE", E217, IF(D207 = "Pay Stubs", E229, ""))</f>
        <v/>
      </c>
      <c r="I205" s="24"/>
      <c r="J205" s="392" t="s">
        <v>347</v>
      </c>
      <c r="K205" s="392"/>
      <c r="L205" s="18"/>
    </row>
    <row r="206" spans="1:12" ht="15.75" customHeight="1" thickBot="1" x14ac:dyDescent="0.3">
      <c r="A206" s="19"/>
      <c r="B206" s="212"/>
      <c r="C206" s="209"/>
      <c r="D206" s="214"/>
      <c r="E206" s="215"/>
      <c r="F206" s="215"/>
      <c r="G206" s="216" t="s">
        <v>70</v>
      </c>
      <c r="H206" s="217" t="s">
        <v>61</v>
      </c>
      <c r="I206" s="24"/>
      <c r="J206" s="392" t="s">
        <v>319</v>
      </c>
      <c r="K206" s="392"/>
      <c r="L206" s="18"/>
    </row>
    <row r="207" spans="1:12" ht="15.75" customHeight="1" thickBot="1" x14ac:dyDescent="0.3">
      <c r="A207" s="19"/>
      <c r="B207" s="212"/>
      <c r="C207" s="218" t="s">
        <v>36</v>
      </c>
      <c r="D207" s="219"/>
      <c r="E207" s="220" t="str">
        <f>IF(ISNUMBER(SEARCH("VOE",D207)),"Warning: Fill VOE Sec Only!!","Warning: Fill PayStubs Sec Only!!")</f>
        <v>Warning: Fill PayStubs Sec Only!!</v>
      </c>
      <c r="F207" s="221"/>
      <c r="G207" s="222" t="e">
        <f>IF(OR(H205 = "Monthly", H205="Semi-Monthly"), IF(D207="VOE", H218, IF(D207 = "Pay Stubs", F231, "")), ROUNDUP(H207,0))</f>
        <v>#VALUE!</v>
      </c>
      <c r="H207" s="324" t="e">
        <f>G209/(VLOOKUP(H205, PayPeriods, 2, FALSE))</f>
        <v>#VALUE!</v>
      </c>
      <c r="I207" s="24"/>
      <c r="J207" s="392" t="s">
        <v>348</v>
      </c>
      <c r="K207" s="392"/>
      <c r="L207" s="18"/>
    </row>
    <row r="208" spans="1:12" ht="15.75" customHeight="1" thickBot="1" x14ac:dyDescent="0.3">
      <c r="A208" s="19"/>
      <c r="B208" s="212"/>
      <c r="C208" s="209"/>
      <c r="D208" s="224"/>
      <c r="E208" s="221"/>
      <c r="F208" s="216" t="s">
        <v>22</v>
      </c>
      <c r="G208" s="216" t="s">
        <v>72</v>
      </c>
      <c r="H208" s="217" t="s">
        <v>69</v>
      </c>
      <c r="I208" s="24"/>
      <c r="J208" s="392"/>
      <c r="K208" s="392"/>
      <c r="L208" s="18"/>
    </row>
    <row r="209" spans="1:13" ht="15.75" customHeight="1" thickBot="1" x14ac:dyDescent="0.3">
      <c r="A209" s="19"/>
      <c r="B209" s="208"/>
      <c r="C209" s="218" t="s">
        <v>0</v>
      </c>
      <c r="D209" s="326"/>
      <c r="E209" s="225" t="e">
        <f>CONCATENATE("1/1/",YEAR(F209))</f>
        <v>#VALUE!</v>
      </c>
      <c r="F209" s="226" t="str">
        <f>IF(D207 = "VOE", E218, IF(D207 = "Pay Stubs", IF(OR(C237 = "", D237="",E237 = ""), IF(OR(C236 = "",D236="", E236=""), "", E236), E237),""))</f>
        <v/>
      </c>
      <c r="G209" s="226" t="e">
        <f>IF(YEAR(D209) = YEAR(F209), F209-D209+1,F209-E209+1)</f>
        <v>#VALUE!</v>
      </c>
      <c r="H209" s="227" t="e">
        <f>ROUNDUP(G209*(5/7), 0)</f>
        <v>#VALUE!</v>
      </c>
      <c r="I209" s="19"/>
      <c r="J209" s="392"/>
      <c r="K209" s="392"/>
      <c r="L209" s="18"/>
    </row>
    <row r="210" spans="1:13" ht="15.75" customHeight="1" thickBot="1" x14ac:dyDescent="0.3">
      <c r="A210" s="19"/>
      <c r="B210" s="228"/>
      <c r="C210" s="229"/>
      <c r="D210" s="230"/>
      <c r="E210" s="231"/>
      <c r="F210" s="231"/>
      <c r="G210" s="232" t="s">
        <v>71</v>
      </c>
      <c r="H210" s="233" t="str">
        <f>IF(D207 = "VOE", IF(E215&gt;VLOOKUP(H205, PayPeriods, 6, FALSE), VLOOKUP(H205, PayPeriods, 6, FALSE), E215),IF(D207="Pay Stubs", IF((C238+D238+E238)/3 &gt; VLOOKUP(H205, PayPeriods, 6, FALSE), VLOOKUP(H205, PayPeriods, 6, FALSE), (C238+D238+E238)/3), ""))</f>
        <v/>
      </c>
      <c r="I210" s="24"/>
      <c r="J210" s="392"/>
      <c r="K210" s="392"/>
      <c r="L210" s="18"/>
    </row>
    <row r="211" spans="1:13" ht="15.75" customHeight="1" thickTop="1" x14ac:dyDescent="0.25">
      <c r="A211" s="19"/>
      <c r="B211" s="188"/>
      <c r="C211" s="91"/>
      <c r="D211" s="234"/>
      <c r="E211" s="235"/>
      <c r="F211" s="235"/>
      <c r="G211" s="91"/>
      <c r="H211" s="236"/>
      <c r="I211" s="24"/>
      <c r="J211" s="145"/>
      <c r="K211" s="146"/>
      <c r="L211" s="18"/>
    </row>
    <row r="212" spans="1:13" ht="15.75" customHeight="1" x14ac:dyDescent="0.25">
      <c r="A212" s="19"/>
      <c r="B212" s="237" t="s">
        <v>9</v>
      </c>
      <c r="C212" s="396" t="s">
        <v>38</v>
      </c>
      <c r="D212" s="396"/>
      <c r="E212" s="396"/>
      <c r="F212" s="396"/>
      <c r="G212" s="396"/>
      <c r="H212" s="397"/>
      <c r="I212" s="24"/>
      <c r="J212" s="445" t="s">
        <v>179</v>
      </c>
      <c r="K212" s="445"/>
      <c r="L212" s="18"/>
    </row>
    <row r="213" spans="1:13" ht="15.75" customHeight="1" x14ac:dyDescent="0.25">
      <c r="A213" s="19"/>
      <c r="B213" s="238"/>
      <c r="C213" s="91"/>
      <c r="D213" s="234"/>
      <c r="E213" s="239"/>
      <c r="F213" s="239"/>
      <c r="G213" s="91"/>
      <c r="H213" s="240"/>
      <c r="I213" s="24"/>
      <c r="J213" s="444"/>
      <c r="K213" s="444"/>
      <c r="L213" s="18"/>
    </row>
    <row r="214" spans="1:13" ht="24.75" customHeight="1" thickBot="1" x14ac:dyDescent="0.3">
      <c r="A214" s="19"/>
      <c r="B214" s="238"/>
      <c r="C214" s="241"/>
      <c r="D214" s="241"/>
      <c r="E214" s="242" t="s">
        <v>37</v>
      </c>
      <c r="F214" s="243" t="s">
        <v>50</v>
      </c>
      <c r="G214" s="244" t="s">
        <v>49</v>
      </c>
      <c r="H214" s="243" t="s">
        <v>51</v>
      </c>
      <c r="I214" s="26"/>
      <c r="J214" s="444" t="s">
        <v>320</v>
      </c>
      <c r="K214" s="444"/>
      <c r="L214" s="18"/>
    </row>
    <row r="215" spans="1:13" ht="15.75" customHeight="1" thickBot="1" x14ac:dyDescent="0.3">
      <c r="A215" s="19"/>
      <c r="B215" s="188"/>
      <c r="C215" s="447" t="s">
        <v>34</v>
      </c>
      <c r="D215" s="448"/>
      <c r="E215" s="245"/>
      <c r="F215" s="246"/>
      <c r="G215" s="247"/>
      <c r="H215" s="248"/>
      <c r="I215" s="27"/>
      <c r="J215" s="444"/>
      <c r="K215" s="444"/>
      <c r="L215" s="18"/>
    </row>
    <row r="216" spans="1:13" ht="16.5" thickBot="1" x14ac:dyDescent="0.3">
      <c r="A216" s="19"/>
      <c r="B216" s="398" t="str">
        <f>IF(D207 = "VOE", IF(G216 = "Hourly Pay Rate", IF(E215&gt;VLOOKUP(H205,PayPeriods,6,FALSE),CONCATENATE("    Average hours &gt; ", ROUND(VLOOKUP(H205, PayPeriods, 6, FALSE),2), " (Standard Work Hours in Year / Pay Periods in Year);  ", ROUND(VLOOKUP(H205, PayPeriods, 6, FALSE),2), " hours used."), ""), ""), "")</f>
        <v/>
      </c>
      <c r="C216" s="449" t="s">
        <v>27</v>
      </c>
      <c r="D216" s="450"/>
      <c r="E216" s="249"/>
      <c r="F216" s="250" t="s">
        <v>99</v>
      </c>
      <c r="G216" s="399"/>
      <c r="H216" s="400"/>
      <c r="I216" s="24"/>
      <c r="J216" s="369" t="s">
        <v>321</v>
      </c>
      <c r="K216" s="370" t="s">
        <v>322</v>
      </c>
      <c r="L216" s="18"/>
    </row>
    <row r="217" spans="1:13" ht="15.75" customHeight="1" x14ac:dyDescent="0.25">
      <c r="A217" s="19"/>
      <c r="B217" s="398"/>
      <c r="C217" s="447" t="s">
        <v>35</v>
      </c>
      <c r="D217" s="448"/>
      <c r="E217" s="251"/>
      <c r="F217" s="401" t="str">
        <f>IF(AND(E217 &lt;&gt; "Monthly", E217 &lt;&gt; "Semi-Monthly", H218&gt;0), "Payroll Frequency changed, delete value in H66", "")</f>
        <v/>
      </c>
      <c r="G217" s="402"/>
      <c r="H217" s="403"/>
      <c r="I217" s="68">
        <f>IF(F217 = "Enter # of Pay Periods to Date", 50, 0)</f>
        <v>0</v>
      </c>
      <c r="J217" s="444" t="s">
        <v>323</v>
      </c>
      <c r="K217" s="444"/>
      <c r="L217" s="18"/>
    </row>
    <row r="218" spans="1:13" ht="15.75" customHeight="1" x14ac:dyDescent="0.25">
      <c r="A218" s="19"/>
      <c r="B218" s="398"/>
      <c r="C218" s="454" t="s">
        <v>22</v>
      </c>
      <c r="D218" s="455"/>
      <c r="E218" s="252"/>
      <c r="F218" s="404" t="str">
        <f>IF(D207 = "VOE", IF(H205 &lt;&gt; "", IF(H205 = "Annual", "1 pay period", IF(OR(E217="Semi-Monthly", E217 = "Monthly"), "Enter # of Pay Periods to Date", IF(E218 = "", "",CONCATENATE(G207," pay periods to date")))), ""), "")</f>
        <v/>
      </c>
      <c r="G218" s="404"/>
      <c r="H218" s="253"/>
      <c r="I218" s="34"/>
      <c r="J218" s="392" t="s">
        <v>324</v>
      </c>
      <c r="K218" s="392"/>
      <c r="L218" s="18"/>
    </row>
    <row r="219" spans="1:13" ht="15.75" x14ac:dyDescent="0.25">
      <c r="A219" s="19"/>
      <c r="B219" s="398"/>
      <c r="C219" s="405" t="s">
        <v>8</v>
      </c>
      <c r="D219" s="406"/>
      <c r="E219" s="254"/>
      <c r="F219" s="255" t="str">
        <f>IF(G219 = "", "", IF(G219 = 0, 0, G219/VLOOKUP(H205, PayPeriods, 3, FALSE)))</f>
        <v/>
      </c>
      <c r="G219" s="177" t="str">
        <f>IF(OR(G216="", E217 = "", E218=""), "", IF(D207="VOE",IF(G216="Hourly Pay Rate",H210*E216*VLOOKUP(H205, PayPeriods, 4, FALSE) *(VLOOKUP(H205,PayPeriods,3,FALSE)),E216*VLOOKUP(G216,PayRates,2,FALSE)),""))</f>
        <v/>
      </c>
      <c r="H219" s="256"/>
      <c r="I219" s="25"/>
      <c r="J219" s="392"/>
      <c r="K219" s="392"/>
      <c r="L219" s="18"/>
    </row>
    <row r="220" spans="1:13" ht="14.25" customHeight="1" x14ac:dyDescent="0.25">
      <c r="A220" s="19"/>
      <c r="B220" s="257"/>
      <c r="C220" s="405" t="s">
        <v>16</v>
      </c>
      <c r="D220" s="406"/>
      <c r="E220" s="254"/>
      <c r="F220" s="258" t="str">
        <f>IF(OR(G216="", E217 = "", E218=""), "", IF(D207="VOE",IF(YEAR(D209) = YEAR(E209), (E220/H209)*VLOOKUP(H205, PayPeriods, 5,FALSE), IF(G207 = 0, 0, E220/G207)), ""))</f>
        <v/>
      </c>
      <c r="G220" s="259" t="str">
        <f>IF(OR(G216="", E217 = "", E218=""), "", IF(D207= "VOE", IF(YEAR(D209) = YEAR(E209), (E220/H209)*VLOOKUP(H205, PayPeriods, 5, FALSE) * VLOOKUP(H205, PayPeriods, 3,FALSE), IF(G207 = 0, 0, (E220/G207)*VLOOKUP(H205, PayPeriods, 3, FALSE))), ""))</f>
        <v/>
      </c>
      <c r="H220" s="260"/>
      <c r="I220" s="25"/>
      <c r="J220" s="392"/>
      <c r="K220" s="392"/>
      <c r="L220" s="29"/>
      <c r="M220" s="29"/>
    </row>
    <row r="221" spans="1:13" ht="14.25" customHeight="1" x14ac:dyDescent="0.25">
      <c r="A221" s="19"/>
      <c r="B221" s="261"/>
      <c r="C221" s="407" t="s">
        <v>29</v>
      </c>
      <c r="D221" s="408"/>
      <c r="E221" s="262"/>
      <c r="F221" s="263"/>
      <c r="G221" s="264"/>
      <c r="H221" s="265"/>
      <c r="I221" s="35"/>
      <c r="J221" s="444" t="s">
        <v>325</v>
      </c>
      <c r="K221" s="444"/>
      <c r="L221" s="29"/>
      <c r="M221" s="29"/>
    </row>
    <row r="222" spans="1:13" ht="16.5" customHeight="1" x14ac:dyDescent="0.25">
      <c r="A222" s="19"/>
      <c r="B222" s="261"/>
      <c r="C222" s="409"/>
      <c r="D222" s="410"/>
      <c r="E222" s="266"/>
      <c r="F222" s="267" t="str">
        <f>IF(OR(G216="", E217 = "", E218=""), "", IF(D207="VOE", IF(YEAR(D209) = YEAR(E209), (E222/H209)*VLOOKUP(H205, PayPeriods, 5,FALSE), IF(G207 = 0, 0, E222/G207)),""))</f>
        <v/>
      </c>
      <c r="G222" s="200" t="str">
        <f>IF(OR(G216="", E217 = "", E218=""), "", IF(D207 = "VOE", IF(YEAR(D209) = YEAR(E209), (E222/H209)*VLOOKUP(H205, PayPeriods, 5, FALSE) * VLOOKUP(H205, PayPeriods, 3,FALSE), IF(G207 = 0, 0, E222/G207)*VLOOKUP(H205, PayPeriods, 3, FALSE)), ""))</f>
        <v/>
      </c>
      <c r="H222" s="256"/>
      <c r="I222" s="35"/>
      <c r="J222" s="444"/>
      <c r="K222" s="444"/>
      <c r="L222" s="29"/>
      <c r="M222" s="29"/>
    </row>
    <row r="223" spans="1:13" ht="15.75" customHeight="1" x14ac:dyDescent="0.25">
      <c r="A223" s="19"/>
      <c r="B223" s="261"/>
      <c r="C223" s="405" t="s">
        <v>39</v>
      </c>
      <c r="D223" s="406"/>
      <c r="E223" s="268"/>
      <c r="F223" s="269"/>
      <c r="G223" s="177" t="str">
        <f>IF(OR(G216="", E217 = "", E218=""), "", IF(D207 = "VOE", SUM(G219:G222),""))</f>
        <v/>
      </c>
      <c r="H223" s="175" t="str">
        <f>IF(OR(G216="",E217="",E218=""),"",IF(D207="VOE",IF(YEAR(D209) = YEAR(F209), (E223/H209) *260, IF(G207=0,0,(E223/G207)*VLOOKUP(H205,PayPeriods,3,FALSE))),""))</f>
        <v/>
      </c>
      <c r="I223" s="24"/>
      <c r="J223" s="444"/>
      <c r="K223" s="444"/>
      <c r="L223" s="29"/>
      <c r="M223" s="29"/>
    </row>
    <row r="224" spans="1:13" ht="15.75" customHeight="1" x14ac:dyDescent="0.25">
      <c r="A224" s="19"/>
      <c r="B224" s="261"/>
      <c r="C224" s="405" t="str">
        <f>IF(E218="","Gross Pay Prior Year",CONCATENATE("Gross Pay ",YEAR(E218)-1))</f>
        <v>Gross Pay Prior Year</v>
      </c>
      <c r="D224" s="406"/>
      <c r="E224" s="268"/>
      <c r="F224" s="270"/>
      <c r="G224" s="270"/>
      <c r="H224" s="271"/>
      <c r="I224" s="24"/>
      <c r="J224" s="392" t="s">
        <v>326</v>
      </c>
      <c r="K224" s="392"/>
      <c r="L224" s="28"/>
    </row>
    <row r="225" spans="1:25" ht="16.5" thickBot="1" x14ac:dyDescent="0.3">
      <c r="A225" s="19"/>
      <c r="B225" s="272"/>
      <c r="C225" s="405" t="str">
        <f>IF(E218="","Gross Pay Prior Year",CONCATENATE("Gross Pay ",YEAR(E218)-2))</f>
        <v>Gross Pay Prior Year</v>
      </c>
      <c r="D225" s="406"/>
      <c r="E225" s="273"/>
      <c r="F225" s="270"/>
      <c r="G225" s="270"/>
      <c r="H225" s="271"/>
      <c r="I225" s="24"/>
      <c r="J225" s="392"/>
      <c r="K225" s="392"/>
      <c r="L225" s="28"/>
    </row>
    <row r="226" spans="1:25" ht="15.75" x14ac:dyDescent="0.25">
      <c r="A226" s="19"/>
      <c r="B226" s="188"/>
      <c r="C226" s="274"/>
      <c r="D226" s="274"/>
      <c r="E226" s="270"/>
      <c r="F226" s="270"/>
      <c r="G226" s="270"/>
      <c r="H226" s="271"/>
      <c r="I226" s="24"/>
      <c r="J226" s="149"/>
      <c r="K226" s="369"/>
      <c r="L226" s="28"/>
    </row>
    <row r="227" spans="1:25" ht="15" customHeight="1" x14ac:dyDescent="0.25">
      <c r="A227" s="19"/>
      <c r="B227" s="451" t="str">
        <f>IF(D207="VOE", IF(E219+E220+E222= E223, "", "Base Pay + Overtime + Commissions/Tips do not add to the Gross Pay (Current Year).  Please correct the numbers or explain the difference."), "")</f>
        <v/>
      </c>
      <c r="C227" s="452"/>
      <c r="D227" s="452"/>
      <c r="E227" s="452"/>
      <c r="F227" s="452"/>
      <c r="G227" s="452"/>
      <c r="H227" s="453"/>
      <c r="I227" s="24"/>
      <c r="J227" s="149"/>
      <c r="K227" s="369"/>
      <c r="L227" s="28"/>
    </row>
    <row r="228" spans="1:25" ht="16.5" thickBot="1" x14ac:dyDescent="0.3">
      <c r="A228" s="19"/>
      <c r="B228" s="261"/>
      <c r="C228" s="446"/>
      <c r="D228" s="446"/>
      <c r="E228" s="275"/>
      <c r="F228" s="275"/>
      <c r="G228" s="276" t="s">
        <v>7</v>
      </c>
      <c r="H228" s="277">
        <f>IF(OR(C237 = "", D237="", E237=""), IF(OR(C236 = "", D236 = "", E236 = ""), (E235-C235)/2, (E236-C236)/2), (E237-C237)/2)</f>
        <v>0</v>
      </c>
      <c r="I228" s="24"/>
      <c r="J228" s="392"/>
      <c r="K228" s="392"/>
    </row>
    <row r="229" spans="1:25" ht="16.5" customHeight="1" thickBot="1" x14ac:dyDescent="0.3">
      <c r="A229" s="19"/>
      <c r="B229" s="278" t="s">
        <v>17</v>
      </c>
      <c r="C229" s="411" t="s">
        <v>116</v>
      </c>
      <c r="D229" s="411"/>
      <c r="E229" s="279"/>
      <c r="F229" s="412" t="s">
        <v>54</v>
      </c>
      <c r="G229" s="412"/>
      <c r="H229" s="280" t="str">
        <f>IF(OR(H228="", H228 = 0, H228&gt;31), "", IF(H228 &gt;20, "Monthly", IF(H228&gt;14, "Semi-Monthly", IF(H228&gt;9, "Bi-Weekly", "Weekly"))))</f>
        <v/>
      </c>
      <c r="I229" s="24"/>
      <c r="J229" s="445" t="s">
        <v>233</v>
      </c>
      <c r="K229" s="445"/>
    </row>
    <row r="230" spans="1:25" ht="15.75" x14ac:dyDescent="0.25">
      <c r="A230" s="19"/>
      <c r="B230" s="281"/>
      <c r="C230" s="282"/>
      <c r="D230" s="282"/>
      <c r="E230" s="282"/>
      <c r="F230" s="283"/>
      <c r="G230" s="283"/>
      <c r="H230" s="280"/>
      <c r="I230" s="24"/>
      <c r="J230" s="392"/>
      <c r="K230" s="392"/>
    </row>
    <row r="231" spans="1:25" ht="15.75" customHeight="1" x14ac:dyDescent="0.25">
      <c r="A231" s="19"/>
      <c r="B231" s="188"/>
      <c r="C231" s="413" t="str">
        <f>IF(D207="Pay Stubs",IF(H205&lt;&gt;"",IF(OR(H205="Semi-Monthly",H205="Monthly"),"Enter number of Pay Periods to Date", IF(F231&gt;0,"Payroll Frequency changed, delete value in F231", "")),""), "")</f>
        <v/>
      </c>
      <c r="D231" s="413"/>
      <c r="E231" s="413"/>
      <c r="F231" s="284"/>
      <c r="G231" s="285">
        <f>IF(C231 = "Enter number of Pay Periods to Date", 50, 0)</f>
        <v>0</v>
      </c>
      <c r="H231" s="280"/>
      <c r="I231" s="24"/>
      <c r="J231" s="444" t="s">
        <v>327</v>
      </c>
      <c r="K231" s="444"/>
    </row>
    <row r="232" spans="1:25" ht="35.1" customHeight="1" x14ac:dyDescent="0.25">
      <c r="A232" s="19"/>
      <c r="B232" s="286"/>
      <c r="C232" s="414" t="str">
        <f xml:space="preserve"> IF(AND(OR(G251="", G251 = 0), OR(H251="", H251=0)), "", IF(H228&gt;31, "Pay stubs do not appear to be consecutive based on dates entered.", IF(OR( E236 &lt; C236, E236 &lt;D236, E237 &lt; C237, E237 &lt;D237), "Pay Stubs may be out of order.  Please check dates.",IF(H229 = "", "", IF(E229 = H229, "", "If Payroll Frequency selected does not equal Recommended please provide an explanation.")))))</f>
        <v/>
      </c>
      <c r="D232" s="414"/>
      <c r="E232" s="414"/>
      <c r="F232" s="414"/>
      <c r="G232" s="414"/>
      <c r="H232" s="415"/>
      <c r="I232" s="24"/>
      <c r="J232" s="444"/>
      <c r="K232" s="444"/>
    </row>
    <row r="233" spans="1:25" ht="15.75" x14ac:dyDescent="0.25">
      <c r="A233" s="19"/>
      <c r="B233" s="188"/>
      <c r="C233" s="287"/>
      <c r="D233" s="274"/>
      <c r="E233" s="274"/>
      <c r="F233" s="274"/>
      <c r="G233" s="274"/>
      <c r="H233" s="288"/>
      <c r="I233" s="24"/>
      <c r="J233" s="392"/>
      <c r="K233" s="392"/>
    </row>
    <row r="234" spans="1:25" ht="24.75" customHeight="1" thickBot="1" x14ac:dyDescent="0.3">
      <c r="A234" s="19"/>
      <c r="B234" s="289"/>
      <c r="C234" s="290" t="s">
        <v>66</v>
      </c>
      <c r="D234" s="290" t="s">
        <v>67</v>
      </c>
      <c r="E234" s="290" t="s">
        <v>255</v>
      </c>
      <c r="F234" s="291" t="s">
        <v>53</v>
      </c>
      <c r="G234" s="290" t="s">
        <v>52</v>
      </c>
      <c r="H234" s="290" t="s">
        <v>51</v>
      </c>
      <c r="I234" s="19"/>
      <c r="J234" s="444" t="s">
        <v>328</v>
      </c>
      <c r="K234" s="444"/>
    </row>
    <row r="235" spans="1:25" ht="13.5" customHeight="1" x14ac:dyDescent="0.25">
      <c r="A235" s="19"/>
      <c r="B235" s="292" t="s">
        <v>100</v>
      </c>
      <c r="C235" s="293"/>
      <c r="D235" s="294"/>
      <c r="E235" s="295"/>
      <c r="F235" s="416" t="str">
        <f>IF(D207 = "Pay Stubs", IF(AND(H205 &lt;&gt; "", F209 &lt;&gt; ""), IF(H205 = "Annual", "1 pay period to date", IF(OR(H205="Semi-Monthly", H205 = "Monthly"), "", IF(E229 = "", "",CONCATENATE(G207," pay periods to date")))), ""), "")</f>
        <v/>
      </c>
      <c r="G235" s="419" t="str">
        <f>IF(D207 = "Pay Stubs", IF(G239 = "Hourly Pay Rate", IF((C238+D238+E238)/3&gt;VLOOKUP(H205,PayPeriods,6,FALSE),CONCATENATE("Average hours &gt; ", ROUND(VLOOKUP(H205, PayPeriods, 6, FALSE),2), " (Standard Work Hours in Year / Pay Periods in Year); ", ROUND(VLOOKUP(H205, PayPeriods, 6, FALSE),2), " hours used to calculate base pay."), ""), ""), "")</f>
        <v/>
      </c>
      <c r="H235" s="420"/>
      <c r="I235" s="39"/>
      <c r="J235" s="444"/>
      <c r="K235" s="444"/>
    </row>
    <row r="236" spans="1:25" ht="15.75" customHeight="1" x14ac:dyDescent="0.25">
      <c r="A236" s="19"/>
      <c r="B236" s="292" t="s">
        <v>101</v>
      </c>
      <c r="C236" s="296"/>
      <c r="D236" s="297"/>
      <c r="E236" s="298"/>
      <c r="F236" s="417"/>
      <c r="G236" s="421"/>
      <c r="H236" s="422"/>
      <c r="I236" s="40"/>
      <c r="J236" s="444" t="s">
        <v>329</v>
      </c>
      <c r="K236" s="444"/>
    </row>
    <row r="237" spans="1:25" ht="15.75" x14ac:dyDescent="0.25">
      <c r="A237" s="19"/>
      <c r="B237" s="292" t="s">
        <v>102</v>
      </c>
      <c r="C237" s="296"/>
      <c r="D237" s="297"/>
      <c r="E237" s="299"/>
      <c r="F237" s="417"/>
      <c r="G237" s="421"/>
      <c r="H237" s="422"/>
      <c r="I237" s="39"/>
      <c r="J237" s="444"/>
      <c r="K237" s="444"/>
    </row>
    <row r="238" spans="1:25" ht="16.5" thickBot="1" x14ac:dyDescent="0.3">
      <c r="A238" s="19"/>
      <c r="B238" s="300" t="s">
        <v>103</v>
      </c>
      <c r="C238" s="301"/>
      <c r="D238" s="302"/>
      <c r="E238" s="303"/>
      <c r="F238" s="418"/>
      <c r="G238" s="421"/>
      <c r="H238" s="422"/>
      <c r="I238" s="39"/>
      <c r="J238" s="444"/>
      <c r="K238" s="444"/>
    </row>
    <row r="239" spans="1:25" ht="16.5" thickBot="1" x14ac:dyDescent="0.3">
      <c r="A239" s="19"/>
      <c r="B239" s="304" t="s">
        <v>27</v>
      </c>
      <c r="C239" s="305"/>
      <c r="D239" s="306"/>
      <c r="E239" s="307"/>
      <c r="F239" s="308" t="s">
        <v>90</v>
      </c>
      <c r="G239" s="423"/>
      <c r="H239" s="424"/>
      <c r="I239" s="39"/>
      <c r="J239" s="392" t="s">
        <v>321</v>
      </c>
      <c r="K239" s="392"/>
      <c r="P239" s="28"/>
      <c r="Q239" s="29"/>
      <c r="R239" s="29"/>
      <c r="S239" s="29"/>
      <c r="T239" s="29"/>
      <c r="U239" s="29"/>
      <c r="V239" s="29"/>
      <c r="W239" s="29"/>
      <c r="X239" s="29"/>
      <c r="Y239" s="29"/>
    </row>
    <row r="240" spans="1:25" ht="15.75" customHeight="1" x14ac:dyDescent="0.25">
      <c r="A240" s="19"/>
      <c r="B240" s="309" t="s">
        <v>247</v>
      </c>
      <c r="C240" s="310">
        <f>SUM(C241:C248)</f>
        <v>0</v>
      </c>
      <c r="D240" s="310">
        <f t="shared" ref="D240:E240" si="4">SUM(D241:D248)</f>
        <v>0</v>
      </c>
      <c r="E240" s="310">
        <f t="shared" si="4"/>
        <v>0</v>
      </c>
      <c r="F240" s="310">
        <f>SUM(F241:F248)</f>
        <v>0</v>
      </c>
      <c r="G240" s="311" t="str">
        <f>IF(OR(E229 = "", G239 = ""), "", IF(AND(E236="", E237 = ""), "", IF(D207 = "Pay Stubs", IF(G239 = "Hourly Pay Rate", H210*E239*(VLOOKUP(H205,PayPeriods,3,FALSE)),E239*VLOOKUP(G239, PayRates, 2, FALSE)), "")))</f>
        <v/>
      </c>
      <c r="H240" s="256"/>
      <c r="I240" s="39"/>
      <c r="J240" s="392" t="s">
        <v>330</v>
      </c>
      <c r="K240" s="392"/>
      <c r="P240" s="30"/>
      <c r="Q240" s="29"/>
      <c r="R240" s="31"/>
      <c r="S240" s="32"/>
      <c r="T240" s="33"/>
      <c r="U240" s="33"/>
      <c r="V240" s="29"/>
    </row>
    <row r="241" spans="1:22" ht="15.75" customHeight="1" x14ac:dyDescent="0.25">
      <c r="A241" s="19"/>
      <c r="B241" s="312" t="s">
        <v>8</v>
      </c>
      <c r="C241" s="313"/>
      <c r="D241" s="306"/>
      <c r="E241" s="307"/>
      <c r="F241" s="266"/>
      <c r="G241" s="311"/>
      <c r="H241" s="256"/>
      <c r="I241" s="39"/>
      <c r="J241" s="145"/>
      <c r="K241" s="150"/>
      <c r="P241" s="29"/>
      <c r="Q241" s="29"/>
      <c r="R241" s="31"/>
      <c r="S241" s="32"/>
      <c r="T241" s="33"/>
      <c r="U241" s="33"/>
      <c r="V241" s="29"/>
    </row>
    <row r="242" spans="1:22" ht="15.75" customHeight="1" x14ac:dyDescent="0.25">
      <c r="A242" s="19"/>
      <c r="B242" s="312" t="s">
        <v>248</v>
      </c>
      <c r="C242" s="313"/>
      <c r="D242" s="306"/>
      <c r="E242" s="307"/>
      <c r="F242" s="266"/>
      <c r="G242" s="311"/>
      <c r="H242" s="256"/>
      <c r="I242" s="39"/>
      <c r="J242" s="392" t="s">
        <v>339</v>
      </c>
      <c r="K242" s="392"/>
      <c r="P242" s="29"/>
      <c r="Q242" s="29"/>
      <c r="R242" s="31"/>
      <c r="S242" s="32"/>
      <c r="T242" s="33"/>
      <c r="U242" s="33"/>
      <c r="V242" s="29"/>
    </row>
    <row r="243" spans="1:22" ht="30.75" customHeight="1" x14ac:dyDescent="0.25">
      <c r="A243" s="19"/>
      <c r="B243" s="312" t="s">
        <v>249</v>
      </c>
      <c r="C243" s="313"/>
      <c r="D243" s="306"/>
      <c r="E243" s="307"/>
      <c r="F243" s="266"/>
      <c r="G243" s="311"/>
      <c r="H243" s="256"/>
      <c r="I243" s="39"/>
      <c r="J243" s="392" t="s">
        <v>340</v>
      </c>
      <c r="K243" s="392"/>
      <c r="P243" s="29"/>
      <c r="Q243" s="29"/>
      <c r="R243" s="31"/>
      <c r="S243" s="32"/>
      <c r="T243" s="33"/>
      <c r="U243" s="33"/>
      <c r="V243" s="29"/>
    </row>
    <row r="244" spans="1:22" ht="15.75" customHeight="1" x14ac:dyDescent="0.25">
      <c r="A244" s="19"/>
      <c r="B244" s="312" t="s">
        <v>250</v>
      </c>
      <c r="C244" s="313"/>
      <c r="D244" s="306"/>
      <c r="E244" s="307"/>
      <c r="F244" s="266"/>
      <c r="G244" s="311"/>
      <c r="H244" s="256"/>
      <c r="I244" s="39"/>
      <c r="J244" s="151"/>
      <c r="K244" s="370"/>
      <c r="P244" s="29"/>
      <c r="Q244" s="29"/>
      <c r="R244" s="31"/>
      <c r="S244" s="32"/>
      <c r="T244" s="33"/>
      <c r="U244" s="33"/>
      <c r="V244" s="29"/>
    </row>
    <row r="245" spans="1:22" ht="15.75" customHeight="1" x14ac:dyDescent="0.25">
      <c r="A245" s="19"/>
      <c r="B245" s="312" t="s">
        <v>251</v>
      </c>
      <c r="C245" s="313"/>
      <c r="D245" s="306"/>
      <c r="E245" s="307"/>
      <c r="F245" s="266"/>
      <c r="G245" s="311"/>
      <c r="H245" s="256"/>
      <c r="I245" s="39"/>
      <c r="J245" s="151"/>
      <c r="K245" s="370"/>
      <c r="P245" s="29"/>
      <c r="Q245" s="29"/>
      <c r="R245" s="31"/>
      <c r="S245" s="32"/>
      <c r="T245" s="33"/>
      <c r="U245" s="33"/>
      <c r="V245" s="29"/>
    </row>
    <row r="246" spans="1:22" ht="15.75" customHeight="1" x14ac:dyDescent="0.25">
      <c r="A246" s="19"/>
      <c r="B246" s="312" t="s">
        <v>252</v>
      </c>
      <c r="C246" s="313"/>
      <c r="D246" s="306"/>
      <c r="E246" s="307"/>
      <c r="F246" s="266"/>
      <c r="G246" s="311"/>
      <c r="H246" s="256"/>
      <c r="I246" s="39"/>
      <c r="J246" s="151"/>
      <c r="K246" s="370"/>
      <c r="P246" s="29"/>
      <c r="Q246" s="29"/>
      <c r="R246" s="31"/>
      <c r="S246" s="32"/>
      <c r="T246" s="33"/>
      <c r="U246" s="33"/>
      <c r="V246" s="29"/>
    </row>
    <row r="247" spans="1:22" ht="15.75" customHeight="1" x14ac:dyDescent="0.25">
      <c r="A247" s="19"/>
      <c r="B247" s="312" t="s">
        <v>253</v>
      </c>
      <c r="C247" s="313"/>
      <c r="D247" s="306"/>
      <c r="E247" s="307"/>
      <c r="F247" s="266"/>
      <c r="G247" s="311"/>
      <c r="H247" s="256"/>
      <c r="I247" s="39"/>
      <c r="J247" s="151"/>
      <c r="K247" s="370"/>
      <c r="P247" s="29"/>
      <c r="Q247" s="29"/>
      <c r="R247" s="31"/>
      <c r="S247" s="32"/>
      <c r="T247" s="33"/>
      <c r="U247" s="33"/>
      <c r="V247" s="29"/>
    </row>
    <row r="248" spans="1:22" ht="15.75" customHeight="1" x14ac:dyDescent="0.25">
      <c r="A248" s="19"/>
      <c r="B248" s="312" t="s">
        <v>254</v>
      </c>
      <c r="C248" s="313"/>
      <c r="D248" s="306"/>
      <c r="E248" s="307"/>
      <c r="F248" s="266"/>
      <c r="G248" s="311"/>
      <c r="H248" s="256"/>
      <c r="I248" s="39"/>
      <c r="J248" s="145"/>
      <c r="K248" s="150"/>
      <c r="P248" s="29"/>
      <c r="Q248" s="29"/>
      <c r="R248" s="31"/>
      <c r="S248" s="32"/>
      <c r="T248" s="33"/>
      <c r="U248" s="33"/>
      <c r="V248" s="29"/>
    </row>
    <row r="249" spans="1:22" ht="15.75" customHeight="1" x14ac:dyDescent="0.25">
      <c r="A249" s="19"/>
      <c r="B249" s="304" t="s">
        <v>16</v>
      </c>
      <c r="C249" s="305"/>
      <c r="D249" s="306"/>
      <c r="E249" s="307"/>
      <c r="F249" s="268"/>
      <c r="G249" s="314" t="str">
        <f>IF(E229="","",IF(AND(E236="",E237=""),"",IF(D207&lt;&gt;"Pay Stubs","", IF(YEAR(D209)=YEAR(E209), IF(OR(F249="", F249 = 0), (SUM(C249:E249)/3)*VLOOKUP(H205, PayPeriods, 3, FALSE), (F249/H209)*260), IF(G207=0,0,IF(OR(F249="", F249 = 0), SUM(C249:E249)/3*VLOOKUP(H205, PayPeriods, 3, FALSE), (F249/G207)*VLOOKUP(H205,PayPeriods,3,FALSE)))))))</f>
        <v/>
      </c>
      <c r="H249" s="260"/>
      <c r="I249" s="39"/>
      <c r="J249" s="444" t="s">
        <v>331</v>
      </c>
      <c r="K249" s="444"/>
      <c r="P249" s="29"/>
      <c r="Q249" s="29"/>
      <c r="R249" s="31"/>
      <c r="S249" s="32"/>
      <c r="T249" s="33"/>
      <c r="U249" s="33"/>
      <c r="V249" s="29"/>
    </row>
    <row r="250" spans="1:22" ht="26.25" customHeight="1" x14ac:dyDescent="0.25">
      <c r="A250" s="19"/>
      <c r="B250" s="304" t="s">
        <v>33</v>
      </c>
      <c r="C250" s="305"/>
      <c r="D250" s="306"/>
      <c r="E250" s="307"/>
      <c r="F250" s="268"/>
      <c r="G250" s="315" t="str">
        <f>IF(E229="","",IF(AND(E236="",E237=""),"",IF(D207&lt;&gt;"Pay Stubs","", IF(YEAR(D209)=YEAR(E209), IF(OR(F250="", F250 = 0), (SUM(C250:E250)/3)*VLOOKUP(H205, PayPeriods, 3, FALSE), (F250/H209)*260), IF(G207=0,0,IF(OR(F250="", F250 = 0), SUM(C250:E250)/3*VLOOKUP(H205, PayPeriods, 3, FALSE), (F250/G207)*VLOOKUP(H205,PayPeriods,3,FALSE)))))))</f>
        <v/>
      </c>
      <c r="H250" s="260"/>
      <c r="I250" s="39"/>
      <c r="J250" s="444" t="s">
        <v>332</v>
      </c>
      <c r="K250" s="444"/>
      <c r="P250" s="29"/>
      <c r="Q250" s="29"/>
      <c r="R250" s="31"/>
      <c r="S250" s="32"/>
      <c r="T250" s="33"/>
      <c r="U250" s="33"/>
      <c r="V250" s="29"/>
    </row>
    <row r="251" spans="1:22" ht="15.75" customHeight="1" x14ac:dyDescent="0.25">
      <c r="A251" s="19"/>
      <c r="B251" s="292" t="s">
        <v>104</v>
      </c>
      <c r="C251" s="305"/>
      <c r="D251" s="306"/>
      <c r="E251" s="307"/>
      <c r="F251" s="268"/>
      <c r="G251" s="314" t="str">
        <f>IF(E229 = "", "", IF(AND(E236 = "", E237=""), "", IF(D207 = "Pay Stubs", (G240+G249+G250), "")))</f>
        <v/>
      </c>
      <c r="H251" s="316" t="str">
        <f>IF(E229= "", "", IF(AND(E236="", E237 = ""), "", IF(D207 = "Pay Stubs", IF(YEAR(D209) = YEAR(F209), (F251/H209) *260, IF(G207 = 0, 0, (F251/G207)*VLOOKUP(H205,PayPeriods,3,FALSE))), "")))</f>
        <v/>
      </c>
      <c r="I251" s="39"/>
      <c r="J251" s="444" t="s">
        <v>333</v>
      </c>
      <c r="K251" s="444"/>
      <c r="P251" s="29"/>
      <c r="Q251" s="29"/>
      <c r="R251" s="31"/>
      <c r="S251" s="32"/>
      <c r="T251" s="33"/>
      <c r="U251" s="33"/>
      <c r="V251" s="29"/>
    </row>
    <row r="252" spans="1:22" ht="15.75" customHeight="1" x14ac:dyDescent="0.25">
      <c r="A252" s="19"/>
      <c r="B252" s="129"/>
      <c r="C252" s="270"/>
      <c r="D252" s="270"/>
      <c r="E252" s="270"/>
      <c r="F252" s="270"/>
      <c r="G252" s="270"/>
      <c r="H252" s="270"/>
      <c r="I252" s="39"/>
      <c r="J252" s="145"/>
      <c r="K252" s="146"/>
      <c r="P252" s="29"/>
      <c r="Q252" s="29"/>
      <c r="R252" s="31"/>
      <c r="S252" s="32"/>
      <c r="T252" s="33"/>
      <c r="U252" s="33"/>
      <c r="V252" s="29"/>
    </row>
    <row r="253" spans="1:22" ht="15.75" customHeight="1" x14ac:dyDescent="0.25">
      <c r="A253" s="19"/>
      <c r="B253" s="317" t="str">
        <f>IF(D207 = "VOE", "", IF((F240+F249+F250) = 0, "",IF((F240+F249+F250) = F251, "", "Year to Date Base pay, Overtime and Other income do not add to the Gross Wages, please correct or explain.")))</f>
        <v/>
      </c>
      <c r="C253" s="85"/>
      <c r="D253" s="85"/>
      <c r="E253" s="318"/>
      <c r="F253" s="90"/>
      <c r="G253" s="90"/>
      <c r="H253" s="90"/>
      <c r="I253" s="24"/>
      <c r="J253" s="145"/>
      <c r="K253" s="146"/>
      <c r="P253" s="29"/>
      <c r="Q253" s="29"/>
      <c r="R253" s="31"/>
      <c r="S253" s="32"/>
      <c r="T253" s="33"/>
      <c r="U253" s="33"/>
      <c r="V253" s="29"/>
    </row>
    <row r="254" spans="1:22" ht="15.75" customHeight="1" x14ac:dyDescent="0.25">
      <c r="A254" s="19"/>
      <c r="B254" s="317" t="str">
        <f>IF(D207 = "VOE", "", IF(F251 &lt; E251, "Year to Date Gross Wages must be greater than or equal to the last pay stub", ""))</f>
        <v/>
      </c>
      <c r="C254" s="85"/>
      <c r="D254" s="85"/>
      <c r="E254" s="90"/>
      <c r="F254" s="90"/>
      <c r="G254" s="90"/>
      <c r="H254" s="90"/>
      <c r="I254" s="24"/>
      <c r="J254" s="145"/>
      <c r="K254" s="146"/>
      <c r="P254" s="29"/>
      <c r="Q254" s="29"/>
      <c r="R254" s="31"/>
      <c r="S254" s="32"/>
      <c r="T254" s="33"/>
      <c r="U254" s="33"/>
      <c r="V254" s="29"/>
    </row>
    <row r="255" spans="1:22" ht="15.75" customHeight="1" x14ac:dyDescent="0.25">
      <c r="A255" s="19"/>
      <c r="B255" s="85"/>
      <c r="C255" s="317"/>
      <c r="D255" s="85"/>
      <c r="E255" s="90"/>
      <c r="F255" s="90"/>
      <c r="G255" s="90"/>
      <c r="H255" s="90"/>
      <c r="I255" s="24"/>
      <c r="J255" s="145"/>
      <c r="K255" s="146"/>
      <c r="P255" s="29"/>
      <c r="Q255" s="29"/>
      <c r="R255" s="31"/>
      <c r="S255" s="32"/>
      <c r="T255" s="33"/>
      <c r="U255" s="33"/>
      <c r="V255" s="29"/>
    </row>
    <row r="256" spans="1:22" ht="15.75" customHeight="1" x14ac:dyDescent="0.25">
      <c r="A256" s="19"/>
      <c r="B256" s="319" t="str">
        <f xml:space="preserve"> IF(AND(B257 = "", B258 = ""), "", "If Regular Base Hours and/or Base Pay Rate are not provided on the check stubs, enter the numbers calculated below.")</f>
        <v/>
      </c>
      <c r="C256" s="317"/>
      <c r="D256" s="85"/>
      <c r="E256" s="90"/>
      <c r="F256" s="90"/>
      <c r="G256" s="90"/>
      <c r="H256" s="90"/>
      <c r="I256" s="24"/>
      <c r="J256" s="145"/>
      <c r="K256" s="146"/>
      <c r="L256" s="37"/>
      <c r="M256" s="38"/>
      <c r="P256" s="29"/>
      <c r="Q256" s="29"/>
      <c r="R256" s="31"/>
      <c r="S256" s="32"/>
      <c r="T256" s="33"/>
      <c r="U256" s="33"/>
      <c r="V256" s="29"/>
    </row>
    <row r="257" spans="1:22" ht="15.75" customHeight="1" x14ac:dyDescent="0.25">
      <c r="A257" s="19"/>
      <c r="B257" s="320" t="str">
        <f>IF(D207 = "Pay Stubs", IF(G239 = "Hourly Pay Rate", IF(AND(C257="", D257 = "", E257 = ""), "","Hours Calculator"), ""), "")</f>
        <v/>
      </c>
      <c r="C257" s="321" t="str">
        <f>IF(D207 = "Pay Stubs", IF(G239 = "Hourly Pay Rate", IF(C239 = "", "",C240/C239), ""), "")</f>
        <v/>
      </c>
      <c r="D257" s="321" t="str">
        <f>IF(D207 = "Pay Stubs", IF(G239 = "Hourly Pay Rate", IF(D239 = "", "", D240/D239), ""), "")</f>
        <v/>
      </c>
      <c r="E257" s="321" t="str">
        <f>IF(D207 = "Pay Stubs", IF(G239 = "Hourly Pay Rate", IF(E239 = "", "", E240/E239), ""), "")</f>
        <v/>
      </c>
      <c r="F257" s="90"/>
      <c r="G257" s="87"/>
      <c r="H257" s="85"/>
      <c r="I257" s="24"/>
      <c r="J257" s="145"/>
      <c r="K257" s="146"/>
      <c r="L257" s="37"/>
      <c r="M257" s="38"/>
      <c r="P257" s="29"/>
      <c r="Q257" s="29"/>
      <c r="R257" s="31"/>
      <c r="S257" s="32"/>
      <c r="T257" s="33"/>
      <c r="U257" s="33"/>
      <c r="V257" s="29"/>
    </row>
    <row r="258" spans="1:22" ht="15.75" x14ac:dyDescent="0.25">
      <c r="A258" s="19"/>
      <c r="B258" s="327"/>
      <c r="C258" s="322" t="str">
        <f>IF(D207 = "Pay Stubs", IF(G239="Hourly Pay Rate", IF(OR(C238 = "",C238 = 0), "", C240/C238),""), "")</f>
        <v/>
      </c>
      <c r="D258" s="322" t="str">
        <f>IF(D207="Pay Stubs",IF(G239="Hourly Pay Rate",IF(OR(D238="", D238 = 0),"",D240/D238), ""),"")</f>
        <v/>
      </c>
      <c r="E258" s="322" t="str">
        <f>IF(D207 = "Pay Stubs", IF(G239="Hourly Pay Rate", IF(OR(E238 = "",E238 = 0), "", E240/E238), ""), "")</f>
        <v/>
      </c>
      <c r="F258" s="114"/>
      <c r="G258" s="328"/>
      <c r="H258" s="114"/>
      <c r="I258" s="27"/>
      <c r="J258" s="145"/>
      <c r="K258" s="146"/>
      <c r="L258" s="37"/>
      <c r="M258" s="38"/>
      <c r="P258" s="29"/>
      <c r="Q258" s="29"/>
      <c r="R258" s="31"/>
      <c r="S258" s="32"/>
      <c r="T258" s="33"/>
      <c r="U258" s="33"/>
      <c r="V258" s="29"/>
    </row>
    <row r="259" spans="1:22" ht="15.75" x14ac:dyDescent="0.25">
      <c r="A259" s="19"/>
      <c r="B259" s="114"/>
      <c r="C259" s="274"/>
      <c r="D259" s="274"/>
      <c r="E259" s="274"/>
      <c r="F259" s="274"/>
      <c r="G259" s="114"/>
      <c r="H259" s="329"/>
      <c r="I259" s="27"/>
      <c r="J259" s="145"/>
      <c r="K259" s="146"/>
      <c r="L259" s="37"/>
    </row>
    <row r="260" spans="1:22" ht="15.75" customHeight="1" x14ac:dyDescent="0.25">
      <c r="A260" s="19"/>
      <c r="B260" s="330"/>
      <c r="C260" s="114"/>
      <c r="D260" s="114"/>
      <c r="E260" s="114"/>
      <c r="F260" s="114"/>
      <c r="G260" s="114"/>
      <c r="H260" s="114"/>
      <c r="I260" s="39"/>
      <c r="J260" s="145"/>
      <c r="K260" s="146"/>
      <c r="L260" s="37"/>
    </row>
    <row r="261" spans="1:22" ht="16.5" customHeight="1" thickBot="1" x14ac:dyDescent="0.3">
      <c r="A261" s="19"/>
      <c r="B261" s="425" t="s">
        <v>84</v>
      </c>
      <c r="C261" s="427" t="s">
        <v>295</v>
      </c>
      <c r="D261" s="428"/>
      <c r="E261" s="331"/>
      <c r="F261" s="429" t="s">
        <v>108</v>
      </c>
      <c r="G261" s="430"/>
      <c r="H261" s="332"/>
      <c r="I261" s="19"/>
      <c r="J261" s="443" t="s">
        <v>270</v>
      </c>
      <c r="K261" s="443"/>
      <c r="L261" s="37"/>
    </row>
    <row r="262" spans="1:22" ht="15.75" customHeight="1" x14ac:dyDescent="0.25">
      <c r="A262" s="19"/>
      <c r="B262" s="426"/>
      <c r="C262" s="275"/>
      <c r="D262" s="275"/>
      <c r="E262" s="275"/>
      <c r="F262" s="275"/>
      <c r="G262" s="275"/>
      <c r="H262" s="166"/>
      <c r="I262" s="19"/>
      <c r="J262" s="392" t="s">
        <v>341</v>
      </c>
      <c r="K262" s="392"/>
      <c r="L262" s="37"/>
    </row>
    <row r="263" spans="1:22" ht="45.75" customHeight="1" thickBot="1" x14ac:dyDescent="0.3">
      <c r="A263" s="19"/>
      <c r="B263" s="261"/>
      <c r="C263" s="333">
        <f>52-E261</f>
        <v>52</v>
      </c>
      <c r="D263" s="334">
        <f>IF(E264= "", 52, 52-E264)</f>
        <v>52</v>
      </c>
      <c r="E263" s="291" t="s">
        <v>37</v>
      </c>
      <c r="F263" s="335" t="s">
        <v>50</v>
      </c>
      <c r="G263" s="335" t="s">
        <v>110</v>
      </c>
      <c r="H263" s="336" t="s">
        <v>109</v>
      </c>
      <c r="I263" s="48"/>
      <c r="J263" s="392" t="s">
        <v>342</v>
      </c>
      <c r="K263" s="392"/>
      <c r="L263" s="37"/>
    </row>
    <row r="264" spans="1:22" ht="15.75" customHeight="1" x14ac:dyDescent="0.25">
      <c r="A264" s="19"/>
      <c r="B264" s="398" t="str">
        <f>IF(E261 &gt;0, CONCATENATE(52-E261, " weeks employed in calendar year."), "")</f>
        <v/>
      </c>
      <c r="C264" s="432" t="s">
        <v>107</v>
      </c>
      <c r="D264" s="434"/>
      <c r="E264" s="337"/>
      <c r="F264" s="338"/>
      <c r="G264" s="339"/>
      <c r="H264" s="340"/>
      <c r="I264" s="19"/>
      <c r="J264" s="392"/>
      <c r="K264" s="392"/>
      <c r="L264" s="37"/>
    </row>
    <row r="265" spans="1:22" ht="15.75" customHeight="1" x14ac:dyDescent="0.25">
      <c r="A265" s="19"/>
      <c r="B265" s="398"/>
      <c r="C265" s="435" t="s">
        <v>34</v>
      </c>
      <c r="D265" s="436"/>
      <c r="E265" s="341"/>
      <c r="F265" s="338"/>
      <c r="G265" s="339"/>
      <c r="H265" s="340"/>
      <c r="I265" s="19"/>
      <c r="J265" s="392" t="s">
        <v>309</v>
      </c>
      <c r="K265" s="392"/>
      <c r="L265" s="28"/>
    </row>
    <row r="266" spans="1:22" ht="26.25" customHeight="1" x14ac:dyDescent="0.25">
      <c r="A266" s="39"/>
      <c r="B266" s="398"/>
      <c r="C266" s="432" t="s">
        <v>111</v>
      </c>
      <c r="D266" s="434"/>
      <c r="E266" s="342"/>
      <c r="F266" s="343"/>
      <c r="G266" s="344"/>
      <c r="H266" s="344"/>
      <c r="I266" s="19"/>
      <c r="J266" s="392" t="s">
        <v>310</v>
      </c>
      <c r="K266" s="392"/>
      <c r="L266" s="18"/>
    </row>
    <row r="267" spans="1:22" ht="15.75" customHeight="1" x14ac:dyDescent="0.25">
      <c r="A267" s="39"/>
      <c r="B267" s="431"/>
      <c r="C267" s="432" t="s">
        <v>92</v>
      </c>
      <c r="D267" s="434"/>
      <c r="E267" s="342"/>
      <c r="F267" s="345">
        <f>E266*E265</f>
        <v>0</v>
      </c>
      <c r="G267" s="316">
        <f>(52-E261)*F267</f>
        <v>0</v>
      </c>
      <c r="H267" s="339"/>
      <c r="I267" s="19"/>
      <c r="J267" s="392"/>
      <c r="K267" s="392"/>
      <c r="L267" s="18"/>
    </row>
    <row r="268" spans="1:22" ht="15.75" customHeight="1" x14ac:dyDescent="0.25">
      <c r="A268" s="39"/>
      <c r="B268" s="431"/>
      <c r="C268" s="432" t="s">
        <v>16</v>
      </c>
      <c r="D268" s="434"/>
      <c r="E268" s="342"/>
      <c r="F268" s="345" t="str">
        <f xml:space="preserve"> IF(OR(E264 = "", E264 = 0), "", E268/E264)</f>
        <v/>
      </c>
      <c r="G268" s="316" t="str">
        <f>IF(F268 = "", "", (52-E261)*F268)</f>
        <v/>
      </c>
      <c r="H268" s="339"/>
      <c r="I268" s="19"/>
      <c r="J268" s="392" t="s">
        <v>311</v>
      </c>
      <c r="K268" s="392"/>
      <c r="L268" s="18"/>
    </row>
    <row r="269" spans="1:22" ht="15.75" customHeight="1" x14ac:dyDescent="0.25">
      <c r="A269" s="19"/>
      <c r="B269" s="431"/>
      <c r="C269" s="432" t="s">
        <v>83</v>
      </c>
      <c r="D269" s="434"/>
      <c r="E269" s="342"/>
      <c r="F269" s="345" t="str">
        <f>IF(OR(E264= "", E264 = 0), "", E269/E264)</f>
        <v/>
      </c>
      <c r="G269" s="316" t="str">
        <f>IF(F269="", "", (52-E261)*F269)</f>
        <v/>
      </c>
      <c r="H269" s="339"/>
      <c r="I269" s="19"/>
      <c r="J269" s="392" t="s">
        <v>312</v>
      </c>
      <c r="K269" s="392"/>
      <c r="L269" s="18"/>
    </row>
    <row r="270" spans="1:22" ht="15.75" customHeight="1" x14ac:dyDescent="0.25">
      <c r="A270" s="19"/>
      <c r="B270" s="431"/>
      <c r="C270" s="437" t="s">
        <v>81</v>
      </c>
      <c r="D270" s="438"/>
      <c r="E270" s="268"/>
      <c r="F270" s="346">
        <f>SUM(F267:F269)</f>
        <v>0</v>
      </c>
      <c r="G270" s="177">
        <f>SUM(G267:G269)</f>
        <v>0</v>
      </c>
      <c r="H270" s="177">
        <f>IF(OR(E264 = "", E264 = 0), 0, (52-E261)*(E270/E264))</f>
        <v>0</v>
      </c>
      <c r="I270" s="19"/>
      <c r="J270" s="392" t="s">
        <v>313</v>
      </c>
      <c r="K270" s="392"/>
      <c r="L270" s="18"/>
    </row>
    <row r="271" spans="1:22" ht="15.75" customHeight="1" x14ac:dyDescent="0.25">
      <c r="A271" s="19"/>
      <c r="B271" s="188"/>
      <c r="C271" s="292" t="s">
        <v>114</v>
      </c>
      <c r="D271" s="347"/>
      <c r="E271" s="268"/>
      <c r="F271" s="348"/>
      <c r="G271" s="348"/>
      <c r="H271" s="349"/>
      <c r="I271" s="19"/>
      <c r="J271" s="145"/>
      <c r="K271" s="146"/>
      <c r="L271" s="18"/>
    </row>
    <row r="272" spans="1:22" ht="15.75" customHeight="1" x14ac:dyDescent="0.25">
      <c r="A272" s="19"/>
      <c r="B272" s="197"/>
      <c r="C272" s="439" t="s">
        <v>115</v>
      </c>
      <c r="D272" s="440"/>
      <c r="E272" s="268"/>
      <c r="F272" s="350"/>
      <c r="G272" s="350"/>
      <c r="H272" s="267"/>
      <c r="I272" s="19"/>
      <c r="J272" s="145"/>
      <c r="K272" s="146"/>
      <c r="L272" s="18"/>
    </row>
    <row r="273" spans="1:13" ht="15.75" customHeight="1" x14ac:dyDescent="0.25">
      <c r="A273" s="19"/>
      <c r="B273" s="85"/>
      <c r="C273" s="85"/>
      <c r="D273" s="85"/>
      <c r="E273" s="85"/>
      <c r="F273" s="85"/>
      <c r="G273" s="85"/>
      <c r="H273" s="85"/>
      <c r="I273" s="19"/>
      <c r="J273" s="145"/>
      <c r="K273" s="146"/>
      <c r="L273" s="18"/>
    </row>
    <row r="274" spans="1:13" ht="15.75" customHeight="1" thickBot="1" x14ac:dyDescent="0.3">
      <c r="A274" s="19"/>
      <c r="B274" s="441" t="s">
        <v>74</v>
      </c>
      <c r="C274" s="165"/>
      <c r="D274" s="165"/>
      <c r="E274" s="184" t="s">
        <v>112</v>
      </c>
      <c r="F274" s="184" t="s">
        <v>75</v>
      </c>
      <c r="G274" s="184" t="s">
        <v>76</v>
      </c>
      <c r="H274" s="351" t="s">
        <v>122</v>
      </c>
      <c r="I274" s="19"/>
      <c r="J274" s="443" t="s">
        <v>281</v>
      </c>
      <c r="K274" s="443"/>
      <c r="L274" s="18"/>
    </row>
    <row r="275" spans="1:13" ht="32.25" customHeight="1" x14ac:dyDescent="0.25">
      <c r="A275" s="19"/>
      <c r="B275" s="442"/>
      <c r="C275" s="432" t="s">
        <v>78</v>
      </c>
      <c r="D275" s="433"/>
      <c r="E275" s="352"/>
      <c r="F275" s="353"/>
      <c r="G275" s="354"/>
      <c r="H275" s="355">
        <f>IF(SUM(F275:G275)&gt;=24, SUM(F275:G275),SUM(E275:G275))</f>
        <v>0</v>
      </c>
      <c r="I275" s="19"/>
      <c r="J275" s="392" t="s">
        <v>314</v>
      </c>
      <c r="K275" s="392"/>
      <c r="L275" s="18"/>
    </row>
    <row r="276" spans="1:13" ht="28.5" customHeight="1" x14ac:dyDescent="0.25">
      <c r="A276" s="19"/>
      <c r="B276" s="188"/>
      <c r="C276" s="432" t="s">
        <v>77</v>
      </c>
      <c r="D276" s="433"/>
      <c r="E276" s="356"/>
      <c r="F276" s="357"/>
      <c r="G276" s="307"/>
      <c r="H276" s="358"/>
      <c r="I276" s="19"/>
      <c r="J276" s="392" t="s">
        <v>315</v>
      </c>
      <c r="K276" s="392"/>
      <c r="L276" s="18"/>
    </row>
    <row r="277" spans="1:13" ht="28.5" customHeight="1" x14ac:dyDescent="0.25">
      <c r="A277" s="19"/>
      <c r="B277" s="188"/>
      <c r="C277" s="432" t="s">
        <v>79</v>
      </c>
      <c r="D277" s="433"/>
      <c r="E277" s="356"/>
      <c r="F277" s="357"/>
      <c r="G277" s="307"/>
      <c r="H277" s="358"/>
      <c r="I277" s="19"/>
      <c r="J277" s="392" t="s">
        <v>316</v>
      </c>
      <c r="K277" s="392"/>
      <c r="L277" s="18"/>
    </row>
    <row r="278" spans="1:13" ht="15.75" customHeight="1" thickBot="1" x14ac:dyDescent="0.3">
      <c r="A278" s="19"/>
      <c r="B278" s="188"/>
      <c r="C278" s="432" t="s">
        <v>80</v>
      </c>
      <c r="D278" s="433"/>
      <c r="E278" s="359"/>
      <c r="F278" s="360"/>
      <c r="G278" s="361"/>
      <c r="H278" s="358"/>
      <c r="I278" s="19"/>
      <c r="J278" s="392" t="s">
        <v>317</v>
      </c>
      <c r="K278" s="392"/>
      <c r="L278" s="18"/>
    </row>
    <row r="279" spans="1:13" ht="15.75" customHeight="1" x14ac:dyDescent="0.25">
      <c r="A279" s="19"/>
      <c r="B279" s="188"/>
      <c r="C279" s="389" t="s">
        <v>81</v>
      </c>
      <c r="D279" s="390"/>
      <c r="E279" s="200">
        <f>IF(SUM(E276:E278)&lt;0,0,SUM(E276:E278))</f>
        <v>0</v>
      </c>
      <c r="F279" s="200">
        <f>IF(SUM(F276:F278)&lt;0,0,SUM(F276:F278))</f>
        <v>0</v>
      </c>
      <c r="G279" s="200">
        <f>IF(SUM(G276:G278)&lt;0,0,SUM(G276:G278))</f>
        <v>0</v>
      </c>
      <c r="H279" s="177">
        <f>IF(SUM(E279:G279)&lt;0,0,IF(H275 = 0, 0, IF(SUM(F275:G275)&gt;=24,SUM(F279:G279)/H275,SUM(E279:G279)/H275)))</f>
        <v>0</v>
      </c>
      <c r="I279" s="19"/>
      <c r="J279" s="152"/>
      <c r="K279" s="153"/>
      <c r="L279" s="18"/>
    </row>
    <row r="280" spans="1:13" ht="15.75" customHeight="1" x14ac:dyDescent="0.25">
      <c r="A280" s="19"/>
      <c r="B280" s="197"/>
      <c r="C280" s="362"/>
      <c r="D280" s="362"/>
      <c r="E280" s="363"/>
      <c r="F280" s="391" t="s">
        <v>123</v>
      </c>
      <c r="G280" s="391"/>
      <c r="H280" s="115">
        <f>IF(H275=0,0,(E279+(ROUND(H279,2)*(12-E275))))</f>
        <v>0</v>
      </c>
      <c r="I280" s="19"/>
      <c r="J280" s="152"/>
      <c r="K280" s="153"/>
      <c r="L280" s="18"/>
    </row>
    <row r="281" spans="1:13" ht="31.5" customHeight="1" x14ac:dyDescent="0.25">
      <c r="A281" s="19"/>
      <c r="B281" s="19"/>
      <c r="C281" s="19"/>
      <c r="D281" s="19"/>
      <c r="E281" s="19"/>
      <c r="F281" s="19"/>
      <c r="G281" s="19"/>
      <c r="H281" s="19"/>
      <c r="I281" s="19"/>
      <c r="J281" s="152"/>
      <c r="K281" s="153"/>
      <c r="L281" s="18"/>
    </row>
    <row r="282" spans="1:13" ht="31.5" customHeight="1" x14ac:dyDescent="0.25">
      <c r="A282" s="19"/>
      <c r="B282" s="41" t="str">
        <f>IF(D175 = "Pay Stubs", IF(#REF! = "Hourly Pay Rate", IF(AND(C282="", D282 = "", E282 = ""), "","Rate Calculator"), ""), "")</f>
        <v/>
      </c>
      <c r="C282" s="42" t="str">
        <f>IF(D175 = "Pay Stubs", IF(#REF!="Hourly Pay Rate", IF(OR(#REF! = "",#REF! = 0), "",#REF! /#REF!),""), "")</f>
        <v/>
      </c>
      <c r="D282" s="42" t="str">
        <f>IF(D175="Pay Stubs",IF(#REF!="Hourly Pay Rate",IF(OR(#REF!="",#REF! = 0),"",#REF!/#REF!), ""),"")</f>
        <v/>
      </c>
      <c r="E282" s="42" t="str">
        <f>IF(D175 = "Pay Stubs", IF(#REF!="Hourly Pay Rate", IF(OR(#REF! = "",#REF! = 0), "",#REF! /#REF!), ""), "")</f>
        <v/>
      </c>
      <c r="F282" s="24"/>
      <c r="G282" s="43"/>
      <c r="H282" s="19"/>
      <c r="I282" s="24"/>
      <c r="J282" s="152"/>
      <c r="K282" s="153"/>
      <c r="L282" s="18"/>
    </row>
    <row r="283" spans="1:13" ht="18" customHeight="1" x14ac:dyDescent="0.25">
      <c r="A283" s="15"/>
      <c r="B283" s="50" t="s">
        <v>186</v>
      </c>
      <c r="C283" s="51"/>
      <c r="D283" s="51"/>
      <c r="E283" s="51"/>
      <c r="F283" s="51"/>
      <c r="G283" s="15"/>
      <c r="H283" s="54" t="s">
        <v>239</v>
      </c>
      <c r="I283" s="51"/>
      <c r="L283" s="18"/>
    </row>
    <row r="284" spans="1:13" ht="14.25" customHeight="1" x14ac:dyDescent="0.25">
      <c r="A284" s="19"/>
      <c r="L284" s="29"/>
      <c r="M284" s="29"/>
    </row>
    <row r="285" spans="1:13" ht="14.25" customHeight="1" x14ac:dyDescent="0.25">
      <c r="A285" s="19"/>
      <c r="L285" s="29"/>
      <c r="M285" s="29"/>
    </row>
    <row r="286" spans="1:13" ht="14.25" customHeight="1" x14ac:dyDescent="0.25">
      <c r="A286" s="19"/>
      <c r="L286" s="29"/>
      <c r="M286" s="29"/>
    </row>
    <row r="287" spans="1:13" ht="16.5" customHeight="1" x14ac:dyDescent="0.25">
      <c r="A287" s="19"/>
      <c r="L287" s="29"/>
      <c r="M287" s="29"/>
    </row>
    <row r="288" spans="1:13" ht="15.75" customHeight="1" x14ac:dyDescent="0.25">
      <c r="A288" s="19"/>
      <c r="L288" s="29"/>
      <c r="M288" s="29"/>
    </row>
    <row r="289" spans="1:12" ht="15.75" x14ac:dyDescent="0.25">
      <c r="A289" s="19"/>
      <c r="L289" s="28"/>
    </row>
    <row r="290" spans="1:12" s="36" customFormat="1" ht="15.75" x14ac:dyDescent="0.25">
      <c r="A290" s="19"/>
      <c r="B290" s="18"/>
      <c r="C290" s="18"/>
      <c r="D290" s="18"/>
      <c r="E290" s="18"/>
      <c r="F290" s="18"/>
      <c r="G290" s="18"/>
      <c r="H290" s="18"/>
      <c r="I290" s="18"/>
      <c r="J290" s="368"/>
      <c r="K290" s="154"/>
      <c r="L290" s="52"/>
    </row>
    <row r="291" spans="1:12" s="36" customFormat="1" ht="15.75" x14ac:dyDescent="0.25">
      <c r="A291" s="49"/>
      <c r="B291" s="18"/>
      <c r="C291" s="18"/>
      <c r="D291" s="18"/>
      <c r="E291" s="18"/>
      <c r="F291" s="18"/>
      <c r="G291" s="18"/>
      <c r="H291" s="18"/>
      <c r="I291" s="18"/>
      <c r="J291" s="368"/>
      <c r="K291" s="154"/>
      <c r="L291" s="52"/>
    </row>
    <row r="292" spans="1:12" s="36" customFormat="1" ht="15" customHeight="1" x14ac:dyDescent="0.25">
      <c r="B292" s="18"/>
      <c r="C292" s="18"/>
      <c r="D292" s="18"/>
      <c r="E292" s="18"/>
      <c r="F292" s="18"/>
      <c r="G292" s="18"/>
      <c r="H292" s="18"/>
      <c r="I292" s="18"/>
      <c r="J292" s="368"/>
      <c r="K292" s="154"/>
      <c r="L292" s="52"/>
    </row>
    <row r="293" spans="1:12" ht="15.75" x14ac:dyDescent="0.25"/>
    <row r="294" spans="1:12" ht="30" customHeight="1" x14ac:dyDescent="0.25">
      <c r="D294" s="53"/>
    </row>
    <row r="295" spans="1:12" ht="39" customHeight="1" x14ac:dyDescent="0.25"/>
    <row r="296" spans="1:12" ht="15" customHeight="1" x14ac:dyDescent="0.25"/>
    <row r="297" spans="1:12" ht="15" customHeight="1" x14ac:dyDescent="0.25"/>
    <row r="298" spans="1:12" ht="15" customHeight="1" x14ac:dyDescent="0.25"/>
    <row r="299" spans="1:12" ht="15" customHeight="1" x14ac:dyDescent="0.25"/>
    <row r="300" spans="1:12" ht="15" customHeight="1" x14ac:dyDescent="0.25"/>
    <row r="301" spans="1:12" ht="15" customHeight="1" x14ac:dyDescent="0.25"/>
    <row r="302" spans="1:12" ht="15" customHeight="1" x14ac:dyDescent="0.25"/>
    <row r="303" spans="1:12" ht="15" customHeight="1" x14ac:dyDescent="0.25"/>
    <row r="304" spans="1:12" ht="15" customHeight="1" x14ac:dyDescent="0.25"/>
    <row r="305" ht="15" customHeight="1" x14ac:dyDescent="0.25"/>
    <row r="306" ht="28.5" customHeight="1" x14ac:dyDescent="0.25"/>
    <row r="307" ht="35.25" customHeight="1" x14ac:dyDescent="0.25"/>
    <row r="308" ht="45" customHeight="1" x14ac:dyDescent="0.25"/>
    <row r="309" ht="36.75" customHeight="1" x14ac:dyDescent="0.25"/>
    <row r="310" ht="33.75" customHeight="1" x14ac:dyDescent="0.25"/>
    <row r="311" ht="15" customHeight="1" x14ac:dyDescent="0.25"/>
    <row r="312" ht="15" customHeight="1" x14ac:dyDescent="0.25"/>
    <row r="313" ht="15.75" x14ac:dyDescent="0.25"/>
    <row r="314" ht="15.75" x14ac:dyDescent="0.25"/>
    <row r="315" ht="15.75" x14ac:dyDescent="0.25"/>
    <row r="316" ht="15.75" x14ac:dyDescent="0.25"/>
    <row r="317" ht="2.25" hidden="1" customHeight="1" x14ac:dyDescent="0.25"/>
    <row r="318" ht="15.75" hidden="1" customHeight="1" x14ac:dyDescent="0.25"/>
    <row r="319" ht="15.75" hidden="1" customHeight="1" x14ac:dyDescent="0.25"/>
    <row r="320" ht="15.75" hidden="1" customHeight="1" x14ac:dyDescent="0.25"/>
    <row r="321" ht="15.75" hidden="1" customHeight="1" x14ac:dyDescent="0.25"/>
    <row r="322" ht="15.75" hidden="1" customHeight="1" x14ac:dyDescent="0.25"/>
    <row r="323" ht="15.75" hidden="1" customHeight="1" x14ac:dyDescent="0.25"/>
    <row r="324" ht="15.75" hidden="1" customHeight="1" x14ac:dyDescent="0.25"/>
    <row r="325" ht="15.75" hidden="1" customHeight="1" x14ac:dyDescent="0.25"/>
    <row r="326" ht="15.75" hidden="1" customHeight="1" x14ac:dyDescent="0.25"/>
    <row r="327" ht="3" hidden="1" customHeight="1" x14ac:dyDescent="0.25"/>
    <row r="328" ht="3" hidden="1" customHeight="1" x14ac:dyDescent="0.25"/>
    <row r="329" ht="3" hidden="1" customHeight="1" x14ac:dyDescent="0.25"/>
    <row r="330" ht="3" hidden="1" customHeight="1" x14ac:dyDescent="0.25"/>
    <row r="331" ht="3" hidden="1" customHeight="1" x14ac:dyDescent="0.25"/>
    <row r="332" ht="3"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0" hidden="1" customHeight="1" x14ac:dyDescent="0.25"/>
    <row r="356" ht="0" hidden="1" customHeight="1" x14ac:dyDescent="0.25"/>
    <row r="357" ht="0" hidden="1" customHeight="1" x14ac:dyDescent="0.25"/>
    <row r="358" ht="0" hidden="1" customHeight="1" x14ac:dyDescent="0.25"/>
    <row r="359" ht="0" hidden="1" customHeight="1" x14ac:dyDescent="0.25"/>
    <row r="360" ht="0" hidden="1" customHeight="1" x14ac:dyDescent="0.25"/>
    <row r="361" ht="0" hidden="1" customHeight="1" x14ac:dyDescent="0.25"/>
    <row r="362" ht="0" hidden="1" customHeight="1" x14ac:dyDescent="0.25"/>
    <row r="363" ht="0" hidden="1" customHeight="1" x14ac:dyDescent="0.25"/>
    <row r="364" ht="0" hidden="1" customHeight="1" x14ac:dyDescent="0.25"/>
    <row r="365" ht="0" hidden="1" customHeight="1" x14ac:dyDescent="0.25"/>
    <row r="366" ht="0" hidden="1" customHeight="1" x14ac:dyDescent="0.25"/>
    <row r="367" ht="0" hidden="1" customHeight="1" x14ac:dyDescent="0.25"/>
    <row r="368" ht="0" hidden="1" customHeight="1" x14ac:dyDescent="0.25"/>
    <row r="369" ht="0" hidden="1" customHeight="1" x14ac:dyDescent="0.25"/>
  </sheetData>
  <sheetProtection algorithmName="SHA-512" hashValue="NipkSfNuNOqNyYxrBlZSw7nX6LK4MVVGy4wwbRxyA3elb0brLlxixb7PEW+Bv9L39I6aBxlntZ8i/mKrGV9LzQ==" saltValue="fzXs1zRZ6K930OlPew/U4w==" spinCount="100000" sheet="1" objects="1" scenarios="1"/>
  <mergeCells count="340">
    <mergeCell ref="B1:H2"/>
    <mergeCell ref="J2:K2"/>
    <mergeCell ref="D3:F3"/>
    <mergeCell ref="J3:K3"/>
    <mergeCell ref="J4:K4"/>
    <mergeCell ref="E5:H5"/>
    <mergeCell ref="J5:K5"/>
    <mergeCell ref="J11:K11"/>
    <mergeCell ref="B12:D12"/>
    <mergeCell ref="J12:K12"/>
    <mergeCell ref="B13:D13"/>
    <mergeCell ref="J13:K13"/>
    <mergeCell ref="B14:D14"/>
    <mergeCell ref="J14:K14"/>
    <mergeCell ref="J6:K6"/>
    <mergeCell ref="J7:K7"/>
    <mergeCell ref="B8:D8"/>
    <mergeCell ref="G8:H11"/>
    <mergeCell ref="J8:K8"/>
    <mergeCell ref="B9:D9"/>
    <mergeCell ref="J9:K9"/>
    <mergeCell ref="B10:D10"/>
    <mergeCell ref="J10:K10"/>
    <mergeCell ref="B11:D11"/>
    <mergeCell ref="C20:D20"/>
    <mergeCell ref="K20:K27"/>
    <mergeCell ref="C21:D21"/>
    <mergeCell ref="C22:D22"/>
    <mergeCell ref="C23:D23"/>
    <mergeCell ref="C24:D24"/>
    <mergeCell ref="C25:D25"/>
    <mergeCell ref="C26:D26"/>
    <mergeCell ref="B15:D15"/>
    <mergeCell ref="J15:K15"/>
    <mergeCell ref="J16:K16"/>
    <mergeCell ref="J17:K17"/>
    <mergeCell ref="J18:K18"/>
    <mergeCell ref="C19:D19"/>
    <mergeCell ref="J19:K19"/>
    <mergeCell ref="J33:K33"/>
    <mergeCell ref="J34:K34"/>
    <mergeCell ref="J35:K35"/>
    <mergeCell ref="J36:K36"/>
    <mergeCell ref="C38:H38"/>
    <mergeCell ref="J38:K38"/>
    <mergeCell ref="J28:K28"/>
    <mergeCell ref="J29:K29"/>
    <mergeCell ref="J30:K30"/>
    <mergeCell ref="D31:G31"/>
    <mergeCell ref="J31:K31"/>
    <mergeCell ref="J32:K32"/>
    <mergeCell ref="J39:K39"/>
    <mergeCell ref="J40:K41"/>
    <mergeCell ref="C41:D41"/>
    <mergeCell ref="B42:B45"/>
    <mergeCell ref="C42:D42"/>
    <mergeCell ref="G42:H42"/>
    <mergeCell ref="C43:D43"/>
    <mergeCell ref="F43:H43"/>
    <mergeCell ref="J43:K43"/>
    <mergeCell ref="C44:D44"/>
    <mergeCell ref="C47:D48"/>
    <mergeCell ref="J47:K49"/>
    <mergeCell ref="C49:D49"/>
    <mergeCell ref="C50:D50"/>
    <mergeCell ref="J50:K50"/>
    <mergeCell ref="C51:D51"/>
    <mergeCell ref="F44:G44"/>
    <mergeCell ref="J44:K44"/>
    <mergeCell ref="C45:D45"/>
    <mergeCell ref="J45:K45"/>
    <mergeCell ref="C46:D46"/>
    <mergeCell ref="J46:K46"/>
    <mergeCell ref="J56:K56"/>
    <mergeCell ref="C57:E57"/>
    <mergeCell ref="J57:K58"/>
    <mergeCell ref="C58:H58"/>
    <mergeCell ref="J59:K59"/>
    <mergeCell ref="J60:K60"/>
    <mergeCell ref="J53:K53"/>
    <mergeCell ref="C54:D54"/>
    <mergeCell ref="J54:K54"/>
    <mergeCell ref="C55:D55"/>
    <mergeCell ref="F55:G55"/>
    <mergeCell ref="J55:K55"/>
    <mergeCell ref="B53:H53"/>
    <mergeCell ref="F61:F64"/>
    <mergeCell ref="G61:H64"/>
    <mergeCell ref="J61:K62"/>
    <mergeCell ref="J63:K65"/>
    <mergeCell ref="G65:H65"/>
    <mergeCell ref="J66:K66"/>
    <mergeCell ref="J68:K68"/>
    <mergeCell ref="J70:K70"/>
    <mergeCell ref="J72:K72"/>
    <mergeCell ref="J78:K78"/>
    <mergeCell ref="J79:K79"/>
    <mergeCell ref="J80:K80"/>
    <mergeCell ref="J81:K81"/>
    <mergeCell ref="J82:K82"/>
    <mergeCell ref="J83:K83"/>
    <mergeCell ref="J67:K67"/>
    <mergeCell ref="J69:K69"/>
    <mergeCell ref="J75:K75"/>
    <mergeCell ref="J76:K76"/>
    <mergeCell ref="J77:K77"/>
    <mergeCell ref="J73:K73"/>
    <mergeCell ref="C103:D103"/>
    <mergeCell ref="J103:K103"/>
    <mergeCell ref="J84:K84"/>
    <mergeCell ref="J85:K85"/>
    <mergeCell ref="J86:K86"/>
    <mergeCell ref="J87:K87"/>
    <mergeCell ref="J88:K88"/>
    <mergeCell ref="D89:G89"/>
    <mergeCell ref="J89:K89"/>
    <mergeCell ref="C102:D102"/>
    <mergeCell ref="J90:K90"/>
    <mergeCell ref="J91:K91"/>
    <mergeCell ref="J92:K92"/>
    <mergeCell ref="J93:K93"/>
    <mergeCell ref="J94:K94"/>
    <mergeCell ref="C96:H96"/>
    <mergeCell ref="J96:K96"/>
    <mergeCell ref="F102:G102"/>
    <mergeCell ref="J102:K102"/>
    <mergeCell ref="C104:D104"/>
    <mergeCell ref="J104:K104"/>
    <mergeCell ref="J97:K97"/>
    <mergeCell ref="J98:K99"/>
    <mergeCell ref="C99:D99"/>
    <mergeCell ref="C112:D112"/>
    <mergeCell ref="J112:K112"/>
    <mergeCell ref="C113:D113"/>
    <mergeCell ref="F113:G113"/>
    <mergeCell ref="J113:K113"/>
    <mergeCell ref="C105:D106"/>
    <mergeCell ref="J105:K107"/>
    <mergeCell ref="C107:D107"/>
    <mergeCell ref="C108:D108"/>
    <mergeCell ref="J108:K108"/>
    <mergeCell ref="C109:D109"/>
    <mergeCell ref="J109:K109"/>
    <mergeCell ref="B111:H111"/>
    <mergeCell ref="B100:B103"/>
    <mergeCell ref="C100:D100"/>
    <mergeCell ref="G100:H100"/>
    <mergeCell ref="C101:D101"/>
    <mergeCell ref="F101:H101"/>
    <mergeCell ref="J101:K101"/>
    <mergeCell ref="F119:F122"/>
    <mergeCell ref="G119:H122"/>
    <mergeCell ref="J119:K119"/>
    <mergeCell ref="J120:K121"/>
    <mergeCell ref="J122:K124"/>
    <mergeCell ref="G123:H123"/>
    <mergeCell ref="J114:K114"/>
    <mergeCell ref="C115:E115"/>
    <mergeCell ref="J115:K116"/>
    <mergeCell ref="C116:H116"/>
    <mergeCell ref="J117:K117"/>
    <mergeCell ref="J118:K118"/>
    <mergeCell ref="J136:K136"/>
    <mergeCell ref="J137:K137"/>
    <mergeCell ref="J138:K138"/>
    <mergeCell ref="J139:K139"/>
    <mergeCell ref="J140:K140"/>
    <mergeCell ref="J141:K141"/>
    <mergeCell ref="J125:K125"/>
    <mergeCell ref="J126:K126"/>
    <mergeCell ref="J133:K133"/>
    <mergeCell ref="J134:K134"/>
    <mergeCell ref="J135:K135"/>
    <mergeCell ref="J127:K127"/>
    <mergeCell ref="J128:K128"/>
    <mergeCell ref="J129:K129"/>
    <mergeCell ref="J148:K148"/>
    <mergeCell ref="J149:K149"/>
    <mergeCell ref="J150:K150"/>
    <mergeCell ref="J151:K151"/>
    <mergeCell ref="J152:K152"/>
    <mergeCell ref="C154:H154"/>
    <mergeCell ref="J154:K154"/>
    <mergeCell ref="J142:K142"/>
    <mergeCell ref="J143:K143"/>
    <mergeCell ref="J144:K144"/>
    <mergeCell ref="J145:K145"/>
    <mergeCell ref="J146:K146"/>
    <mergeCell ref="D147:G147"/>
    <mergeCell ref="J147:K147"/>
    <mergeCell ref="J155:K155"/>
    <mergeCell ref="J156:K157"/>
    <mergeCell ref="C157:D157"/>
    <mergeCell ref="B158:B161"/>
    <mergeCell ref="C158:D158"/>
    <mergeCell ref="G158:H158"/>
    <mergeCell ref="C159:D159"/>
    <mergeCell ref="F159:H159"/>
    <mergeCell ref="J159:K159"/>
    <mergeCell ref="C160:D160"/>
    <mergeCell ref="C163:D164"/>
    <mergeCell ref="J163:K165"/>
    <mergeCell ref="C165:D165"/>
    <mergeCell ref="C166:D166"/>
    <mergeCell ref="J166:K166"/>
    <mergeCell ref="C167:D167"/>
    <mergeCell ref="J167:K167"/>
    <mergeCell ref="F160:G160"/>
    <mergeCell ref="J160:K160"/>
    <mergeCell ref="C161:D161"/>
    <mergeCell ref="J161:K161"/>
    <mergeCell ref="C162:D162"/>
    <mergeCell ref="J162:K162"/>
    <mergeCell ref="C173:E173"/>
    <mergeCell ref="J173:K174"/>
    <mergeCell ref="C174:H174"/>
    <mergeCell ref="J175:K175"/>
    <mergeCell ref="J176:K176"/>
    <mergeCell ref="J168:K168"/>
    <mergeCell ref="C170:D170"/>
    <mergeCell ref="J170:K170"/>
    <mergeCell ref="C171:D171"/>
    <mergeCell ref="F171:G171"/>
    <mergeCell ref="J171:K171"/>
    <mergeCell ref="B169:H169"/>
    <mergeCell ref="F177:F180"/>
    <mergeCell ref="G177:H180"/>
    <mergeCell ref="J177:K178"/>
    <mergeCell ref="J179:K181"/>
    <mergeCell ref="G181:H181"/>
    <mergeCell ref="J182:K182"/>
    <mergeCell ref="J184:K184"/>
    <mergeCell ref="J185:K185"/>
    <mergeCell ref="J172:K172"/>
    <mergeCell ref="J195:K195"/>
    <mergeCell ref="J196:K196"/>
    <mergeCell ref="J197:K197"/>
    <mergeCell ref="J198:K198"/>
    <mergeCell ref="J199:K199"/>
    <mergeCell ref="J200:K200"/>
    <mergeCell ref="J183:K183"/>
    <mergeCell ref="J186:K187"/>
    <mergeCell ref="J191:K191"/>
    <mergeCell ref="J192:K192"/>
    <mergeCell ref="J193:K193"/>
    <mergeCell ref="J194:K194"/>
    <mergeCell ref="J206:K206"/>
    <mergeCell ref="J207:K207"/>
    <mergeCell ref="J208:K208"/>
    <mergeCell ref="J209:K209"/>
    <mergeCell ref="J217:K217"/>
    <mergeCell ref="C218:D218"/>
    <mergeCell ref="J218:K218"/>
    <mergeCell ref="J210:K210"/>
    <mergeCell ref="J201:K201"/>
    <mergeCell ref="J202:K202"/>
    <mergeCell ref="J203:K203"/>
    <mergeCell ref="J205:K205"/>
    <mergeCell ref="J204:K204"/>
    <mergeCell ref="J229:K229"/>
    <mergeCell ref="J230:K230"/>
    <mergeCell ref="J231:K232"/>
    <mergeCell ref="J233:K233"/>
    <mergeCell ref="J234:K235"/>
    <mergeCell ref="C219:D219"/>
    <mergeCell ref="J219:K219"/>
    <mergeCell ref="J212:K212"/>
    <mergeCell ref="C228:D228"/>
    <mergeCell ref="J228:K228"/>
    <mergeCell ref="C223:D223"/>
    <mergeCell ref="C224:D224"/>
    <mergeCell ref="J224:K224"/>
    <mergeCell ref="J213:K213"/>
    <mergeCell ref="J214:K215"/>
    <mergeCell ref="J220:K220"/>
    <mergeCell ref="J221:K223"/>
    <mergeCell ref="J225:K225"/>
    <mergeCell ref="C215:D215"/>
    <mergeCell ref="C216:D216"/>
    <mergeCell ref="C217:D217"/>
    <mergeCell ref="B227:H227"/>
    <mergeCell ref="J250:K250"/>
    <mergeCell ref="J261:K261"/>
    <mergeCell ref="J239:K239"/>
    <mergeCell ref="J249:K249"/>
    <mergeCell ref="J236:K238"/>
    <mergeCell ref="J240:K240"/>
    <mergeCell ref="J242:K242"/>
    <mergeCell ref="J243:K243"/>
    <mergeCell ref="J251:K251"/>
    <mergeCell ref="C278:D278"/>
    <mergeCell ref="J274:K274"/>
    <mergeCell ref="C275:D275"/>
    <mergeCell ref="J275:K275"/>
    <mergeCell ref="C266:D266"/>
    <mergeCell ref="J266:K266"/>
    <mergeCell ref="C267:D267"/>
    <mergeCell ref="J267:K267"/>
    <mergeCell ref="C268:D268"/>
    <mergeCell ref="C269:D269"/>
    <mergeCell ref="J268:K268"/>
    <mergeCell ref="J269:K269"/>
    <mergeCell ref="B267:B270"/>
    <mergeCell ref="C276:D276"/>
    <mergeCell ref="J276:K276"/>
    <mergeCell ref="C277:D277"/>
    <mergeCell ref="J277:K277"/>
    <mergeCell ref="J262:K262"/>
    <mergeCell ref="J263:K263"/>
    <mergeCell ref="C264:D264"/>
    <mergeCell ref="J264:K264"/>
    <mergeCell ref="C265:D265"/>
    <mergeCell ref="J265:K265"/>
    <mergeCell ref="C270:D270"/>
    <mergeCell ref="C272:D272"/>
    <mergeCell ref="B274:B275"/>
    <mergeCell ref="C279:D279"/>
    <mergeCell ref="F280:G280"/>
    <mergeCell ref="J270:K270"/>
    <mergeCell ref="J278:K278"/>
    <mergeCell ref="D205:G205"/>
    <mergeCell ref="C212:H212"/>
    <mergeCell ref="B216:B219"/>
    <mergeCell ref="G216:H216"/>
    <mergeCell ref="F217:H217"/>
    <mergeCell ref="F218:G218"/>
    <mergeCell ref="C220:D220"/>
    <mergeCell ref="C221:D222"/>
    <mergeCell ref="C225:D225"/>
    <mergeCell ref="C229:D229"/>
    <mergeCell ref="F229:G229"/>
    <mergeCell ref="C231:E231"/>
    <mergeCell ref="C232:H232"/>
    <mergeCell ref="F235:F238"/>
    <mergeCell ref="G235:H238"/>
    <mergeCell ref="G239:H239"/>
    <mergeCell ref="B261:B262"/>
    <mergeCell ref="C261:D261"/>
    <mergeCell ref="F261:G261"/>
    <mergeCell ref="B264:B266"/>
  </mergeCells>
  <conditionalFormatting sqref="E19:F19">
    <cfRule type="expression" dxfId="359" priority="129">
      <formula>$H$261= "Yes"</formula>
    </cfRule>
  </conditionalFormatting>
  <conditionalFormatting sqref="E19">
    <cfRule type="expression" dxfId="358" priority="128">
      <formula>$E$19&lt;&gt;""</formula>
    </cfRule>
  </conditionalFormatting>
  <conditionalFormatting sqref="F19">
    <cfRule type="expression" dxfId="357" priority="127">
      <formula>$F$19&lt;&gt; ""</formula>
    </cfRule>
  </conditionalFormatting>
  <conditionalFormatting sqref="H44">
    <cfRule type="cellIs" dxfId="356" priority="66" stopIfTrue="1" operator="greaterThan">
      <formula>$I$44</formula>
    </cfRule>
    <cfRule type="cellIs" dxfId="355" priority="68" stopIfTrue="1" operator="lessThan">
      <formula>$I$44</formula>
    </cfRule>
  </conditionalFormatting>
  <conditionalFormatting sqref="F57">
    <cfRule type="cellIs" dxfId="354" priority="64" stopIfTrue="1" operator="greaterThan">
      <formula>$G$57</formula>
    </cfRule>
    <cfRule type="cellIs" dxfId="353" priority="67" stopIfTrue="1" operator="lessThan">
      <formula>$G$57</formula>
    </cfRule>
  </conditionalFormatting>
  <conditionalFormatting sqref="C57:E57">
    <cfRule type="cellIs" dxfId="352" priority="65" stopIfTrue="1" operator="equal">
      <formula>"Payroll Frequency changed, delete value in F79"</formula>
    </cfRule>
  </conditionalFormatting>
  <conditionalFormatting sqref="B38:H51">
    <cfRule type="expression" dxfId="351" priority="63">
      <formula>$D$33="Pay Stubs"</formula>
    </cfRule>
  </conditionalFormatting>
  <conditionalFormatting sqref="B55:H65 B75:H77 C67:H74 B66 G66:H66">
    <cfRule type="expression" dxfId="350" priority="62">
      <formula>$D$33="VOE"</formula>
    </cfRule>
  </conditionalFormatting>
  <conditionalFormatting sqref="G42 E41:E51">
    <cfRule type="expression" dxfId="349" priority="61">
      <formula>$D$33="Pay Stubs"</formula>
    </cfRule>
  </conditionalFormatting>
  <conditionalFormatting sqref="E55 C61:E65 G65:H65 C67:F77">
    <cfRule type="expression" dxfId="348" priority="60">
      <formula>$D$33="VOE"</formula>
    </cfRule>
  </conditionalFormatting>
  <conditionalFormatting sqref="E33">
    <cfRule type="expression" dxfId="347" priority="59">
      <formula>$D$33 = ""</formula>
    </cfRule>
  </conditionalFormatting>
  <conditionalFormatting sqref="B67:B74">
    <cfRule type="expression" dxfId="346" priority="58">
      <formula>$D$33="VOE"</formula>
    </cfRule>
  </conditionalFormatting>
  <conditionalFormatting sqref="C66">
    <cfRule type="expression" dxfId="345" priority="57">
      <formula>$D$33="VOE"</formula>
    </cfRule>
  </conditionalFormatting>
  <conditionalFormatting sqref="C66">
    <cfRule type="expression" dxfId="344" priority="56">
      <formula>$D$33="VOE"</formula>
    </cfRule>
  </conditionalFormatting>
  <conditionalFormatting sqref="D66:E66">
    <cfRule type="expression" dxfId="343" priority="55">
      <formula>$D$33="VOE"</formula>
    </cfRule>
  </conditionalFormatting>
  <conditionalFormatting sqref="D66:E66">
    <cfRule type="expression" dxfId="342" priority="54">
      <formula>$D$33="VOE"</formula>
    </cfRule>
  </conditionalFormatting>
  <conditionalFormatting sqref="F66">
    <cfRule type="expression" dxfId="341" priority="53">
      <formula>$D$33="VOE"</formula>
    </cfRule>
  </conditionalFormatting>
  <conditionalFormatting sqref="F66">
    <cfRule type="expression" dxfId="340" priority="52">
      <formula>$D$33="VOE"</formula>
    </cfRule>
  </conditionalFormatting>
  <conditionalFormatting sqref="H102">
    <cfRule type="cellIs" dxfId="339" priority="49" stopIfTrue="1" operator="greaterThan">
      <formula>$I$44</formula>
    </cfRule>
    <cfRule type="cellIs" dxfId="338" priority="51" stopIfTrue="1" operator="lessThan">
      <formula>$I$44</formula>
    </cfRule>
  </conditionalFormatting>
  <conditionalFormatting sqref="F115">
    <cfRule type="cellIs" dxfId="337" priority="47" stopIfTrue="1" operator="greaterThan">
      <formula>$G$57</formula>
    </cfRule>
    <cfRule type="cellIs" dxfId="336" priority="50" stopIfTrue="1" operator="lessThan">
      <formula>$G$57</formula>
    </cfRule>
  </conditionalFormatting>
  <conditionalFormatting sqref="C115:E115">
    <cfRule type="cellIs" dxfId="335" priority="48" stopIfTrue="1" operator="equal">
      <formula>"Payroll Frequency changed, delete value in F79"</formula>
    </cfRule>
  </conditionalFormatting>
  <conditionalFormatting sqref="B96:H109">
    <cfRule type="expression" dxfId="334" priority="46">
      <formula>$D$91="Pay Stubs"</formula>
    </cfRule>
  </conditionalFormatting>
  <conditionalFormatting sqref="B113:H123 B133:H135 C125:H132 B124 G124:H124">
    <cfRule type="expression" dxfId="333" priority="45">
      <formula>$D$91="VOE"</formula>
    </cfRule>
  </conditionalFormatting>
  <conditionalFormatting sqref="G100 E99:E109">
    <cfRule type="expression" dxfId="332" priority="44">
      <formula>$D$91="Pay Stubs"</formula>
    </cfRule>
  </conditionalFormatting>
  <conditionalFormatting sqref="E113 C119:E123 G123:H123 C125:F135">
    <cfRule type="expression" dxfId="331" priority="43">
      <formula>$D$91="VOE"</formula>
    </cfRule>
  </conditionalFormatting>
  <conditionalFormatting sqref="E91">
    <cfRule type="expression" dxfId="330" priority="42">
      <formula>$D$91 = ""</formula>
    </cfRule>
  </conditionalFormatting>
  <conditionalFormatting sqref="B125:B132">
    <cfRule type="expression" dxfId="329" priority="41">
      <formula>$D$91="VOE"</formula>
    </cfRule>
  </conditionalFormatting>
  <conditionalFormatting sqref="C124">
    <cfRule type="expression" dxfId="328" priority="40">
      <formula>$D$91="VOE"</formula>
    </cfRule>
  </conditionalFormatting>
  <conditionalFormatting sqref="C124">
    <cfRule type="expression" dxfId="327" priority="39">
      <formula>$D$91="VOE"</formula>
    </cfRule>
  </conditionalFormatting>
  <conditionalFormatting sqref="D124:E124">
    <cfRule type="expression" dxfId="326" priority="38">
      <formula>$D$91="VOE"</formula>
    </cfRule>
  </conditionalFormatting>
  <conditionalFormatting sqref="D124:E124">
    <cfRule type="expression" dxfId="325" priority="37">
      <formula>$D$91="VOE"</formula>
    </cfRule>
  </conditionalFormatting>
  <conditionalFormatting sqref="F124">
    <cfRule type="expression" dxfId="324" priority="36">
      <formula>$D$91="VOE"</formula>
    </cfRule>
  </conditionalFormatting>
  <conditionalFormatting sqref="F124">
    <cfRule type="expression" dxfId="323" priority="35">
      <formula>$D$91="VOE"</formula>
    </cfRule>
  </conditionalFormatting>
  <conditionalFormatting sqref="H160">
    <cfRule type="cellIs" dxfId="322" priority="32" stopIfTrue="1" operator="greaterThan">
      <formula>$I$44</formula>
    </cfRule>
    <cfRule type="cellIs" dxfId="321" priority="34" stopIfTrue="1" operator="lessThan">
      <formula>$I$44</formula>
    </cfRule>
  </conditionalFormatting>
  <conditionalFormatting sqref="F173">
    <cfRule type="cellIs" dxfId="320" priority="30" stopIfTrue="1" operator="greaterThan">
      <formula>$G$57</formula>
    </cfRule>
    <cfRule type="cellIs" dxfId="319" priority="33" stopIfTrue="1" operator="lessThan">
      <formula>$G$57</formula>
    </cfRule>
  </conditionalFormatting>
  <conditionalFormatting sqref="C173:E173">
    <cfRule type="cellIs" dxfId="318" priority="31" stopIfTrue="1" operator="equal">
      <formula>"Payroll Frequency changed, delete value in F79"</formula>
    </cfRule>
  </conditionalFormatting>
  <conditionalFormatting sqref="B154:H167">
    <cfRule type="expression" dxfId="317" priority="29">
      <formula>$D$149="Pay Stubs"</formula>
    </cfRule>
  </conditionalFormatting>
  <conditionalFormatting sqref="B171:H181 B191:H193 C183:H190 B182 G182:H182">
    <cfRule type="expression" dxfId="316" priority="28">
      <formula>$D$149="VOE"</formula>
    </cfRule>
  </conditionalFormatting>
  <conditionalFormatting sqref="G158 E157:E167">
    <cfRule type="expression" dxfId="315" priority="27">
      <formula>$D$149="Pay Stubs"</formula>
    </cfRule>
  </conditionalFormatting>
  <conditionalFormatting sqref="E171 C177:E181 G181:H181 C183:F193">
    <cfRule type="expression" dxfId="314" priority="26">
      <formula>$D$149="VOE"</formula>
    </cfRule>
  </conditionalFormatting>
  <conditionalFormatting sqref="E149">
    <cfRule type="expression" dxfId="313" priority="25">
      <formula>$D$149 = ""</formula>
    </cfRule>
  </conditionalFormatting>
  <conditionalFormatting sqref="B183:B190">
    <cfRule type="expression" dxfId="312" priority="24">
      <formula>$D$149="VOE"</formula>
    </cfRule>
  </conditionalFormatting>
  <conditionalFormatting sqref="C182">
    <cfRule type="expression" dxfId="311" priority="23">
      <formula>$D$149="VOE"</formula>
    </cfRule>
  </conditionalFormatting>
  <conditionalFormatting sqref="C182">
    <cfRule type="expression" dxfId="310" priority="22">
      <formula>$D$149="VOE"</formula>
    </cfRule>
  </conditionalFormatting>
  <conditionalFormatting sqref="D182:E182">
    <cfRule type="expression" dxfId="309" priority="21">
      <formula>$D$149="VOE"</formula>
    </cfRule>
  </conditionalFormatting>
  <conditionalFormatting sqref="D182:E182">
    <cfRule type="expression" dxfId="308" priority="20">
      <formula>$D$149="VOE"</formula>
    </cfRule>
  </conditionalFormatting>
  <conditionalFormatting sqref="F182">
    <cfRule type="expression" dxfId="307" priority="19">
      <formula>$D$149="VOE"</formula>
    </cfRule>
  </conditionalFormatting>
  <conditionalFormatting sqref="F182">
    <cfRule type="expression" dxfId="306" priority="18">
      <formula>$D$149="VOE"</formula>
    </cfRule>
  </conditionalFormatting>
  <conditionalFormatting sqref="F240 C235:E239 G239:H239 C241:F251">
    <cfRule type="expression" dxfId="305" priority="1">
      <formula>$D$207="VOE"</formula>
    </cfRule>
  </conditionalFormatting>
  <conditionalFormatting sqref="H218">
    <cfRule type="cellIs" dxfId="304" priority="15" stopIfTrue="1" operator="greaterThan">
      <formula>$I$44</formula>
    </cfRule>
    <cfRule type="cellIs" dxfId="303" priority="17" stopIfTrue="1" operator="lessThan">
      <formula>$I$44</formula>
    </cfRule>
  </conditionalFormatting>
  <conditionalFormatting sqref="F231">
    <cfRule type="cellIs" dxfId="302" priority="13" stopIfTrue="1" operator="greaterThan">
      <formula>$G$57</formula>
    </cfRule>
    <cfRule type="cellIs" dxfId="301" priority="16" stopIfTrue="1" operator="lessThan">
      <formula>$G$57</formula>
    </cfRule>
  </conditionalFormatting>
  <conditionalFormatting sqref="C231:E231">
    <cfRule type="cellIs" dxfId="300" priority="14" stopIfTrue="1" operator="equal">
      <formula>"Payroll Frequency changed, delete value in F79"</formula>
    </cfRule>
  </conditionalFormatting>
  <conditionalFormatting sqref="B212:H225">
    <cfRule type="expression" dxfId="299" priority="12">
      <formula>$D$207="Pay Stubs"</formula>
    </cfRule>
  </conditionalFormatting>
  <conditionalFormatting sqref="B229:H239 B249:H251 C241:H248 B240 G240:H240">
    <cfRule type="expression" dxfId="298" priority="11">
      <formula>$D$207="VOE"</formula>
    </cfRule>
  </conditionalFormatting>
  <conditionalFormatting sqref="G216 E215:E225">
    <cfRule type="expression" dxfId="297" priority="10">
      <formula>$D$207="Pay Stubs"</formula>
    </cfRule>
  </conditionalFormatting>
  <conditionalFormatting sqref="E229">
    <cfRule type="expression" dxfId="296" priority="9">
      <formula>$D$207="VOE"</formula>
    </cfRule>
  </conditionalFormatting>
  <conditionalFormatting sqref="E207">
    <cfRule type="expression" dxfId="295" priority="8">
      <formula>$D$207 = ""</formula>
    </cfRule>
  </conditionalFormatting>
  <conditionalFormatting sqref="B241:B248">
    <cfRule type="expression" dxfId="294" priority="7">
      <formula>$D$207="VOE"</formula>
    </cfRule>
  </conditionalFormatting>
  <conditionalFormatting sqref="C240">
    <cfRule type="expression" dxfId="293" priority="6">
      <formula>$D$207="VOE"</formula>
    </cfRule>
  </conditionalFormatting>
  <conditionalFormatting sqref="C240">
    <cfRule type="expression" dxfId="292" priority="5">
      <formula>$D$207="VOE"</formula>
    </cfRule>
  </conditionalFormatting>
  <conditionalFormatting sqref="D240:E240">
    <cfRule type="expression" dxfId="291" priority="4">
      <formula>$D$207="VOE"</formula>
    </cfRule>
  </conditionalFormatting>
  <conditionalFormatting sqref="D240:E240">
    <cfRule type="expression" dxfId="290" priority="3">
      <formula>$D$207="VOE"</formula>
    </cfRule>
  </conditionalFormatting>
  <conditionalFormatting sqref="F240">
    <cfRule type="expression" dxfId="289" priority="2">
      <formula>$D$207="VOE"</formula>
    </cfRule>
  </conditionalFormatting>
  <dataValidations count="33">
    <dataValidation type="date" allowBlank="1" showInputMessage="1" showErrorMessage="1" errorTitle="Invalid Date" error="The date you entered is either invalid format or out of range. Please make sure the date is corrent and then proceed." promptTitle="Date Format" prompt="mm/dd/yyyy" sqref="D35 D93 D151 D209">
      <formula1>EDATE(TODAY(),-1200)</formula1>
      <formula2>TODAY()</formula2>
    </dataValidation>
    <dataValidation type="custom" allowBlank="1" showInputMessage="1" showErrorMessage="1" errorTitle="Section" error="Incorrect Section!!" sqref="F77 C61:E65 C67:E77">
      <formula1>INDIRECT("$D$33") = "Pay Stubs"</formula1>
    </dataValidation>
    <dataValidation type="custom" allowBlank="1" showInputMessage="1" showErrorMessage="1" errorTitle="Section" error="Incorrect Section!!" sqref="E41:E42 E44:E51">
      <formula1>INDIRECT("$D$33") = "VOE"</formula1>
    </dataValidation>
    <dataValidation allowBlank="1" showInputMessage="1" showErrorMessage="1" prompt="Gross income will be calculated by taking the net income and adding back the amount of depreciation or amortization taken in that year.  If the resulting income is negative, gross income will be indicated as $0 for the year." sqref="C279:D279"/>
    <dataValidation allowBlank="1" showInputMessage="1" showErrorMessage="1" prompt="Monthly Average * Months Remaining in Current Year + Current Year Gross income." sqref="F280:G280"/>
    <dataValidation allowBlank="1" showInputMessage="1" showErrorMessage="1" prompt="Earnings for the remainder of the year will be based on the monthly average of the adjusted income from the two most recent years.  If less than two prior years self employment history, the current year will be included in the average." sqref="H274"/>
    <dataValidation allowBlank="1" showInputMessage="1" showErrorMessage="1" prompt="Include vacation, holiday and sick time in regular/base hours.  " sqref="B64 B122 B180 B238"/>
    <dataValidation allowBlank="1" showInputMessage="1" showErrorMessage="1" prompt="Include vacation, holiday and sick pay in Base Pay." sqref="B66 B124 B182 B240"/>
    <dataValidation allowBlank="1" showInputMessage="1" showErrorMessage="1" prompt="It is important to determine the pay schedule to accurately calculate pay periods to date." sqref="F44:G44 C57:E57 C115:E115 F102:G102 C173:E173 F160:G160 C231:E231 F218:G218"/>
    <dataValidation allowBlank="1" showInputMessage="1" showErrorMessage="1" prompt="Count full weeks from off season start date to off season end date indicated on VOE." sqref="C261:D261"/>
    <dataValidation type="list" allowBlank="1" showInputMessage="1" showErrorMessage="1" sqref="H261">
      <formula1>"No, Yes"</formula1>
    </dataValidation>
    <dataValidation allowBlank="1" showInputMessage="1" showErrorMessage="1" prompt="Enter the Househol Member Number (1-10) from the Household Summary Tab." sqref="D5"/>
    <dataValidation allowBlank="1" showInputMessage="1" showErrorMessage="1" prompt="If unknown enter Weekly." sqref="C43:D43 C101:D101 C159:D159 C217:D217"/>
    <dataValidation allowBlank="1" showInputMessage="1" showErrorMessage="1" prompt="If blank, worksheet calculation assumes the person was employed at position prior to January 1 of the income documentation year." sqref="C35 C93 C151 C209"/>
    <dataValidation allowBlank="1" showInputMessage="1" showErrorMessage="1" prompt="Enter the type of income documentation used to qualify the household." sqref="C33 C91 C149 C207"/>
    <dataValidation allowBlank="1" showInputMessage="1" showErrorMessage="1" prompt="If Thru Date is not provided, enter the date the VOE was signed." sqref="C44:D44 C102:D102 C160:D160 C218:D218"/>
    <dataValidation type="list" allowBlank="1" showInputMessage="1" showErrorMessage="1" sqref="D33 D91 D149 D207">
      <formula1>"VOE, Pay Stubs"</formula1>
    </dataValidation>
    <dataValidation showDropDown="1" showInputMessage="1" showErrorMessage="1" sqref="G33:G34 G91:G92 G149:G150 G207:G208"/>
    <dataValidation allowBlank="1" showInputMessage="1" showErrorMessage="1" prompt="If a range of hours is indicated on the VOE, enter the high end of the range." sqref="C265:D265 C41:D41 C99:D99 C157:D157 C215:D215"/>
    <dataValidation type="list" allowBlank="1" showInputMessage="1" showErrorMessage="1" error="Please delete the entry and select a schedule from the drop down list." sqref="E55 E43 E101 E113 E159 E171 E217 E229">
      <formula1>"Weekly, Bi-Weekly, Semi-Monthly, Monthly"</formula1>
    </dataValidation>
    <dataValidation type="whole" allowBlank="1" showInputMessage="1" showErrorMessage="1" sqref="F57 H44 H102 F115 H160 F173 H218 F231">
      <formula1>0</formula1>
      <formula2>24</formula2>
    </dataValidation>
    <dataValidation allowBlank="1" showInputMessage="1" showErrorMessage="1" prompt="If YTD amount is not listed on the pay stubs leave blank." sqref="F67:F76 F125:F134 F183:F192 F241:F250"/>
    <dataValidation type="list" allowBlank="1" showInputMessage="1" showErrorMessage="1" sqref="G65:H65 G42:H42 G123:H123 G100:H100 G181:H181 G158:H158 G239:H239 G216:H216">
      <formula1>"Hourly Pay Rate, Weekly Pay Rate, Bi-Weekly Pay Rate, Semi-Monthly Pay Rate, Monthly Pay Rate, Annual Pay Rate"</formula1>
    </dataValidation>
    <dataValidation type="whole" allowBlank="1" showInputMessage="1" showErrorMessage="1" error="Weeks Off Work During Year + Weeks Employed to Date can not exceed 52." sqref="E261">
      <formula1>0</formula1>
      <formula2>D263</formula2>
    </dataValidation>
    <dataValidation type="whole" operator="lessThanOrEqual" allowBlank="1" showInputMessage="1" showErrorMessage="1" error="Weeks Employed to Date can not exceed Weeks Employed in Calendar Year." sqref="E264">
      <formula1>C263</formula1>
    </dataValidation>
    <dataValidation allowBlank="1" showInputMessage="1" showErrorMessage="1" errorTitle="Section" error="Incorrect Section!!" sqref="C124:F124 C66:F66 C182:F182 C240:F240"/>
    <dataValidation type="whole" allowBlank="1" showInputMessage="1" showErrorMessage="1" prompt="Enter number of pay periods per year, between 1 and 52." sqref="F19:F26">
      <formula1>1</formula1>
      <formula2>52</formula2>
    </dataValidation>
    <dataValidation type="custom" allowBlank="1" showInputMessage="1" showErrorMessage="1" errorTitle="Section" error="Incorrect Section!!" sqref="C235:E239 C241:E251 F251">
      <formula1>INDIRECT("$D$207") = "Pay Stubs"</formula1>
    </dataValidation>
    <dataValidation type="custom" allowBlank="1" showInputMessage="1" showErrorMessage="1" errorTitle="Section" error="Incorrect Section!!" sqref="C177:E181 C183:E193 F193">
      <formula1>INDIRECT("$D$149") = "Pay Stubs"</formula1>
    </dataValidation>
    <dataValidation type="custom" allowBlank="1" showInputMessage="1" showErrorMessage="1" errorTitle="Section" error="Incorrect Section!!" sqref="E157:E158 E160:E167">
      <formula1>INDIRECT("$D$149") = "VOE"</formula1>
    </dataValidation>
    <dataValidation type="custom" allowBlank="1" showInputMessage="1" showErrorMessage="1" errorTitle="Section" error="Incorrect Section!!" sqref="C125:E135 F135 C119:E123">
      <formula1>INDIRECT("$D$91") = "Pay Stubs"</formula1>
    </dataValidation>
    <dataValidation type="custom" allowBlank="1" showInputMessage="1" showErrorMessage="1" errorTitle="Section" error="Incorrect Section!!" sqref="E99:E100 E102:E109">
      <formula1>INDIRECT("$D$91") = "VOE"</formula1>
    </dataValidation>
    <dataValidation type="custom" allowBlank="1" showInputMessage="1" showErrorMessage="1" errorTitle="Section" error="Incorrect Section!!" sqref="E215:E216 E218:E225">
      <formula1>INDIRECT("$D$207") = "VOE"</formula1>
    </dataValidation>
  </dataValidations>
  <hyperlinks>
    <hyperlink ref="H283" location="'HH Member 4'!A3" display="Back to Top ^"/>
    <hyperlink ref="B9:D9" location="'HH Member 4'!Position2" display="Position 2"/>
    <hyperlink ref="B10:D10" location="'HH Member 4'!Position3" display="Position 3"/>
    <hyperlink ref="B11:D11" location="'HH Member 4'!Position4" display="Position 4"/>
    <hyperlink ref="B12:D12" location="'HH Member 4'!OtherIncome" display="Other Income"/>
    <hyperlink ref="B13:D13" location="'HH Member 4'!SeasonalIncome" display="Seasonal Income"/>
    <hyperlink ref="B14:D14" location="'HH Member 4'!SelfEmploymentIncome" display="Self Employment Income"/>
    <hyperlink ref="B8:D8" location="'HH Member 4'!Position1" display="'HH Member 4'!Position1"/>
    <hyperlink ref="H29" location="'HH Member 4'!A3" display="Back to Top ^"/>
    <hyperlink ref="H87" location="'HH Member 4'!A3" display="Back to Top ^"/>
    <hyperlink ref="H145" location="'HH Member 4'!A3" display="Back to Top ^"/>
    <hyperlink ref="H203" location="'HH Member 4'!A3" display="Back to Top ^"/>
  </hyperlinks>
  <pageMargins left="0.25" right="0.25" top="0.5" bottom="0.5" header="0.3" footer="0.3"/>
  <pageSetup orientation="portrait" blackAndWhite="1" errors="blank" r:id="rId1"/>
  <headerFooter>
    <oddFooter>&amp;R&amp;8 1/1/2022</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9"/>
  <sheetViews>
    <sheetView showGridLines="0" zoomScaleNormal="100" workbookViewId="0">
      <pane ySplit="2" topLeftCell="A3" activePane="bottomLeft" state="frozen"/>
      <selection pane="bottomLeft" activeCell="A3" sqref="A3"/>
    </sheetView>
  </sheetViews>
  <sheetFormatPr defaultColWidth="9" defaultRowHeight="0" customHeight="1" zeroHeight="1" x14ac:dyDescent="0.25"/>
  <cols>
    <col min="1" max="1" width="1.5" style="18" customWidth="1"/>
    <col min="2" max="2" width="20.75" style="18" customWidth="1"/>
    <col min="3" max="3" width="11.625" style="18" customWidth="1"/>
    <col min="4" max="4" width="14.75" style="18" customWidth="1"/>
    <col min="5" max="5" width="13.75" style="18" customWidth="1"/>
    <col min="6" max="6" width="13.625" style="18" bestFit="1" customWidth="1"/>
    <col min="7" max="7" width="12.25" style="18" customWidth="1"/>
    <col min="8" max="8" width="12.75" style="18" bestFit="1" customWidth="1"/>
    <col min="9" max="9" width="5.875" style="18" customWidth="1"/>
    <col min="10" max="10" width="43.875" style="368" customWidth="1"/>
    <col min="11" max="11" width="61" style="154" customWidth="1"/>
    <col min="12" max="12" width="7.75" style="23" customWidth="1"/>
    <col min="13" max="13" width="9.375" style="18" customWidth="1"/>
    <col min="14" max="15" width="9" style="18" customWidth="1"/>
    <col min="16" max="16" width="12.875" style="18" customWidth="1"/>
    <col min="17" max="17" width="9" style="18" customWidth="1"/>
    <col min="18" max="18" width="11.625" style="18" customWidth="1"/>
    <col min="19" max="19" width="13.125" style="18" customWidth="1"/>
    <col min="20" max="20" width="12.25" style="18" customWidth="1"/>
    <col min="21" max="21" width="10.5" style="18" customWidth="1"/>
    <col min="22" max="22" width="12" style="18" customWidth="1"/>
    <col min="23" max="23" width="10.125" style="18" customWidth="1"/>
    <col min="24" max="25" width="9" style="18" customWidth="1"/>
    <col min="26" max="16384" width="9" style="18"/>
  </cols>
  <sheetData>
    <row r="1" spans="1:22" ht="15.75" customHeight="1" x14ac:dyDescent="0.25">
      <c r="A1" s="15"/>
      <c r="B1" s="470" t="s">
        <v>294</v>
      </c>
      <c r="C1" s="470"/>
      <c r="D1" s="470"/>
      <c r="E1" s="470"/>
      <c r="F1" s="470"/>
      <c r="G1" s="470"/>
      <c r="H1" s="470"/>
      <c r="I1" s="16"/>
      <c r="K1" s="142"/>
      <c r="L1" s="17"/>
      <c r="M1" s="67"/>
      <c r="N1" s="67"/>
      <c r="O1" s="67"/>
      <c r="P1" s="67"/>
      <c r="Q1" s="67"/>
      <c r="R1" s="67"/>
      <c r="S1" s="67"/>
      <c r="T1" s="67"/>
      <c r="U1" s="67"/>
      <c r="V1" s="67"/>
    </row>
    <row r="2" spans="1:22" ht="22.5" customHeight="1" x14ac:dyDescent="0.3">
      <c r="A2" s="15"/>
      <c r="B2" s="470"/>
      <c r="C2" s="470"/>
      <c r="D2" s="470"/>
      <c r="E2" s="470"/>
      <c r="F2" s="470"/>
      <c r="G2" s="470"/>
      <c r="H2" s="470"/>
      <c r="I2" s="16"/>
      <c r="J2" s="471" t="s">
        <v>266</v>
      </c>
      <c r="K2" s="472"/>
      <c r="L2" s="17"/>
      <c r="M2" s="67"/>
      <c r="N2" s="67"/>
      <c r="O2" s="67"/>
      <c r="P2" s="67"/>
      <c r="Q2" s="67"/>
      <c r="R2" s="67"/>
      <c r="S2" s="67"/>
      <c r="T2" s="67"/>
      <c r="U2" s="67"/>
      <c r="V2" s="67"/>
    </row>
    <row r="3" spans="1:22" ht="38.25" customHeight="1" x14ac:dyDescent="0.25">
      <c r="A3" s="19"/>
      <c r="B3" s="20"/>
      <c r="C3" s="20"/>
      <c r="D3" s="473" t="s">
        <v>243</v>
      </c>
      <c r="E3" s="473"/>
      <c r="F3" s="473"/>
      <c r="G3" s="21"/>
      <c r="H3" s="21"/>
      <c r="I3" s="19"/>
      <c r="J3" s="474"/>
      <c r="K3" s="474"/>
      <c r="L3" s="17"/>
      <c r="M3" s="67"/>
      <c r="N3" s="67"/>
      <c r="O3" s="67"/>
      <c r="P3" s="67"/>
      <c r="Q3" s="67"/>
      <c r="R3" s="67"/>
      <c r="S3" s="67"/>
      <c r="T3" s="67"/>
      <c r="U3" s="67"/>
      <c r="V3" s="67"/>
    </row>
    <row r="4" spans="1:22" ht="16.5" thickBot="1" x14ac:dyDescent="0.3">
      <c r="A4" s="19"/>
      <c r="B4" s="155" t="s">
        <v>56</v>
      </c>
      <c r="C4" s="156"/>
      <c r="D4" s="157"/>
      <c r="E4" s="158"/>
      <c r="F4" s="159"/>
      <c r="G4" s="159"/>
      <c r="H4" s="160"/>
      <c r="I4" s="19"/>
      <c r="J4" s="475" t="s">
        <v>226</v>
      </c>
      <c r="K4" s="475"/>
      <c r="L4" s="17"/>
      <c r="M4" s="67"/>
      <c r="N4" s="67"/>
      <c r="O4" s="67"/>
      <c r="P4" s="67"/>
      <c r="Q4" s="67"/>
      <c r="R4" s="67"/>
      <c r="S4" s="67"/>
      <c r="T4" s="67"/>
      <c r="U4" s="67"/>
      <c r="V4" s="67"/>
    </row>
    <row r="5" spans="1:22" ht="30.75" customHeight="1" thickBot="1" x14ac:dyDescent="0.3">
      <c r="A5" s="22"/>
      <c r="B5" s="161" t="s">
        <v>55</v>
      </c>
      <c r="C5" s="162"/>
      <c r="D5" s="163">
        <v>5</v>
      </c>
      <c r="E5" s="476" t="str">
        <f>IF(D5 = "", "", IF(OR(D5=0, D5&gt;15), "Invalid Household Member Number", IF(VLOOKUP(D5, Name, 2, FALSE) = "", "Name not entered on Household Summary", VLOOKUP(D5, Name, 2, FALSE))))</f>
        <v>Name not entered on Household Summary</v>
      </c>
      <c r="F5" s="477"/>
      <c r="G5" s="477"/>
      <c r="H5" s="478"/>
      <c r="I5" s="19"/>
      <c r="J5" s="392" t="s">
        <v>236</v>
      </c>
      <c r="K5" s="392"/>
      <c r="L5" s="17"/>
      <c r="M5" s="67"/>
      <c r="N5" s="67"/>
      <c r="O5" s="67"/>
      <c r="P5" s="67"/>
      <c r="Q5" s="67"/>
      <c r="R5" s="67"/>
      <c r="S5" s="67"/>
      <c r="T5" s="67"/>
      <c r="U5" s="67"/>
      <c r="V5" s="67"/>
    </row>
    <row r="6" spans="1:22" ht="15" customHeight="1" x14ac:dyDescent="0.25">
      <c r="A6" s="19"/>
      <c r="B6" s="164"/>
      <c r="C6" s="165"/>
      <c r="D6" s="166"/>
      <c r="E6" s="167"/>
      <c r="F6" s="168" t="s">
        <v>118</v>
      </c>
      <c r="G6" s="169"/>
      <c r="H6" s="170"/>
      <c r="I6" s="19"/>
      <c r="J6" s="392" t="s">
        <v>264</v>
      </c>
      <c r="K6" s="392"/>
      <c r="L6" s="17"/>
      <c r="M6" s="67"/>
      <c r="N6" s="67"/>
      <c r="O6" s="67"/>
      <c r="P6" s="67"/>
      <c r="Q6" s="67"/>
      <c r="R6" s="67"/>
      <c r="S6" s="67"/>
      <c r="T6" s="67"/>
      <c r="U6" s="67"/>
      <c r="V6" s="67"/>
    </row>
    <row r="7" spans="1:22" ht="15.75" customHeight="1" x14ac:dyDescent="0.25">
      <c r="A7" s="19"/>
      <c r="B7" s="171" t="s">
        <v>58</v>
      </c>
      <c r="C7" s="172"/>
      <c r="D7" s="173"/>
      <c r="E7" s="174" t="s">
        <v>48</v>
      </c>
      <c r="F7" s="174" t="s">
        <v>119</v>
      </c>
      <c r="G7" s="169"/>
      <c r="H7" s="170"/>
      <c r="I7" s="19"/>
      <c r="J7" s="392" t="s">
        <v>265</v>
      </c>
      <c r="K7" s="392"/>
      <c r="L7" s="17"/>
      <c r="M7" s="67"/>
      <c r="N7" s="67"/>
      <c r="O7" s="67"/>
      <c r="P7" s="67"/>
      <c r="Q7" s="67"/>
      <c r="R7" s="67"/>
      <c r="S7" s="67"/>
      <c r="T7" s="67"/>
      <c r="U7" s="67"/>
      <c r="V7" s="67"/>
    </row>
    <row r="8" spans="1:22" ht="15.75" customHeight="1" x14ac:dyDescent="0.25">
      <c r="A8" s="19"/>
      <c r="B8" s="466" t="str">
        <f>IF(D31 = "", "Position 1", D31)</f>
        <v>Position 1</v>
      </c>
      <c r="C8" s="466"/>
      <c r="D8" s="466"/>
      <c r="E8" s="138" t="s">
        <v>282</v>
      </c>
      <c r="F8" s="175">
        <f>IF(D33="VOE",IF(H49&gt;G49,H49,G49),IF(D33="Pay Stubs",IF(H77&gt;G77,H77,G77),0))</f>
        <v>0</v>
      </c>
      <c r="G8" s="468" t="s">
        <v>106</v>
      </c>
      <c r="H8" s="469"/>
      <c r="I8" s="19"/>
      <c r="J8" s="444" t="s">
        <v>267</v>
      </c>
      <c r="K8" s="444"/>
      <c r="L8" s="17"/>
      <c r="M8" s="67"/>
      <c r="N8" s="67"/>
      <c r="O8" s="67"/>
      <c r="P8" s="67"/>
      <c r="Q8" s="67"/>
      <c r="R8" s="67"/>
      <c r="S8" s="67"/>
      <c r="T8" s="67"/>
      <c r="U8" s="67"/>
      <c r="V8" s="67"/>
    </row>
    <row r="9" spans="1:22" ht="15.75" x14ac:dyDescent="0.25">
      <c r="A9" s="19"/>
      <c r="B9" s="466" t="s">
        <v>31</v>
      </c>
      <c r="C9" s="466"/>
      <c r="D9" s="466"/>
      <c r="E9" s="138" t="s">
        <v>289</v>
      </c>
      <c r="F9" s="175">
        <f>IF(D91="VOE",IF(H107&gt;G107,H107,G107),IF(D91="Pay Stubs",IF(H135&gt;G135,H135,G135),0))</f>
        <v>0</v>
      </c>
      <c r="G9" s="468"/>
      <c r="H9" s="469"/>
      <c r="I9" s="19"/>
      <c r="J9" s="392" t="s">
        <v>234</v>
      </c>
      <c r="K9" s="392"/>
      <c r="L9" s="17"/>
      <c r="M9" s="67"/>
      <c r="N9" s="67"/>
      <c r="O9" s="67"/>
      <c r="P9" s="67"/>
      <c r="Q9" s="67"/>
      <c r="R9" s="67"/>
      <c r="S9" s="67"/>
      <c r="T9" s="67"/>
      <c r="U9" s="67"/>
      <c r="V9" s="67"/>
    </row>
    <row r="10" spans="1:22" ht="15.75" customHeight="1" x14ac:dyDescent="0.25">
      <c r="A10" s="19"/>
      <c r="B10" s="466" t="s">
        <v>32</v>
      </c>
      <c r="C10" s="466"/>
      <c r="D10" s="466"/>
      <c r="E10" s="138" t="s">
        <v>290</v>
      </c>
      <c r="F10" s="175">
        <f>IF(D149="VOE",IF(H165&gt;G165,H165,G165),IF(D149="Pay Stubs",IF(H193&gt;G193,H193,G193),0))</f>
        <v>0</v>
      </c>
      <c r="G10" s="468"/>
      <c r="H10" s="469"/>
      <c r="I10" s="19"/>
      <c r="J10" s="392" t="s">
        <v>235</v>
      </c>
      <c r="K10" s="392"/>
      <c r="L10" s="17"/>
      <c r="M10" s="67"/>
      <c r="N10" s="67"/>
      <c r="O10" s="67"/>
      <c r="P10" s="67"/>
      <c r="Q10" s="67"/>
      <c r="R10" s="67"/>
      <c r="S10" s="67"/>
      <c r="T10" s="67"/>
      <c r="U10" s="67"/>
      <c r="V10" s="67"/>
    </row>
    <row r="11" spans="1:22" ht="15.75" customHeight="1" x14ac:dyDescent="0.25">
      <c r="A11" s="19"/>
      <c r="B11" s="466" t="s">
        <v>64</v>
      </c>
      <c r="C11" s="466"/>
      <c r="D11" s="466"/>
      <c r="E11" s="138" t="s">
        <v>291</v>
      </c>
      <c r="F11" s="175">
        <f>IF(D207="VOE",IF(H223&gt;G223,H223,G223),IF(D207="Pay Stubs",IF(H251&gt;G251,H251,G251),0))</f>
        <v>0</v>
      </c>
      <c r="G11" s="468"/>
      <c r="H11" s="469"/>
      <c r="I11" s="19"/>
      <c r="J11" s="392" t="s">
        <v>268</v>
      </c>
      <c r="K11" s="392"/>
      <c r="L11" s="17"/>
      <c r="M11" s="67"/>
      <c r="N11" s="67"/>
      <c r="O11" s="67"/>
      <c r="P11" s="67"/>
      <c r="Q11" s="67"/>
      <c r="R11" s="67"/>
      <c r="S11" s="67"/>
      <c r="T11" s="67"/>
      <c r="U11" s="67"/>
      <c r="V11" s="67"/>
    </row>
    <row r="12" spans="1:22" ht="15.75" x14ac:dyDescent="0.25">
      <c r="A12" s="19"/>
      <c r="B12" s="466" t="s">
        <v>33</v>
      </c>
      <c r="C12" s="466"/>
      <c r="D12" s="466"/>
      <c r="E12" s="176" t="s">
        <v>117</v>
      </c>
      <c r="F12" s="177">
        <f>G27</f>
        <v>0</v>
      </c>
      <c r="G12" s="169"/>
      <c r="H12" s="170"/>
      <c r="I12" s="19"/>
      <c r="J12" s="392" t="s">
        <v>269</v>
      </c>
      <c r="K12" s="392"/>
      <c r="N12" s="67"/>
      <c r="O12" s="67"/>
      <c r="P12" s="67"/>
      <c r="Q12" s="67"/>
      <c r="R12" s="67"/>
      <c r="S12" s="67"/>
      <c r="T12" s="67"/>
      <c r="U12" s="67"/>
      <c r="V12" s="67"/>
    </row>
    <row r="13" spans="1:22" ht="15.75" x14ac:dyDescent="0.25">
      <c r="A13" s="19"/>
      <c r="B13" s="466" t="s">
        <v>91</v>
      </c>
      <c r="C13" s="466"/>
      <c r="D13" s="466"/>
      <c r="E13" s="176" t="s">
        <v>292</v>
      </c>
      <c r="F13" s="177">
        <f>IF(AND(OR(H270 = "", H270 = 0), OR(G270 = "", G270 = 0)), 0, IF(H270&gt; G270, H270, G270))</f>
        <v>0</v>
      </c>
      <c r="G13" s="169"/>
      <c r="H13" s="170"/>
      <c r="I13" s="19"/>
      <c r="J13" s="467"/>
      <c r="K13" s="467"/>
      <c r="N13" s="67"/>
      <c r="O13" s="67"/>
      <c r="P13" s="67"/>
      <c r="Q13" s="67"/>
      <c r="R13" s="67"/>
      <c r="S13" s="67"/>
      <c r="T13" s="67"/>
      <c r="U13" s="67"/>
      <c r="V13" s="67"/>
    </row>
    <row r="14" spans="1:22" ht="15.75" x14ac:dyDescent="0.25">
      <c r="A14" s="19"/>
      <c r="B14" s="466" t="s">
        <v>28</v>
      </c>
      <c r="C14" s="466"/>
      <c r="D14" s="466"/>
      <c r="E14" s="176" t="s">
        <v>293</v>
      </c>
      <c r="F14" s="177">
        <f>H280</f>
        <v>0</v>
      </c>
      <c r="G14" s="169"/>
      <c r="H14" s="170"/>
      <c r="I14" s="19"/>
      <c r="J14" s="443" t="s">
        <v>227</v>
      </c>
      <c r="K14" s="443"/>
      <c r="L14" s="17"/>
      <c r="M14" s="67"/>
      <c r="N14" s="67"/>
      <c r="O14" s="67"/>
      <c r="P14" s="67"/>
      <c r="Q14" s="67"/>
      <c r="R14" s="67"/>
      <c r="S14" s="67"/>
      <c r="T14" s="67"/>
      <c r="U14" s="67"/>
      <c r="V14" s="67"/>
    </row>
    <row r="15" spans="1:22" ht="31.5" customHeight="1" x14ac:dyDescent="0.25">
      <c r="A15" s="19"/>
      <c r="B15" s="464" t="s">
        <v>13</v>
      </c>
      <c r="C15" s="464"/>
      <c r="D15" s="464"/>
      <c r="E15" s="176"/>
      <c r="F15" s="177">
        <f>SUM(F8:F14)</f>
        <v>0</v>
      </c>
      <c r="G15" s="178"/>
      <c r="H15" s="179"/>
      <c r="I15" s="19"/>
      <c r="J15" s="444" t="s">
        <v>228</v>
      </c>
      <c r="K15" s="444"/>
      <c r="L15" s="17"/>
      <c r="M15" s="67"/>
      <c r="N15" s="67"/>
      <c r="O15" s="67"/>
      <c r="P15" s="67"/>
      <c r="Q15" s="67"/>
      <c r="R15" s="67"/>
      <c r="S15" s="67"/>
      <c r="T15" s="67"/>
      <c r="U15" s="67"/>
      <c r="V15" s="67"/>
    </row>
    <row r="16" spans="1:22" ht="16.5" thickBot="1" x14ac:dyDescent="0.3">
      <c r="A16" s="19"/>
      <c r="B16" s="180"/>
      <c r="C16" s="180"/>
      <c r="D16" s="180"/>
      <c r="E16" s="180"/>
      <c r="F16" s="180"/>
      <c r="G16" s="180"/>
      <c r="H16" s="180"/>
      <c r="I16" s="19"/>
      <c r="J16" s="444"/>
      <c r="K16" s="444"/>
      <c r="L16" s="17"/>
      <c r="M16" s="67"/>
      <c r="N16" s="67"/>
      <c r="O16" s="67"/>
      <c r="P16" s="67"/>
      <c r="Q16" s="67"/>
      <c r="R16" s="67"/>
      <c r="S16" s="67"/>
      <c r="T16" s="67"/>
      <c r="U16" s="67"/>
      <c r="V16" s="67"/>
    </row>
    <row r="17" spans="1:22" ht="16.5" thickTop="1" x14ac:dyDescent="0.25">
      <c r="A17" s="19"/>
      <c r="B17" s="85"/>
      <c r="C17" s="85"/>
      <c r="D17" s="85"/>
      <c r="E17" s="85"/>
      <c r="F17" s="85"/>
      <c r="G17" s="85"/>
      <c r="H17" s="85"/>
      <c r="I17" s="19"/>
      <c r="J17" s="444"/>
      <c r="K17" s="444"/>
      <c r="L17" s="17"/>
      <c r="M17" s="67"/>
      <c r="N17" s="67"/>
      <c r="O17" s="67"/>
      <c r="P17" s="67"/>
      <c r="Q17" s="67"/>
      <c r="R17" s="67"/>
      <c r="S17" s="67"/>
      <c r="T17" s="67"/>
      <c r="U17" s="67"/>
      <c r="V17" s="67"/>
    </row>
    <row r="18" spans="1:22" ht="37.5" thickBot="1" x14ac:dyDescent="0.3">
      <c r="A18" s="19"/>
      <c r="B18" s="181" t="s">
        <v>10</v>
      </c>
      <c r="C18" s="182" t="s">
        <v>73</v>
      </c>
      <c r="D18" s="183"/>
      <c r="E18" s="184" t="s">
        <v>11</v>
      </c>
      <c r="F18" s="185" t="s">
        <v>271</v>
      </c>
      <c r="G18" s="186" t="s">
        <v>13</v>
      </c>
      <c r="H18" s="187"/>
      <c r="I18" s="19"/>
      <c r="J18" s="443" t="s">
        <v>229</v>
      </c>
      <c r="K18" s="443"/>
      <c r="L18" s="17"/>
      <c r="M18" s="67"/>
      <c r="N18" s="67"/>
      <c r="O18" s="67"/>
      <c r="P18" s="67"/>
      <c r="Q18" s="67"/>
      <c r="R18" s="67"/>
      <c r="S18" s="67"/>
      <c r="T18" s="67"/>
      <c r="U18" s="67"/>
      <c r="V18" s="67"/>
    </row>
    <row r="19" spans="1:22" ht="32.25" customHeight="1" x14ac:dyDescent="0.25">
      <c r="A19" s="19"/>
      <c r="B19" s="188"/>
      <c r="C19" s="439" t="s">
        <v>23</v>
      </c>
      <c r="D19" s="465"/>
      <c r="E19" s="189"/>
      <c r="F19" s="190"/>
      <c r="G19" s="191">
        <f>IF(F19 = "", 0, E19*F19)</f>
        <v>0</v>
      </c>
      <c r="H19" s="170"/>
      <c r="J19" s="444" t="s">
        <v>279</v>
      </c>
      <c r="K19" s="444"/>
      <c r="L19" s="17"/>
      <c r="M19" s="67"/>
      <c r="N19" s="67"/>
      <c r="O19" s="67"/>
      <c r="P19" s="67"/>
      <c r="Q19" s="67"/>
      <c r="R19" s="67"/>
      <c r="S19" s="67"/>
      <c r="T19" s="67"/>
      <c r="U19" s="67"/>
      <c r="V19" s="67"/>
    </row>
    <row r="20" spans="1:22" ht="28.5" customHeight="1" x14ac:dyDescent="0.25">
      <c r="A20" s="19"/>
      <c r="B20" s="188"/>
      <c r="C20" s="457" t="s">
        <v>24</v>
      </c>
      <c r="D20" s="458"/>
      <c r="E20" s="192"/>
      <c r="F20" s="193"/>
      <c r="G20" s="191">
        <f t="shared" ref="G20:G24" si="0">IF(F20 = "", 0, E20*F20)</f>
        <v>0</v>
      </c>
      <c r="H20" s="170"/>
      <c r="J20" s="143" t="s">
        <v>280</v>
      </c>
      <c r="K20" s="459" t="s">
        <v>230</v>
      </c>
      <c r="L20" s="18"/>
    </row>
    <row r="21" spans="1:22" ht="15" customHeight="1" x14ac:dyDescent="0.25">
      <c r="A21" s="19"/>
      <c r="B21" s="188"/>
      <c r="C21" s="457" t="s">
        <v>25</v>
      </c>
      <c r="D21" s="458"/>
      <c r="E21" s="192"/>
      <c r="F21" s="193"/>
      <c r="G21" s="191">
        <f t="shared" si="0"/>
        <v>0</v>
      </c>
      <c r="H21" s="170"/>
      <c r="J21" s="144" t="s">
        <v>272</v>
      </c>
      <c r="K21" s="459"/>
    </row>
    <row r="22" spans="1:22" ht="15" customHeight="1" x14ac:dyDescent="0.25">
      <c r="A22" s="19"/>
      <c r="B22" s="188"/>
      <c r="C22" s="457" t="s">
        <v>26</v>
      </c>
      <c r="D22" s="458"/>
      <c r="E22" s="192"/>
      <c r="F22" s="193"/>
      <c r="G22" s="191">
        <f t="shared" si="0"/>
        <v>0</v>
      </c>
      <c r="H22" s="170"/>
      <c r="J22" s="144" t="s">
        <v>273</v>
      </c>
      <c r="K22" s="459"/>
    </row>
    <row r="23" spans="1:22" ht="15" customHeight="1" x14ac:dyDescent="0.25">
      <c r="A23" s="19"/>
      <c r="B23" s="188"/>
      <c r="C23" s="457" t="s">
        <v>14</v>
      </c>
      <c r="D23" s="458"/>
      <c r="E23" s="192"/>
      <c r="F23" s="193"/>
      <c r="G23" s="191">
        <f t="shared" si="0"/>
        <v>0</v>
      </c>
      <c r="H23" s="170"/>
      <c r="J23" s="144" t="s">
        <v>274</v>
      </c>
      <c r="K23" s="459"/>
    </row>
    <row r="24" spans="1:22" ht="15" customHeight="1" x14ac:dyDescent="0.25">
      <c r="A24" s="19"/>
      <c r="B24" s="188"/>
      <c r="C24" s="457" t="s">
        <v>15</v>
      </c>
      <c r="D24" s="458"/>
      <c r="E24" s="192"/>
      <c r="F24" s="193"/>
      <c r="G24" s="191">
        <f t="shared" si="0"/>
        <v>0</v>
      </c>
      <c r="H24" s="170"/>
      <c r="J24" s="144" t="s">
        <v>275</v>
      </c>
      <c r="K24" s="459"/>
    </row>
    <row r="25" spans="1:22" ht="15" customHeight="1" thickBot="1" x14ac:dyDescent="0.3">
      <c r="A25" s="19"/>
      <c r="B25" s="188"/>
      <c r="C25" s="460" t="s">
        <v>65</v>
      </c>
      <c r="D25" s="461"/>
      <c r="E25" s="192"/>
      <c r="F25" s="193"/>
      <c r="G25" s="191">
        <f>E25*F25*0.75</f>
        <v>0</v>
      </c>
      <c r="H25" s="194" t="s">
        <v>82</v>
      </c>
      <c r="J25" s="144" t="s">
        <v>276</v>
      </c>
      <c r="K25" s="459"/>
    </row>
    <row r="26" spans="1:22" ht="15" customHeight="1" thickBot="1" x14ac:dyDescent="0.3">
      <c r="A26" s="19"/>
      <c r="B26" s="188"/>
      <c r="C26" s="462" t="s">
        <v>121</v>
      </c>
      <c r="D26" s="463"/>
      <c r="E26" s="195"/>
      <c r="F26" s="196"/>
      <c r="G26" s="191">
        <f>IF(F26 = "", 0, E26*F26)</f>
        <v>0</v>
      </c>
      <c r="H26" s="194"/>
      <c r="J26" s="144" t="s">
        <v>277</v>
      </c>
      <c r="K26" s="459"/>
    </row>
    <row r="27" spans="1:22" ht="15" customHeight="1" x14ac:dyDescent="0.25">
      <c r="A27" s="19"/>
      <c r="B27" s="197"/>
      <c r="C27" s="172"/>
      <c r="D27" s="172"/>
      <c r="E27" s="198"/>
      <c r="F27" s="199" t="s">
        <v>13</v>
      </c>
      <c r="G27" s="200">
        <f>SUM(G19:G26)</f>
        <v>0</v>
      </c>
      <c r="H27" s="179"/>
      <c r="I27" s="19"/>
      <c r="J27" s="144" t="s">
        <v>278</v>
      </c>
      <c r="K27" s="459"/>
    </row>
    <row r="28" spans="1:22" ht="15" customHeight="1" x14ac:dyDescent="0.25">
      <c r="A28" s="19"/>
      <c r="B28" s="85"/>
      <c r="C28" s="90"/>
      <c r="D28" s="90"/>
      <c r="E28" s="201"/>
      <c r="F28" s="202"/>
      <c r="G28" s="203"/>
      <c r="H28" s="85"/>
      <c r="I28" s="19"/>
      <c r="J28" s="392"/>
      <c r="K28" s="392"/>
    </row>
    <row r="29" spans="1:22" ht="16.5" thickBot="1" x14ac:dyDescent="0.3">
      <c r="A29" s="19"/>
      <c r="B29" s="204" t="s">
        <v>59</v>
      </c>
      <c r="C29" s="205"/>
      <c r="D29" s="206" t="str">
        <f>E5</f>
        <v>Name not entered on Household Summary</v>
      </c>
      <c r="E29" s="205"/>
      <c r="F29" s="205"/>
      <c r="G29" s="205"/>
      <c r="H29" s="364" t="s">
        <v>239</v>
      </c>
      <c r="I29" s="24"/>
      <c r="J29" s="392"/>
      <c r="K29" s="392"/>
    </row>
    <row r="30" spans="1:22" ht="17.25" customHeight="1" thickTop="1" thickBot="1" x14ac:dyDescent="0.3">
      <c r="A30" s="19"/>
      <c r="B30" s="208"/>
      <c r="C30" s="209"/>
      <c r="D30" s="210"/>
      <c r="E30" s="210"/>
      <c r="F30" s="210"/>
      <c r="G30" s="210"/>
      <c r="H30" s="211"/>
      <c r="I30" s="19"/>
      <c r="J30" s="456" t="s">
        <v>338</v>
      </c>
      <c r="K30" s="456"/>
    </row>
    <row r="31" spans="1:22" ht="16.5" customHeight="1" thickBot="1" x14ac:dyDescent="0.3">
      <c r="A31" s="19"/>
      <c r="B31" s="212" t="s">
        <v>30</v>
      </c>
      <c r="C31" s="209" t="s">
        <v>6</v>
      </c>
      <c r="D31" s="393"/>
      <c r="E31" s="394"/>
      <c r="F31" s="394"/>
      <c r="G31" s="395"/>
      <c r="H31" s="213" t="str">
        <f>IF(D33="VOE", E43, IF(D33 = "Pay Stubs", E55, ""))</f>
        <v/>
      </c>
      <c r="I31" s="24"/>
      <c r="J31" s="392" t="s">
        <v>347</v>
      </c>
      <c r="K31" s="392"/>
    </row>
    <row r="32" spans="1:22" ht="16.5" customHeight="1" thickBot="1" x14ac:dyDescent="0.3">
      <c r="A32" s="19"/>
      <c r="B32" s="212"/>
      <c r="C32" s="209"/>
      <c r="D32" s="214"/>
      <c r="E32" s="215"/>
      <c r="F32" s="215"/>
      <c r="G32" s="216" t="s">
        <v>70</v>
      </c>
      <c r="H32" s="217" t="s">
        <v>61</v>
      </c>
      <c r="I32" s="24"/>
      <c r="J32" s="392" t="s">
        <v>319</v>
      </c>
      <c r="K32" s="392"/>
    </row>
    <row r="33" spans="1:25" ht="16.5" customHeight="1" thickBot="1" x14ac:dyDescent="0.3">
      <c r="A33" s="19"/>
      <c r="B33" s="212"/>
      <c r="C33" s="218" t="s">
        <v>36</v>
      </c>
      <c r="D33" s="219"/>
      <c r="E33" s="220" t="str">
        <f>IF(ISNUMBER(SEARCH("VOE",D33)),"Warning: Fill VOE Sec Only!!","Warning: Fill PayStubs Sec Only!!")</f>
        <v>Warning: Fill PayStubs Sec Only!!</v>
      </c>
      <c r="F33" s="221"/>
      <c r="G33" s="222" t="e">
        <f>IF(OR(H31 = "Monthly", H31="Semi-Monthly"), IF(D33="VOE", H44, IF(D33 = "Pay Stubs", F57, "")), ROUNDUP(H33,0))</f>
        <v>#VALUE!</v>
      </c>
      <c r="H33" s="223" t="e">
        <f>G35/(VLOOKUP(H31, PayPeriods, 2, FALSE))</f>
        <v>#VALUE!</v>
      </c>
      <c r="I33" s="24"/>
      <c r="J33" s="392" t="s">
        <v>348</v>
      </c>
      <c r="K33" s="392"/>
    </row>
    <row r="34" spans="1:25" ht="7.5" customHeight="1" thickBot="1" x14ac:dyDescent="0.3">
      <c r="A34" s="19"/>
      <c r="B34" s="212"/>
      <c r="C34" s="209"/>
      <c r="D34" s="224"/>
      <c r="E34" s="221"/>
      <c r="F34" s="216" t="s">
        <v>22</v>
      </c>
      <c r="G34" s="216" t="s">
        <v>72</v>
      </c>
      <c r="H34" s="217" t="s">
        <v>69</v>
      </c>
      <c r="I34" s="24"/>
      <c r="J34" s="392"/>
      <c r="K34" s="392"/>
    </row>
    <row r="35" spans="1:25" ht="16.5" thickBot="1" x14ac:dyDescent="0.3">
      <c r="A35" s="19"/>
      <c r="B35" s="208"/>
      <c r="C35" s="218" t="s">
        <v>0</v>
      </c>
      <c r="D35" s="219"/>
      <c r="E35" s="225" t="e">
        <f>CONCATENATE("1/1/",YEAR(F35))</f>
        <v>#VALUE!</v>
      </c>
      <c r="F35" s="226" t="str">
        <f>IF(D33 = "VOE", E44, IF(D33 = "Pay Stubs", IF(OR(C63 = "", D63="",E63 = ""), IF(OR(C62 = "",D62="", E62=""), "", E62), E63),""))</f>
        <v/>
      </c>
      <c r="G35" s="226" t="e">
        <f>IF(YEAR(D35) = YEAR(F35), F35-D35+1,F35-E35+1)</f>
        <v>#VALUE!</v>
      </c>
      <c r="H35" s="227" t="e">
        <f>ROUNDUP(G35*(5/7), 0)</f>
        <v>#VALUE!</v>
      </c>
      <c r="I35" s="19"/>
      <c r="J35" s="392"/>
      <c r="K35" s="392"/>
    </row>
    <row r="36" spans="1:25" ht="13.5" customHeight="1" thickBot="1" x14ac:dyDescent="0.3">
      <c r="A36" s="19"/>
      <c r="B36" s="228"/>
      <c r="C36" s="229"/>
      <c r="D36" s="230"/>
      <c r="E36" s="231"/>
      <c r="F36" s="231"/>
      <c r="G36" s="232" t="s">
        <v>71</v>
      </c>
      <c r="H36" s="233" t="str">
        <f>IF(D33 = "VOE", IF(E41&gt;VLOOKUP(H31, PayPeriods, 6, FALSE), VLOOKUP(H31, PayPeriods, 6, FALSE), E41),IF(D33="Pay Stubs", IF((C64+D64+E64)/3 &gt; VLOOKUP(H31, PayPeriods, 6, FALSE), VLOOKUP(H31, PayPeriods, 6, FALSE), (C64+D64+E64)/3), ""))</f>
        <v/>
      </c>
      <c r="I36" s="24"/>
      <c r="J36" s="392"/>
      <c r="K36" s="392"/>
    </row>
    <row r="37" spans="1:25" ht="13.5" customHeight="1" thickTop="1" x14ac:dyDescent="0.25">
      <c r="A37" s="19"/>
      <c r="B37" s="188"/>
      <c r="C37" s="91"/>
      <c r="D37" s="234"/>
      <c r="E37" s="235"/>
      <c r="F37" s="235"/>
      <c r="G37" s="91"/>
      <c r="H37" s="236"/>
      <c r="I37" s="24"/>
      <c r="J37" s="145"/>
      <c r="K37" s="146"/>
    </row>
    <row r="38" spans="1:25" ht="15.75" customHeight="1" x14ac:dyDescent="0.25">
      <c r="A38" s="19"/>
      <c r="B38" s="237" t="s">
        <v>9</v>
      </c>
      <c r="C38" s="396" t="s">
        <v>38</v>
      </c>
      <c r="D38" s="396"/>
      <c r="E38" s="396"/>
      <c r="F38" s="396"/>
      <c r="G38" s="396"/>
      <c r="H38" s="397"/>
      <c r="I38" s="24"/>
      <c r="J38" s="445" t="s">
        <v>179</v>
      </c>
      <c r="K38" s="445"/>
    </row>
    <row r="39" spans="1:25" ht="15.75" x14ac:dyDescent="0.25">
      <c r="A39" s="19"/>
      <c r="B39" s="238"/>
      <c r="C39" s="91"/>
      <c r="D39" s="234"/>
      <c r="E39" s="239"/>
      <c r="F39" s="239"/>
      <c r="G39" s="91"/>
      <c r="H39" s="240"/>
      <c r="I39" s="24"/>
      <c r="J39" s="444"/>
      <c r="K39" s="444"/>
    </row>
    <row r="40" spans="1:25" ht="24" customHeight="1" thickBot="1" x14ac:dyDescent="0.3">
      <c r="A40" s="19"/>
      <c r="B40" s="238"/>
      <c r="C40" s="241"/>
      <c r="D40" s="241"/>
      <c r="E40" s="242" t="s">
        <v>37</v>
      </c>
      <c r="F40" s="243" t="s">
        <v>50</v>
      </c>
      <c r="G40" s="244" t="s">
        <v>49</v>
      </c>
      <c r="H40" s="243" t="s">
        <v>51</v>
      </c>
      <c r="I40" s="26"/>
      <c r="J40" s="444" t="s">
        <v>320</v>
      </c>
      <c r="K40" s="444"/>
    </row>
    <row r="41" spans="1:25" ht="22.5" customHeight="1" thickBot="1" x14ac:dyDescent="0.3">
      <c r="A41" s="19"/>
      <c r="B41" s="188"/>
      <c r="C41" s="447" t="s">
        <v>34</v>
      </c>
      <c r="D41" s="448"/>
      <c r="E41" s="245"/>
      <c r="F41" s="246"/>
      <c r="G41" s="247"/>
      <c r="H41" s="248"/>
      <c r="I41" s="27"/>
      <c r="J41" s="444"/>
      <c r="K41" s="444"/>
      <c r="P41" s="28"/>
      <c r="Q41" s="29"/>
      <c r="R41" s="29"/>
      <c r="S41" s="29"/>
      <c r="T41" s="29"/>
      <c r="U41" s="29"/>
      <c r="V41" s="29"/>
      <c r="W41" s="29"/>
      <c r="X41" s="29"/>
      <c r="Y41" s="29"/>
    </row>
    <row r="42" spans="1:25" ht="16.5" thickBot="1" x14ac:dyDescent="0.3">
      <c r="A42" s="19"/>
      <c r="B42" s="398" t="str">
        <f>IF(D33 = "VOE", IF(G42 = "Hourly Pay Rate", IF(E41&gt;VLOOKUP(H31,PayPeriods,6,FALSE),CONCATENATE("    Average hours &gt; ", ROUND(VLOOKUP(H31, PayPeriods, 6, FALSE),2), " (Standard Work Hours in Year / Pay Periods in Year);  ", ROUND(VLOOKUP(H31, PayPeriods, 6, FALSE),2), " hours used."), ""), ""), "")</f>
        <v/>
      </c>
      <c r="C42" s="449" t="s">
        <v>27</v>
      </c>
      <c r="D42" s="450"/>
      <c r="E42" s="249"/>
      <c r="F42" s="250" t="s">
        <v>99</v>
      </c>
      <c r="G42" s="399"/>
      <c r="H42" s="400"/>
      <c r="I42" s="24"/>
      <c r="J42" s="369" t="s">
        <v>321</v>
      </c>
      <c r="K42" s="370" t="s">
        <v>322</v>
      </c>
      <c r="P42" s="30"/>
      <c r="Q42" s="29"/>
      <c r="R42" s="31"/>
      <c r="S42" s="32"/>
      <c r="T42" s="33"/>
      <c r="U42" s="33"/>
      <c r="V42" s="29"/>
    </row>
    <row r="43" spans="1:25" ht="15.75" customHeight="1" x14ac:dyDescent="0.25">
      <c r="A43" s="19"/>
      <c r="B43" s="398"/>
      <c r="C43" s="447" t="s">
        <v>35</v>
      </c>
      <c r="D43" s="448"/>
      <c r="E43" s="251"/>
      <c r="F43" s="401" t="str">
        <f>IF(AND(E43 &lt;&gt; "Monthly", E43 &lt;&gt; "Semi-Monthly", H44&gt;0), "Payroll Frequency changed, delete value in H66", "")</f>
        <v/>
      </c>
      <c r="G43" s="402"/>
      <c r="H43" s="403"/>
      <c r="I43" s="27"/>
      <c r="J43" s="444" t="s">
        <v>323</v>
      </c>
      <c r="K43" s="444"/>
      <c r="P43" s="29"/>
      <c r="Q43" s="29"/>
      <c r="R43" s="31"/>
      <c r="S43" s="32"/>
      <c r="T43" s="33"/>
      <c r="U43" s="33"/>
      <c r="V43" s="29"/>
    </row>
    <row r="44" spans="1:25" ht="15.75" customHeight="1" x14ac:dyDescent="0.25">
      <c r="A44" s="19"/>
      <c r="B44" s="398"/>
      <c r="C44" s="454" t="s">
        <v>22</v>
      </c>
      <c r="D44" s="455"/>
      <c r="E44" s="252"/>
      <c r="F44" s="404" t="str">
        <f>IF(D33 = "VOE", IF(H31 &lt;&gt; "", IF(H31 = "Annual", "1 pay period", IF(OR(E43="Semi-Monthly", E43 = "Monthly"), "Enter # of Pay Periods to Date", IF(E44 = "", "",CONCATENATE(G33," pay periods to date")))), ""), "")</f>
        <v/>
      </c>
      <c r="G44" s="404"/>
      <c r="H44" s="253"/>
      <c r="I44" s="34">
        <f>IF(F44 = "Enter # of Pay Periods to Date", 50, 0)</f>
        <v>0</v>
      </c>
      <c r="J44" s="392" t="s">
        <v>324</v>
      </c>
      <c r="K44" s="392"/>
      <c r="P44" s="29"/>
      <c r="Q44" s="29"/>
      <c r="R44" s="31"/>
      <c r="S44" s="32"/>
      <c r="T44" s="33"/>
      <c r="U44" s="33"/>
      <c r="V44" s="29"/>
    </row>
    <row r="45" spans="1:25" ht="15.75" customHeight="1" x14ac:dyDescent="0.25">
      <c r="A45" s="19"/>
      <c r="B45" s="398"/>
      <c r="C45" s="405" t="s">
        <v>8</v>
      </c>
      <c r="D45" s="406"/>
      <c r="E45" s="254"/>
      <c r="F45" s="255" t="str">
        <f>IF(G45 = "", "", IF(G45 = 0, 0, G45/VLOOKUP(H31, PayPeriods, 3, FALSE)))</f>
        <v/>
      </c>
      <c r="G45" s="177" t="str">
        <f>IF(OR(G42="", E43 = "", E44=""), "", IF(D33="VOE",IF(G42="Hourly Pay Rate",H36*E42*VLOOKUP(H31, PayPeriods, 4, FALSE) *(VLOOKUP(H31,PayPeriods,3,FALSE)),E42*VLOOKUP(G42,PayRates,2,FALSE)),""))</f>
        <v/>
      </c>
      <c r="H45" s="256"/>
      <c r="I45" s="25"/>
      <c r="J45" s="392"/>
      <c r="K45" s="392"/>
      <c r="P45" s="29"/>
      <c r="Q45" s="29"/>
      <c r="R45" s="31"/>
      <c r="S45" s="32"/>
      <c r="T45" s="33"/>
      <c r="U45" s="33"/>
      <c r="V45" s="29"/>
    </row>
    <row r="46" spans="1:25" ht="15.75" customHeight="1" x14ac:dyDescent="0.25">
      <c r="A46" s="19"/>
      <c r="B46" s="257"/>
      <c r="C46" s="405" t="s">
        <v>16</v>
      </c>
      <c r="D46" s="406"/>
      <c r="E46" s="254"/>
      <c r="F46" s="258" t="str">
        <f>IF(OR(G42="", E43 = "", E44=""), "", IF(D33="VOE",IF(YEAR(D35) = YEAR(E35), (E46/H35)*VLOOKUP(H31, PayPeriods, 5,FALSE), IF(G33 = 0, 0, E46/G33)), ""))</f>
        <v/>
      </c>
      <c r="G46" s="259" t="str">
        <f>IF(OR(G42="", E43 = "", E44=""), "", IF(D33= "VOE", IF(YEAR(D35) = YEAR(E35), (E46/H35)*VLOOKUP(H31, PayPeriods, 5, FALSE) * VLOOKUP(H31, PayPeriods, 3,FALSE), IF(G33 = 0, 0, (E46/G33)*VLOOKUP(H31, PayPeriods, 3, FALSE))), ""))</f>
        <v/>
      </c>
      <c r="H46" s="260"/>
      <c r="I46" s="25"/>
      <c r="J46" s="392"/>
      <c r="K46" s="392"/>
      <c r="P46" s="29"/>
      <c r="Q46" s="29"/>
      <c r="R46" s="31"/>
      <c r="S46" s="32"/>
      <c r="T46" s="33"/>
      <c r="U46" s="33"/>
      <c r="V46" s="29"/>
    </row>
    <row r="47" spans="1:25" ht="15.75" customHeight="1" x14ac:dyDescent="0.25">
      <c r="A47" s="19"/>
      <c r="B47" s="261"/>
      <c r="C47" s="407" t="s">
        <v>29</v>
      </c>
      <c r="D47" s="408"/>
      <c r="E47" s="262"/>
      <c r="F47" s="263"/>
      <c r="G47" s="264"/>
      <c r="H47" s="265"/>
      <c r="I47" s="35"/>
      <c r="J47" s="444" t="s">
        <v>325</v>
      </c>
      <c r="K47" s="444"/>
      <c r="P47" s="29"/>
      <c r="Q47" s="29"/>
      <c r="R47" s="31"/>
      <c r="S47" s="32"/>
      <c r="T47" s="33"/>
      <c r="U47" s="33"/>
      <c r="V47" s="29"/>
    </row>
    <row r="48" spans="1:25" ht="15.75" customHeight="1" x14ac:dyDescent="0.25">
      <c r="A48" s="19"/>
      <c r="B48" s="261"/>
      <c r="C48" s="409"/>
      <c r="D48" s="410"/>
      <c r="E48" s="266"/>
      <c r="F48" s="267" t="str">
        <f>IF(OR(G42="", E43 = "", E44=""), "", IF(D33="VOE", IF(YEAR(D35) = YEAR(E35), (E48/H35)*VLOOKUP(H31, PayPeriods, 5,FALSE), IF(G33 = 0, 0, E48/G33)),""))</f>
        <v/>
      </c>
      <c r="G48" s="200" t="str">
        <f>IF(OR(G42="", E43 = "", E44=""), "", IF(D33 = "VOE", IF(YEAR(D35) = YEAR(E35), (E48/H35)*VLOOKUP(H31, PayPeriods, 5, FALSE) * VLOOKUP(H31, PayPeriods, 3,FALSE), IF(G33 = 0, 0, E48/G33)*VLOOKUP(H31, PayPeriods, 3, FALSE)), ""))</f>
        <v/>
      </c>
      <c r="H48" s="256"/>
      <c r="I48" s="35"/>
      <c r="J48" s="444"/>
      <c r="K48" s="444"/>
      <c r="P48" s="29"/>
      <c r="Q48" s="29"/>
      <c r="R48" s="31"/>
      <c r="S48" s="32"/>
      <c r="T48" s="33"/>
      <c r="U48" s="33"/>
      <c r="V48" s="29"/>
    </row>
    <row r="49" spans="1:22" ht="15.75" customHeight="1" x14ac:dyDescent="0.25">
      <c r="A49" s="19"/>
      <c r="B49" s="261"/>
      <c r="C49" s="405" t="s">
        <v>39</v>
      </c>
      <c r="D49" s="406"/>
      <c r="E49" s="268"/>
      <c r="F49" s="269"/>
      <c r="G49" s="177" t="str">
        <f>IF(OR(G42="", E43 = "", E44=""), "", IF(D33 = "VOE", SUM(G45:G48),""))</f>
        <v/>
      </c>
      <c r="H49" s="175" t="str">
        <f>IF(OR(G42="",E43="",E44=""),"",IF(D33="VOE",IF(YEAR(D35) = YEAR(F35), (E49/H35) *260, IF(G33=0,0,(E49/G33)*VLOOKUP(H31,PayPeriods,3,FALSE))),""))</f>
        <v/>
      </c>
      <c r="I49" s="24"/>
      <c r="J49" s="444"/>
      <c r="K49" s="444"/>
      <c r="P49" s="29"/>
      <c r="Q49" s="29"/>
      <c r="R49" s="31"/>
      <c r="S49" s="32"/>
      <c r="T49" s="33"/>
      <c r="U49" s="33"/>
      <c r="V49" s="29"/>
    </row>
    <row r="50" spans="1:22" ht="15.75" customHeight="1" x14ac:dyDescent="0.25">
      <c r="A50" s="19"/>
      <c r="B50" s="261"/>
      <c r="C50" s="405" t="str">
        <f>IF(E44="","Gross Pay Prior Year",CONCATENATE("Gross Pay ",YEAR(E44)-1))</f>
        <v>Gross Pay Prior Year</v>
      </c>
      <c r="D50" s="406"/>
      <c r="E50" s="268"/>
      <c r="F50" s="270"/>
      <c r="G50" s="270"/>
      <c r="H50" s="271"/>
      <c r="I50" s="24"/>
      <c r="J50" s="392" t="s">
        <v>326</v>
      </c>
      <c r="K50" s="392"/>
      <c r="P50" s="29"/>
      <c r="Q50" s="29"/>
      <c r="R50" s="31"/>
      <c r="S50" s="32"/>
      <c r="T50" s="33"/>
      <c r="U50" s="33"/>
      <c r="V50" s="29"/>
    </row>
    <row r="51" spans="1:22" ht="15.75" customHeight="1" thickBot="1" x14ac:dyDescent="0.3">
      <c r="A51" s="19"/>
      <c r="B51" s="272"/>
      <c r="C51" s="405" t="str">
        <f>IF(E44="","Gross Pay Prior Year",CONCATENATE("Gross Pay ",YEAR(E44)-2))</f>
        <v>Gross Pay Prior Year</v>
      </c>
      <c r="D51" s="406"/>
      <c r="E51" s="273"/>
      <c r="F51" s="270"/>
      <c r="G51" s="270"/>
      <c r="H51" s="271"/>
      <c r="I51" s="24"/>
      <c r="J51" s="149"/>
      <c r="K51" s="369"/>
      <c r="P51" s="29"/>
      <c r="Q51" s="29"/>
      <c r="R51" s="31"/>
      <c r="S51" s="32"/>
      <c r="T51" s="33"/>
      <c r="U51" s="33"/>
      <c r="V51" s="29"/>
    </row>
    <row r="52" spans="1:22" ht="15.75" customHeight="1" x14ac:dyDescent="0.25">
      <c r="A52" s="19"/>
      <c r="B52" s="188"/>
      <c r="C52" s="274"/>
      <c r="D52" s="274"/>
      <c r="E52" s="270"/>
      <c r="F52" s="270"/>
      <c r="G52" s="270"/>
      <c r="H52" s="271"/>
      <c r="I52" s="24"/>
      <c r="J52" s="149"/>
      <c r="K52" s="369"/>
      <c r="P52" s="29"/>
      <c r="Q52" s="29"/>
      <c r="R52" s="31"/>
      <c r="S52" s="32"/>
      <c r="T52" s="33"/>
      <c r="U52" s="33"/>
      <c r="V52" s="29"/>
    </row>
    <row r="53" spans="1:22" ht="15.75" customHeight="1" x14ac:dyDescent="0.25">
      <c r="A53" s="19"/>
      <c r="B53" s="451" t="str">
        <f>IF(D33="VOE", IF(E45+E46+E48= E49, "", "Base Pay + Overtime + Commissions/Tips do not add to the Gross Pay (Current Year).  Please correct the numbers or explain the difference."), "")</f>
        <v/>
      </c>
      <c r="C53" s="452"/>
      <c r="D53" s="452"/>
      <c r="E53" s="452"/>
      <c r="F53" s="452"/>
      <c r="G53" s="452"/>
      <c r="H53" s="453"/>
      <c r="I53" s="24"/>
      <c r="J53" s="392"/>
      <c r="K53" s="392"/>
      <c r="P53" s="29"/>
      <c r="Q53" s="29"/>
      <c r="R53" s="31"/>
      <c r="S53" s="32"/>
      <c r="T53" s="33"/>
      <c r="U53" s="33"/>
      <c r="V53" s="29"/>
    </row>
    <row r="54" spans="1:22" ht="15.75" customHeight="1" thickBot="1" x14ac:dyDescent="0.3">
      <c r="A54" s="19"/>
      <c r="B54" s="261"/>
      <c r="C54" s="446"/>
      <c r="D54" s="446"/>
      <c r="E54" s="275"/>
      <c r="F54" s="275"/>
      <c r="G54" s="276" t="s">
        <v>7</v>
      </c>
      <c r="H54" s="277">
        <f>IF(OR(C63 = "", D63="", E63=""), IF(OR(C62 = "", D62 = "", E62 = ""), (E61-C61)/2, (E62-C62)/2), (E63-C63)/2)</f>
        <v>0</v>
      </c>
      <c r="I54" s="24"/>
      <c r="J54" s="392"/>
      <c r="K54" s="392"/>
      <c r="P54" s="29"/>
      <c r="Q54" s="29"/>
      <c r="R54" s="31"/>
      <c r="S54" s="32"/>
      <c r="T54" s="33"/>
      <c r="U54" s="33"/>
      <c r="V54" s="29"/>
    </row>
    <row r="55" spans="1:22" ht="15.75" customHeight="1" thickBot="1" x14ac:dyDescent="0.3">
      <c r="A55" s="19"/>
      <c r="B55" s="278" t="s">
        <v>17</v>
      </c>
      <c r="C55" s="411" t="s">
        <v>116</v>
      </c>
      <c r="D55" s="411"/>
      <c r="E55" s="279"/>
      <c r="F55" s="412" t="s">
        <v>54</v>
      </c>
      <c r="G55" s="412"/>
      <c r="H55" s="280" t="str">
        <f>IF(OR(H54="", H54 = 0, H54&gt;31), "", IF(H54 &gt;20, "Monthly", IF(H54&gt;14, "Semi-Monthly", IF(H54&gt;9, "Bi-Weekly", "Weekly"))))</f>
        <v/>
      </c>
      <c r="I55" s="24"/>
      <c r="J55" s="445" t="s">
        <v>233</v>
      </c>
      <c r="K55" s="445"/>
      <c r="P55" s="29"/>
      <c r="Q55" s="29"/>
      <c r="R55" s="31"/>
      <c r="S55" s="32"/>
      <c r="T55" s="33"/>
      <c r="U55" s="33"/>
      <c r="V55" s="29"/>
    </row>
    <row r="56" spans="1:22" ht="15.75" customHeight="1" x14ac:dyDescent="0.25">
      <c r="A56" s="19"/>
      <c r="B56" s="281"/>
      <c r="C56" s="282"/>
      <c r="D56" s="282"/>
      <c r="E56" s="282"/>
      <c r="F56" s="283"/>
      <c r="G56" s="283"/>
      <c r="H56" s="280"/>
      <c r="I56" s="24"/>
      <c r="J56" s="392"/>
      <c r="K56" s="392"/>
      <c r="P56" s="29"/>
      <c r="Q56" s="29"/>
      <c r="R56" s="31"/>
      <c r="S56" s="32"/>
      <c r="T56" s="33"/>
      <c r="U56" s="33"/>
      <c r="V56" s="29"/>
    </row>
    <row r="57" spans="1:22" ht="15.75" customHeight="1" x14ac:dyDescent="0.25">
      <c r="A57" s="19"/>
      <c r="B57" s="188"/>
      <c r="C57" s="413" t="str">
        <f>IF(D33="Pay Stubs",IF(H31&lt;&gt;"",IF(OR(H31="Semi-Monthly",H31="Monthly"),"Enter number of Pay Periods to Date", IF(F57&gt;0,"Payroll Frequency changed, delete value in F57", "")),""), "")</f>
        <v/>
      </c>
      <c r="D57" s="413"/>
      <c r="E57" s="413"/>
      <c r="F57" s="284"/>
      <c r="G57" s="285">
        <f>IF(C57 = "Enter number of Pay Periods to Date", 50, 0)</f>
        <v>0</v>
      </c>
      <c r="H57" s="280"/>
      <c r="I57" s="24"/>
      <c r="J57" s="444" t="s">
        <v>327</v>
      </c>
      <c r="K57" s="444"/>
      <c r="P57" s="29"/>
      <c r="Q57" s="29"/>
      <c r="R57" s="31"/>
      <c r="S57" s="32"/>
      <c r="T57" s="33"/>
      <c r="U57" s="33"/>
      <c r="V57" s="29"/>
    </row>
    <row r="58" spans="1:22" ht="36" customHeight="1" x14ac:dyDescent="0.25">
      <c r="A58" s="19"/>
      <c r="B58" s="286"/>
      <c r="C58" s="414" t="str">
        <f xml:space="preserve"> IF(AND(OR(G77="", G77 = 0), OR(H77="", H77=0)), "", IF(H54&gt;31, "Pay stubs do not appear to be consecutive based on dates entered.", IF(OR( E62 &lt; C62, E62 &lt;D62, E63 &lt; C63, E63 &lt;D63), "Pay Stubs may be out of order.  Please check dates.",IF(H55 = "", "", IF(E55 = H55, "", "If Payroll Frequency selected does not equal Recommended please provide an explanation.")))))</f>
        <v/>
      </c>
      <c r="D58" s="414"/>
      <c r="E58" s="414"/>
      <c r="F58" s="414"/>
      <c r="G58" s="414"/>
      <c r="H58" s="415"/>
      <c r="I58" s="24"/>
      <c r="J58" s="444"/>
      <c r="K58" s="444"/>
      <c r="L58" s="37"/>
      <c r="M58" s="38"/>
      <c r="P58" s="29"/>
      <c r="Q58" s="29"/>
      <c r="R58" s="31"/>
      <c r="S58" s="32"/>
      <c r="T58" s="33"/>
      <c r="U58" s="33"/>
      <c r="V58" s="29"/>
    </row>
    <row r="59" spans="1:22" ht="15.75" customHeight="1" x14ac:dyDescent="0.25">
      <c r="A59" s="19"/>
      <c r="B59" s="188"/>
      <c r="C59" s="287"/>
      <c r="D59" s="274"/>
      <c r="E59" s="274"/>
      <c r="F59" s="274"/>
      <c r="G59" s="274"/>
      <c r="H59" s="288"/>
      <c r="I59" s="24"/>
      <c r="J59" s="392"/>
      <c r="K59" s="392"/>
      <c r="L59" s="37"/>
      <c r="M59" s="38"/>
      <c r="P59" s="29"/>
      <c r="Q59" s="29"/>
      <c r="R59" s="31"/>
      <c r="S59" s="32"/>
      <c r="T59" s="33"/>
      <c r="U59" s="33"/>
      <c r="V59" s="29"/>
    </row>
    <row r="60" spans="1:22" ht="24.75" thickBot="1" x14ac:dyDescent="0.3">
      <c r="A60" s="19"/>
      <c r="B60" s="289"/>
      <c r="C60" s="290" t="s">
        <v>66</v>
      </c>
      <c r="D60" s="290" t="s">
        <v>67</v>
      </c>
      <c r="E60" s="290" t="s">
        <v>255</v>
      </c>
      <c r="F60" s="291" t="s">
        <v>53</v>
      </c>
      <c r="G60" s="290" t="s">
        <v>52</v>
      </c>
      <c r="H60" s="290" t="s">
        <v>51</v>
      </c>
      <c r="I60" s="19"/>
      <c r="J60" s="392"/>
      <c r="K60" s="392"/>
      <c r="L60" s="37"/>
      <c r="M60" s="38"/>
      <c r="P60" s="29"/>
      <c r="Q60" s="29"/>
      <c r="R60" s="31"/>
      <c r="S60" s="32"/>
      <c r="T60" s="33"/>
      <c r="U60" s="33"/>
      <c r="V60" s="29"/>
    </row>
    <row r="61" spans="1:22" ht="15.75" customHeight="1" x14ac:dyDescent="0.25">
      <c r="A61" s="19"/>
      <c r="B61" s="292" t="s">
        <v>100</v>
      </c>
      <c r="C61" s="293"/>
      <c r="D61" s="294"/>
      <c r="E61" s="295"/>
      <c r="F61" s="416" t="str">
        <f>IF(D33 = "Pay Stubs", IF(AND(H31 &lt;&gt; "", F35 &lt;&gt; ""), IF(H31 = "Annual", "1 pay period to date", IF(OR(H31="Semi-Monthly", H31 = "Monthly"), "", IF(E55 = "", "",CONCATENATE(G33," pay periods to date")))), ""), "")</f>
        <v/>
      </c>
      <c r="G61" s="419" t="str">
        <f>IF(D33 = "Pay Stubs", IF(G65 = "Hourly Pay Rate", IF((C64+D64+E64)/3&gt;VLOOKUP(H31,PayPeriods,6,FALSE),CONCATENATE("Average hours &gt; ", ROUND(VLOOKUP(H31, PayPeriods, 6, FALSE),2), " (Standard Work Hours in Year / Pay Periods in Year); ", ROUND(VLOOKUP(H31, PayPeriods, 6, FALSE),2), " hours used to calculate base pay."), ""), ""), "")</f>
        <v/>
      </c>
      <c r="H61" s="420"/>
      <c r="I61" s="39"/>
      <c r="J61" s="444" t="s">
        <v>328</v>
      </c>
      <c r="K61" s="444"/>
      <c r="L61" s="37"/>
    </row>
    <row r="62" spans="1:22" ht="15.75" customHeight="1" x14ac:dyDescent="0.25">
      <c r="A62" s="19"/>
      <c r="B62" s="292" t="s">
        <v>101</v>
      </c>
      <c r="C62" s="296"/>
      <c r="D62" s="297"/>
      <c r="E62" s="298"/>
      <c r="F62" s="417"/>
      <c r="G62" s="421"/>
      <c r="H62" s="422"/>
      <c r="I62" s="40"/>
      <c r="J62" s="444"/>
      <c r="K62" s="444"/>
      <c r="L62" s="37"/>
    </row>
    <row r="63" spans="1:22" ht="15.75" customHeight="1" x14ac:dyDescent="0.25">
      <c r="A63" s="19"/>
      <c r="B63" s="292" t="s">
        <v>102</v>
      </c>
      <c r="C63" s="296"/>
      <c r="D63" s="297"/>
      <c r="E63" s="299"/>
      <c r="F63" s="417"/>
      <c r="G63" s="421"/>
      <c r="H63" s="422"/>
      <c r="I63" s="39"/>
      <c r="J63" s="444" t="s">
        <v>329</v>
      </c>
      <c r="K63" s="444"/>
      <c r="L63" s="37"/>
    </row>
    <row r="64" spans="1:22" ht="16.5" thickBot="1" x14ac:dyDescent="0.3">
      <c r="A64" s="19"/>
      <c r="B64" s="300" t="s">
        <v>103</v>
      </c>
      <c r="C64" s="301"/>
      <c r="D64" s="302"/>
      <c r="E64" s="303"/>
      <c r="F64" s="418"/>
      <c r="G64" s="421"/>
      <c r="H64" s="422"/>
      <c r="I64" s="39"/>
      <c r="J64" s="444"/>
      <c r="K64" s="444"/>
      <c r="L64" s="37"/>
    </row>
    <row r="65" spans="1:12" ht="16.5" thickBot="1" x14ac:dyDescent="0.3">
      <c r="A65" s="19"/>
      <c r="B65" s="304" t="s">
        <v>27</v>
      </c>
      <c r="C65" s="305"/>
      <c r="D65" s="306"/>
      <c r="E65" s="307"/>
      <c r="F65" s="308" t="s">
        <v>90</v>
      </c>
      <c r="G65" s="423"/>
      <c r="H65" s="424"/>
      <c r="I65" s="39"/>
      <c r="J65" s="444"/>
      <c r="K65" s="444"/>
      <c r="L65" s="37"/>
    </row>
    <row r="66" spans="1:12" ht="15.75" x14ac:dyDescent="0.25">
      <c r="A66" s="19"/>
      <c r="B66" s="309" t="s">
        <v>247</v>
      </c>
      <c r="C66" s="310">
        <f>SUM(C67:C74)</f>
        <v>0</v>
      </c>
      <c r="D66" s="310">
        <f t="shared" ref="D66:E66" si="1">SUM(D67:D74)</f>
        <v>0</v>
      </c>
      <c r="E66" s="310">
        <f t="shared" si="1"/>
        <v>0</v>
      </c>
      <c r="F66" s="310">
        <f>SUM(F67:F74)</f>
        <v>0</v>
      </c>
      <c r="G66" s="311" t="str">
        <f>IF(OR(E55 = "", G65 = ""), "", IF(AND(E62="", E63 = ""), "", IF(D33 = "Pay Stubs", IF(G65 = "Hourly Pay Rate", H36*E65*(VLOOKUP(H31,PayPeriods,3,FALSE)),E65*VLOOKUP(G65, PayRates, 2, FALSE)), "")))</f>
        <v/>
      </c>
      <c r="H66" s="256"/>
      <c r="I66" s="39"/>
      <c r="J66" s="392" t="s">
        <v>321</v>
      </c>
      <c r="K66" s="392"/>
      <c r="L66" s="37"/>
    </row>
    <row r="67" spans="1:12" ht="15.75" customHeight="1" x14ac:dyDescent="0.25">
      <c r="A67" s="19"/>
      <c r="B67" s="312" t="s">
        <v>8</v>
      </c>
      <c r="C67" s="313"/>
      <c r="D67" s="306"/>
      <c r="E67" s="307"/>
      <c r="F67" s="266"/>
      <c r="G67" s="311"/>
      <c r="H67" s="256"/>
      <c r="I67" s="39"/>
      <c r="J67" s="392" t="s">
        <v>330</v>
      </c>
      <c r="K67" s="392"/>
      <c r="L67" s="28"/>
    </row>
    <row r="68" spans="1:12" ht="15.75" customHeight="1" x14ac:dyDescent="0.25">
      <c r="A68" s="19"/>
      <c r="B68" s="312" t="s">
        <v>248</v>
      </c>
      <c r="C68" s="313"/>
      <c r="D68" s="306"/>
      <c r="E68" s="307"/>
      <c r="F68" s="266"/>
      <c r="G68" s="311"/>
      <c r="H68" s="256"/>
      <c r="I68" s="39"/>
      <c r="J68" s="392" t="s">
        <v>339</v>
      </c>
      <c r="K68" s="392"/>
      <c r="L68" s="18"/>
    </row>
    <row r="69" spans="1:12" ht="15.75" customHeight="1" x14ac:dyDescent="0.25">
      <c r="A69" s="19"/>
      <c r="B69" s="312" t="s">
        <v>249</v>
      </c>
      <c r="C69" s="313"/>
      <c r="D69" s="306"/>
      <c r="E69" s="307"/>
      <c r="F69" s="266"/>
      <c r="G69" s="311"/>
      <c r="H69" s="256"/>
      <c r="I69" s="39"/>
      <c r="J69" s="392"/>
      <c r="K69" s="392"/>
      <c r="L69" s="18"/>
    </row>
    <row r="70" spans="1:12" ht="32.25" customHeight="1" x14ac:dyDescent="0.25">
      <c r="A70" s="19"/>
      <c r="B70" s="312" t="s">
        <v>250</v>
      </c>
      <c r="C70" s="313"/>
      <c r="D70" s="306"/>
      <c r="E70" s="307"/>
      <c r="F70" s="266"/>
      <c r="G70" s="311"/>
      <c r="H70" s="256"/>
      <c r="I70" s="39"/>
      <c r="J70" s="392" t="s">
        <v>340</v>
      </c>
      <c r="K70" s="392"/>
      <c r="L70" s="18"/>
    </row>
    <row r="71" spans="1:12" ht="15.75" customHeight="1" x14ac:dyDescent="0.25">
      <c r="A71" s="19"/>
      <c r="B71" s="312" t="s">
        <v>251</v>
      </c>
      <c r="C71" s="313"/>
      <c r="D71" s="306"/>
      <c r="E71" s="307"/>
      <c r="F71" s="266"/>
      <c r="G71" s="311"/>
      <c r="H71" s="256"/>
      <c r="I71" s="39"/>
      <c r="J71" s="145"/>
      <c r="K71" s="150"/>
      <c r="L71" s="18"/>
    </row>
    <row r="72" spans="1:12" ht="15.75" customHeight="1" x14ac:dyDescent="0.25">
      <c r="A72" s="19"/>
      <c r="B72" s="312" t="s">
        <v>252</v>
      </c>
      <c r="C72" s="313"/>
      <c r="D72" s="306"/>
      <c r="E72" s="307"/>
      <c r="F72" s="266"/>
      <c r="G72" s="311"/>
      <c r="H72" s="256"/>
      <c r="I72" s="39"/>
      <c r="J72" s="444"/>
      <c r="K72" s="444"/>
      <c r="L72" s="18"/>
    </row>
    <row r="73" spans="1:12" ht="15.75" customHeight="1" x14ac:dyDescent="0.25">
      <c r="A73" s="19"/>
      <c r="B73" s="312" t="s">
        <v>253</v>
      </c>
      <c r="C73" s="313"/>
      <c r="D73" s="306"/>
      <c r="E73" s="307"/>
      <c r="F73" s="266"/>
      <c r="G73" s="311"/>
      <c r="H73" s="256"/>
      <c r="I73" s="39"/>
      <c r="J73" s="444"/>
      <c r="K73" s="444"/>
      <c r="L73" s="18"/>
    </row>
    <row r="74" spans="1:12" ht="15.75" customHeight="1" x14ac:dyDescent="0.25">
      <c r="A74" s="19"/>
      <c r="B74" s="312" t="s">
        <v>254</v>
      </c>
      <c r="C74" s="313"/>
      <c r="D74" s="306"/>
      <c r="E74" s="307"/>
      <c r="F74" s="266"/>
      <c r="G74" s="311"/>
      <c r="H74" s="256"/>
      <c r="I74" s="39"/>
      <c r="J74" s="145"/>
      <c r="K74" s="150"/>
      <c r="L74" s="18"/>
    </row>
    <row r="75" spans="1:12" ht="15.75" customHeight="1" x14ac:dyDescent="0.25">
      <c r="A75" s="19"/>
      <c r="B75" s="304" t="s">
        <v>16</v>
      </c>
      <c r="C75" s="305"/>
      <c r="D75" s="306"/>
      <c r="E75" s="307"/>
      <c r="F75" s="268"/>
      <c r="G75" s="314" t="str">
        <f>IF(E55="","",IF(AND(E62="",E63=""),"",IF(D33&lt;&gt;"Pay Stubs","", IF(YEAR(D35)=YEAR(E35), IF(OR(F75="", F75 = 0), (SUM(C75:E75)/3)*VLOOKUP(H31, PayPeriods, 3, FALSE), (F75/H35)*260), IF(G33=0,0,IF(OR(F75="", F75 = 0), SUM(C75:E75)/3*VLOOKUP(H31, PayPeriods, 3, FALSE), (F75/G33)*VLOOKUP(H31,PayPeriods,3,FALSE)))))))</f>
        <v/>
      </c>
      <c r="H75" s="260"/>
      <c r="I75" s="39"/>
      <c r="J75" s="444" t="s">
        <v>331</v>
      </c>
      <c r="K75" s="444"/>
      <c r="L75" s="18"/>
    </row>
    <row r="76" spans="1:12" ht="29.25" customHeight="1" x14ac:dyDescent="0.25">
      <c r="A76" s="19"/>
      <c r="B76" s="304" t="s">
        <v>33</v>
      </c>
      <c r="C76" s="305"/>
      <c r="D76" s="306"/>
      <c r="E76" s="307"/>
      <c r="F76" s="268"/>
      <c r="G76" s="315" t="str">
        <f>IF(E55="","",IF(AND(E62="",E63=""),"",IF(D33&lt;&gt;"Pay Stubs","", IF(YEAR(D35)=YEAR(E35), IF(OR(F76="", F76 = 0), (SUM(C76:E76)/3)*VLOOKUP(H31, PayPeriods, 3, FALSE), (F76/H35)*260), IF(G33=0,0,IF(OR(F76="", F76 = 0), SUM(C76:E76)/3*VLOOKUP(H31, PayPeriods, 3, FALSE), (F76/G33)*VLOOKUP(H31,PayPeriods,3,FALSE)))))))</f>
        <v/>
      </c>
      <c r="H76" s="260"/>
      <c r="I76" s="39"/>
      <c r="J76" s="444" t="s">
        <v>332</v>
      </c>
      <c r="K76" s="444"/>
      <c r="L76" s="18"/>
    </row>
    <row r="77" spans="1:12" ht="15.75" customHeight="1" x14ac:dyDescent="0.25">
      <c r="A77" s="19"/>
      <c r="B77" s="292" t="s">
        <v>104</v>
      </c>
      <c r="C77" s="305"/>
      <c r="D77" s="306"/>
      <c r="E77" s="307"/>
      <c r="F77" s="268"/>
      <c r="G77" s="314" t="str">
        <f>IF(E55 = "", "", IF(AND(E62 = "", E63=""), "", IF(D33 = "Pay Stubs", (G66+G75+G76), "")))</f>
        <v/>
      </c>
      <c r="H77" s="316" t="str">
        <f>IF(E55= "", "", IF(AND(E62="", E63 = ""), "", IF(D33 = "Pay Stubs", IF(YEAR(D35) = YEAR(F35), (F77/H35) *260, IF(G33 = 0, 0, (F77/G33)*VLOOKUP(H31,PayPeriods,3,FALSE))), "")))</f>
        <v/>
      </c>
      <c r="I77" s="39"/>
      <c r="J77" s="444" t="s">
        <v>333</v>
      </c>
      <c r="K77" s="444"/>
      <c r="L77" s="18"/>
    </row>
    <row r="78" spans="1:12" ht="15.75" customHeight="1" x14ac:dyDescent="0.25">
      <c r="A78" s="19"/>
      <c r="B78" s="129"/>
      <c r="C78" s="270"/>
      <c r="D78" s="270"/>
      <c r="E78" s="270"/>
      <c r="F78" s="270"/>
      <c r="G78" s="270"/>
      <c r="H78" s="270"/>
      <c r="I78" s="39"/>
      <c r="J78" s="392"/>
      <c r="K78" s="392"/>
      <c r="L78" s="18"/>
    </row>
    <row r="79" spans="1:12" ht="15.75" customHeight="1" x14ac:dyDescent="0.25">
      <c r="A79" s="19"/>
      <c r="B79" s="317" t="str">
        <f>IF(D33 = "VOE", "", IF((F66+F75+F76) = 0, "",IF((F66+F75+F76 = F77), "", "Year to Date Base pay, Overtime and Other income do not add to the Gross Wages, please correct or explain.")))</f>
        <v/>
      </c>
      <c r="C79" s="85"/>
      <c r="D79" s="85"/>
      <c r="E79" s="318"/>
      <c r="F79" s="90"/>
      <c r="G79" s="90"/>
      <c r="H79" s="90"/>
      <c r="I79" s="24"/>
      <c r="J79" s="392"/>
      <c r="K79" s="392"/>
      <c r="L79" s="18"/>
    </row>
    <row r="80" spans="1:12" ht="15.75" customHeight="1" x14ac:dyDescent="0.25">
      <c r="A80" s="19"/>
      <c r="B80" s="317" t="str">
        <f>IF(D33 = "VOE", "", IF(F77 &lt; E77, "Year to Date Gross Wages must be greater than or equal to the last pay stub", ""))</f>
        <v/>
      </c>
      <c r="C80" s="85"/>
      <c r="D80" s="85"/>
      <c r="E80" s="90"/>
      <c r="F80" s="90"/>
      <c r="G80" s="90"/>
      <c r="H80" s="90"/>
      <c r="I80" s="24"/>
      <c r="J80" s="392"/>
      <c r="K80" s="392"/>
      <c r="L80" s="18"/>
    </row>
    <row r="81" spans="1:13" ht="15.75" customHeight="1" x14ac:dyDescent="0.25">
      <c r="A81" s="19"/>
      <c r="B81" s="85"/>
      <c r="C81" s="317"/>
      <c r="D81" s="85"/>
      <c r="E81" s="90"/>
      <c r="F81" s="90"/>
      <c r="G81" s="90"/>
      <c r="H81" s="90"/>
      <c r="I81" s="24"/>
      <c r="J81" s="392"/>
      <c r="K81" s="392"/>
      <c r="L81" s="18"/>
    </row>
    <row r="82" spans="1:13" ht="15.75" customHeight="1" x14ac:dyDescent="0.25">
      <c r="A82" s="19"/>
      <c r="B82" s="319" t="str">
        <f xml:space="preserve"> IF(AND(B83 = "", B84 = ""), "", "If Regular Base Hours and/or Base Pay Rate are not provided on the check stubs, enter the numbers calculated below.")</f>
        <v/>
      </c>
      <c r="C82" s="317"/>
      <c r="D82" s="85"/>
      <c r="E82" s="90"/>
      <c r="F82" s="90"/>
      <c r="G82" s="90"/>
      <c r="H82" s="90"/>
      <c r="I82" s="24"/>
      <c r="J82" s="392"/>
      <c r="K82" s="392"/>
      <c r="L82" s="18"/>
    </row>
    <row r="83" spans="1:13" ht="15.75" x14ac:dyDescent="0.25">
      <c r="A83" s="19"/>
      <c r="B83" s="320" t="str">
        <f>IF(D33 = "Pay Stubs", IF(G65 = "Hourly Pay Rate", IF(AND(C83="", D83 = "", E83 = ""), "","Hours Calculator"), ""), "")</f>
        <v/>
      </c>
      <c r="C83" s="321" t="str">
        <f>IF(D33 = "Pay Stubs", IF(G65 = "Hourly Pay Rate", IF(C65 = "", "",C66/C65), ""), "")</f>
        <v/>
      </c>
      <c r="D83" s="321" t="str">
        <f>IF(D33 = "Pay Stubs", IF(G65 = "Hourly Pay Rate", IF(D65 = "", "", D66/D65), ""), "")</f>
        <v/>
      </c>
      <c r="E83" s="321" t="str">
        <f>IF(D33 = "Pay Stubs", IF(G65 = "Hourly Pay Rate", IF(E65 = "", "", E66/E65), ""), "")</f>
        <v/>
      </c>
      <c r="F83" s="90"/>
      <c r="G83" s="87"/>
      <c r="H83" s="85"/>
      <c r="I83" s="24"/>
      <c r="J83" s="392"/>
      <c r="K83" s="392"/>
      <c r="L83" s="18"/>
    </row>
    <row r="84" spans="1:13" ht="15.75" x14ac:dyDescent="0.25">
      <c r="A84" s="19"/>
      <c r="B84" s="320" t="str">
        <f>IF(D33 = "Pay Stubs", IF(G65 = "Hourly Pay Rate", IF(AND(C84="", D84 = "", E84 = ""), "","Rate Calculator"), ""), "")</f>
        <v/>
      </c>
      <c r="C84" s="322" t="str">
        <f>IF(D33 = "Pay Stubs", IF(G65="Hourly Pay Rate", IF(OR(C64 = "",C64 = 0), "", C66/C64),""), "")</f>
        <v/>
      </c>
      <c r="D84" s="322" t="str">
        <f>IF(D33="Pay Stubs",IF(G65="Hourly Pay Rate",IF(OR(D64="", D64 = 0),"",D66/D64), ""),"")</f>
        <v/>
      </c>
      <c r="E84" s="322" t="str">
        <f>IF(D33 = "Pay Stubs", IF(G65="Hourly Pay Rate", IF(OR(E64 = "",E64 = 0), "", E66/E64), ""), "")</f>
        <v/>
      </c>
      <c r="F84" s="85"/>
      <c r="G84" s="87"/>
      <c r="H84" s="85"/>
      <c r="I84" s="24"/>
      <c r="J84" s="392"/>
      <c r="K84" s="392"/>
      <c r="L84" s="18"/>
    </row>
    <row r="85" spans="1:13" ht="15.75" x14ac:dyDescent="0.25">
      <c r="A85" s="19"/>
      <c r="B85" s="90"/>
      <c r="C85" s="90"/>
      <c r="D85" s="90"/>
      <c r="E85" s="90"/>
      <c r="F85" s="90"/>
      <c r="G85" s="85"/>
      <c r="H85" s="323"/>
      <c r="I85" s="24"/>
      <c r="J85" s="392"/>
      <c r="K85" s="392"/>
      <c r="L85" s="18"/>
    </row>
    <row r="86" spans="1:13" ht="7.5" customHeight="1" x14ac:dyDescent="0.25">
      <c r="A86" s="19"/>
      <c r="B86" s="85"/>
      <c r="C86" s="85"/>
      <c r="D86" s="85"/>
      <c r="E86" s="85"/>
      <c r="F86" s="85"/>
      <c r="G86" s="85"/>
      <c r="H86" s="85"/>
      <c r="I86" s="19"/>
      <c r="J86" s="392"/>
      <c r="K86" s="392"/>
      <c r="L86" s="18"/>
    </row>
    <row r="87" spans="1:13" ht="14.25" customHeight="1" thickBot="1" x14ac:dyDescent="0.3">
      <c r="A87" s="19"/>
      <c r="B87" s="204" t="s">
        <v>59</v>
      </c>
      <c r="C87" s="205"/>
      <c r="D87" s="206" t="str">
        <f>E5</f>
        <v>Name not entered on Household Summary</v>
      </c>
      <c r="E87" s="205"/>
      <c r="F87" s="205"/>
      <c r="G87" s="205"/>
      <c r="H87" s="364" t="s">
        <v>239</v>
      </c>
      <c r="I87" s="24"/>
      <c r="J87" s="392"/>
      <c r="K87" s="392"/>
      <c r="L87" s="29"/>
      <c r="M87" s="29"/>
    </row>
    <row r="88" spans="1:13" ht="14.25" customHeight="1" thickTop="1" thickBot="1" x14ac:dyDescent="0.3">
      <c r="A88" s="19"/>
      <c r="B88" s="208"/>
      <c r="C88" s="209"/>
      <c r="D88" s="210"/>
      <c r="E88" s="210"/>
      <c r="F88" s="210"/>
      <c r="G88" s="210"/>
      <c r="H88" s="211"/>
      <c r="I88" s="19"/>
      <c r="J88" s="456" t="s">
        <v>338</v>
      </c>
      <c r="K88" s="456"/>
      <c r="L88" s="29"/>
      <c r="M88" s="29"/>
    </row>
    <row r="89" spans="1:13" ht="16.5" customHeight="1" thickBot="1" x14ac:dyDescent="0.3">
      <c r="A89" s="19"/>
      <c r="B89" s="212" t="s">
        <v>31</v>
      </c>
      <c r="C89" s="209" t="s">
        <v>6</v>
      </c>
      <c r="D89" s="393"/>
      <c r="E89" s="394"/>
      <c r="F89" s="394"/>
      <c r="G89" s="395"/>
      <c r="H89" s="213" t="str">
        <f>IF(D91="VOE", E101, IF(D91 = "Pay Stubs", E113, ""))</f>
        <v/>
      </c>
      <c r="I89" s="24"/>
      <c r="J89" s="392" t="s">
        <v>347</v>
      </c>
      <c r="K89" s="392"/>
      <c r="L89" s="29"/>
      <c r="M89" s="29"/>
    </row>
    <row r="90" spans="1:13" ht="15.75" customHeight="1" thickBot="1" x14ac:dyDescent="0.3">
      <c r="A90" s="19"/>
      <c r="B90" s="212"/>
      <c r="C90" s="209"/>
      <c r="D90" s="214"/>
      <c r="E90" s="215"/>
      <c r="F90" s="215"/>
      <c r="G90" s="216" t="s">
        <v>70</v>
      </c>
      <c r="H90" s="217" t="s">
        <v>61</v>
      </c>
      <c r="I90" s="24"/>
      <c r="J90" s="392" t="s">
        <v>319</v>
      </c>
      <c r="K90" s="392"/>
      <c r="L90" s="29"/>
      <c r="M90" s="29"/>
    </row>
    <row r="91" spans="1:13" ht="16.5" customHeight="1" thickBot="1" x14ac:dyDescent="0.3">
      <c r="A91" s="19"/>
      <c r="B91" s="212"/>
      <c r="C91" s="218" t="s">
        <v>36</v>
      </c>
      <c r="D91" s="219"/>
      <c r="E91" s="220" t="str">
        <f>IF(ISNUMBER(SEARCH("VOE",D91)),"Warning: Fill VOE Sec Only!!","Warning: Fill PayStubs Sec Only!!")</f>
        <v>Warning: Fill PayStubs Sec Only!!</v>
      </c>
      <c r="F91" s="221"/>
      <c r="G91" s="222" t="e">
        <f>IF(OR(H89 = "Monthly", H89="Semi-Monthly"), IF(D91="VOE", H102, IF(D91 = "Pay Stubs", F115, "")), ROUNDUP(H91,0))</f>
        <v>#VALUE!</v>
      </c>
      <c r="H91" s="324" t="e">
        <f>G93/(VLOOKUP(H89, PayPeriods, 2, FALSE))</f>
        <v>#VALUE!</v>
      </c>
      <c r="I91" s="24"/>
      <c r="J91" s="392" t="s">
        <v>348</v>
      </c>
      <c r="K91" s="392"/>
      <c r="L91" s="28"/>
    </row>
    <row r="92" spans="1:13" ht="16.5" thickBot="1" x14ac:dyDescent="0.3">
      <c r="A92" s="19"/>
      <c r="B92" s="212"/>
      <c r="C92" s="209"/>
      <c r="D92" s="224"/>
      <c r="E92" s="221"/>
      <c r="F92" s="216" t="s">
        <v>22</v>
      </c>
      <c r="G92" s="216" t="s">
        <v>72</v>
      </c>
      <c r="H92" s="217" t="s">
        <v>69</v>
      </c>
      <c r="I92" s="24"/>
      <c r="J92" s="392"/>
      <c r="K92" s="392"/>
      <c r="L92" s="28"/>
    </row>
    <row r="93" spans="1:13" ht="16.5" thickBot="1" x14ac:dyDescent="0.3">
      <c r="A93" s="19"/>
      <c r="B93" s="208"/>
      <c r="C93" s="218" t="s">
        <v>0</v>
      </c>
      <c r="D93" s="219"/>
      <c r="E93" s="225" t="e">
        <f>CONCATENATE("1/1/",YEAR(F93))</f>
        <v>#VALUE!</v>
      </c>
      <c r="F93" s="226" t="str">
        <f>IF(D91 = "VOE", E102, IF(D91 = "Pay Stubs", IF(OR(C121 = "", D121="",E121 = ""), IF(OR(C120 = "",D120="", E120=""), "", E120), E121),""))</f>
        <v/>
      </c>
      <c r="G93" s="226" t="e">
        <f>IF(YEAR(D93) = YEAR(F93), F93-D93+1,F93-E93+1)</f>
        <v>#VALUE!</v>
      </c>
      <c r="H93" s="227" t="e">
        <f>ROUNDUP(G93*(5/7), 0)</f>
        <v>#VALUE!</v>
      </c>
      <c r="I93" s="19"/>
      <c r="J93" s="392"/>
      <c r="K93" s="392"/>
      <c r="L93" s="28"/>
    </row>
    <row r="94" spans="1:13" ht="15" customHeight="1" thickBot="1" x14ac:dyDescent="0.3">
      <c r="A94" s="19"/>
      <c r="B94" s="228"/>
      <c r="C94" s="229"/>
      <c r="D94" s="230"/>
      <c r="E94" s="231"/>
      <c r="F94" s="231"/>
      <c r="G94" s="232" t="s">
        <v>71</v>
      </c>
      <c r="H94" s="233" t="str">
        <f>IF(D91 = "VOE", IF(E99&gt;VLOOKUP(H89, PayPeriods, 6, FALSE), VLOOKUP(H89, PayPeriods, 6, FALSE), E99),IF(D91="Pay Stubs", IF((C122+D122+E122)/3 &gt; VLOOKUP(H89, PayPeriods, 6, FALSE), VLOOKUP(H89, PayPeriods, 6, FALSE), (C122+D122+E122)/3), ""))</f>
        <v/>
      </c>
      <c r="I94" s="24"/>
      <c r="J94" s="392"/>
      <c r="K94" s="392"/>
      <c r="L94" s="28"/>
    </row>
    <row r="95" spans="1:13" ht="16.5" thickTop="1" x14ac:dyDescent="0.25">
      <c r="A95" s="19"/>
      <c r="B95" s="188"/>
      <c r="C95" s="91"/>
      <c r="D95" s="234"/>
      <c r="E95" s="235"/>
      <c r="F95" s="235"/>
      <c r="G95" s="91"/>
      <c r="H95" s="236"/>
      <c r="I95" s="24"/>
      <c r="J95" s="145"/>
      <c r="K95" s="146"/>
    </row>
    <row r="96" spans="1:13" ht="17.25" customHeight="1" x14ac:dyDescent="0.25">
      <c r="A96" s="19"/>
      <c r="B96" s="237" t="s">
        <v>9</v>
      </c>
      <c r="C96" s="396" t="s">
        <v>38</v>
      </c>
      <c r="D96" s="396"/>
      <c r="E96" s="396"/>
      <c r="F96" s="396"/>
      <c r="G96" s="396"/>
      <c r="H96" s="397"/>
      <c r="I96" s="24"/>
      <c r="J96" s="445" t="s">
        <v>179</v>
      </c>
      <c r="K96" s="445"/>
    </row>
    <row r="97" spans="1:25" ht="16.5" customHeight="1" x14ac:dyDescent="0.25">
      <c r="A97" s="19"/>
      <c r="B97" s="238"/>
      <c r="C97" s="91"/>
      <c r="D97" s="234"/>
      <c r="E97" s="239"/>
      <c r="F97" s="239"/>
      <c r="G97" s="91"/>
      <c r="H97" s="240"/>
      <c r="I97" s="24"/>
      <c r="J97" s="444"/>
      <c r="K97" s="444"/>
    </row>
    <row r="98" spans="1:25" ht="27.75" customHeight="1" thickBot="1" x14ac:dyDescent="0.3">
      <c r="A98" s="19"/>
      <c r="B98" s="238"/>
      <c r="C98" s="241"/>
      <c r="D98" s="241"/>
      <c r="E98" s="242" t="s">
        <v>37</v>
      </c>
      <c r="F98" s="243" t="s">
        <v>50</v>
      </c>
      <c r="G98" s="244" t="s">
        <v>49</v>
      </c>
      <c r="H98" s="243" t="s">
        <v>51</v>
      </c>
      <c r="I98" s="26"/>
      <c r="J98" s="444" t="s">
        <v>320</v>
      </c>
      <c r="K98" s="444"/>
    </row>
    <row r="99" spans="1:25" ht="16.5" thickBot="1" x14ac:dyDescent="0.3">
      <c r="A99" s="19"/>
      <c r="B99" s="188"/>
      <c r="C99" s="447" t="s">
        <v>34</v>
      </c>
      <c r="D99" s="448"/>
      <c r="E99" s="245"/>
      <c r="F99" s="246"/>
      <c r="G99" s="247"/>
      <c r="H99" s="248"/>
      <c r="I99" s="27"/>
      <c r="J99" s="444"/>
      <c r="K99" s="444"/>
    </row>
    <row r="100" spans="1:25" ht="16.5" thickBot="1" x14ac:dyDescent="0.3">
      <c r="A100" s="19"/>
      <c r="B100" s="398" t="str">
        <f>IF(D91 = "VOE", IF(G100 = "Hourly Pay Rate", IF(E99&gt;VLOOKUP(H89,PayPeriods,6,FALSE),CONCATENATE("    Average hours &gt; ", ROUND(VLOOKUP(H89, PayPeriods, 6, FALSE),2), " (Standard Work Hours in Year / Pay Periods in Year);  ", ROUND(VLOOKUP(H89, PayPeriods, 6, FALSE),2), " hours used."), ""), ""), "")</f>
        <v/>
      </c>
      <c r="C100" s="449" t="s">
        <v>27</v>
      </c>
      <c r="D100" s="450"/>
      <c r="E100" s="249"/>
      <c r="F100" s="250" t="s">
        <v>99</v>
      </c>
      <c r="G100" s="399"/>
      <c r="H100" s="400"/>
      <c r="I100" s="24"/>
      <c r="J100" s="369" t="s">
        <v>321</v>
      </c>
      <c r="K100" s="370" t="s">
        <v>322</v>
      </c>
    </row>
    <row r="101" spans="1:25" ht="15.75" customHeight="1" x14ac:dyDescent="0.25">
      <c r="A101" s="19"/>
      <c r="B101" s="398"/>
      <c r="C101" s="447" t="s">
        <v>35</v>
      </c>
      <c r="D101" s="448"/>
      <c r="E101" s="251"/>
      <c r="F101" s="401" t="str">
        <f>IF(AND(E101 &lt;&gt; "Monthly", E101 &lt;&gt; "Semi-Monthly", H102&gt;0), "Payroll Frequency changed, delete value in H66", "")</f>
        <v/>
      </c>
      <c r="G101" s="402"/>
      <c r="H101" s="403"/>
      <c r="I101" s="27"/>
      <c r="J101" s="444" t="s">
        <v>323</v>
      </c>
      <c r="K101" s="444"/>
    </row>
    <row r="102" spans="1:25" ht="13.5" customHeight="1" x14ac:dyDescent="0.25">
      <c r="A102" s="19"/>
      <c r="B102" s="398"/>
      <c r="C102" s="454" t="s">
        <v>22</v>
      </c>
      <c r="D102" s="455"/>
      <c r="E102" s="252"/>
      <c r="F102" s="404" t="str">
        <f>IF(D91 = "VOE", IF(H89 &lt;&gt; "", IF(H89 = "Annual", "1 pay period", IF(OR(E101="Semi-Monthly", E101 = "Monthly"), "Enter # of Pay Periods to Date", IF(E102 = "", "",CONCATENATE(G91," pay periods to date")))), ""), "")</f>
        <v/>
      </c>
      <c r="G102" s="404"/>
      <c r="H102" s="253"/>
      <c r="I102" s="34">
        <f>IF(F102 = "Enter # of Pay Periods to Date", 50, 0)</f>
        <v>0</v>
      </c>
      <c r="J102" s="392" t="s">
        <v>324</v>
      </c>
      <c r="K102" s="392"/>
    </row>
    <row r="103" spans="1:25" ht="13.5" customHeight="1" x14ac:dyDescent="0.25">
      <c r="A103" s="19"/>
      <c r="B103" s="398"/>
      <c r="C103" s="405" t="s">
        <v>8</v>
      </c>
      <c r="D103" s="406"/>
      <c r="E103" s="254"/>
      <c r="F103" s="255" t="str">
        <f>IF(G103 = "", "", IF(G103 = 0, 0, G103/VLOOKUP(H89, PayPeriods, 3, FALSE)))</f>
        <v/>
      </c>
      <c r="G103" s="177" t="str">
        <f>IF(OR(G100="", E101 = "", E102=""), "", IF(D91="VOE",IF(G100="Hourly Pay Rate",H94*E100*VLOOKUP(H89, PayPeriods, 4, FALSE) *(VLOOKUP(H89,PayPeriods,3,FALSE)),E100*VLOOKUP(G100,PayRates,2,FALSE)),""))</f>
        <v/>
      </c>
      <c r="H103" s="256"/>
      <c r="I103" s="25"/>
      <c r="J103" s="392"/>
      <c r="K103" s="392"/>
    </row>
    <row r="104" spans="1:25" ht="15.75" customHeight="1" x14ac:dyDescent="0.25">
      <c r="A104" s="19"/>
      <c r="B104" s="257"/>
      <c r="C104" s="405" t="s">
        <v>16</v>
      </c>
      <c r="D104" s="406"/>
      <c r="E104" s="254"/>
      <c r="F104" s="258" t="str">
        <f>IF(OR(G100="", E101 = "", E102=""), "", IF(D91="VOE",IF(YEAR(D93) = YEAR(E93), (E104/H93)*VLOOKUP(H89, PayPeriods, 5,FALSE), IF(G91 = 0, 0, E104/G91)), ""))</f>
        <v/>
      </c>
      <c r="G104" s="259" t="str">
        <f>IF(OR(G100="", E101 = "", E102=""), "", IF(D91= "VOE", IF(YEAR(D93) = YEAR(E93), (E104/H93)*VLOOKUP(H89, PayPeriods, 5, FALSE) * VLOOKUP(H89, PayPeriods, 3,FALSE), IF(G91 = 0, 0, (E104/G91)*VLOOKUP(H89, PayPeriods, 3, FALSE))), ""))</f>
        <v/>
      </c>
      <c r="H104" s="260"/>
      <c r="I104" s="25"/>
      <c r="J104" s="392"/>
      <c r="K104" s="392"/>
    </row>
    <row r="105" spans="1:25" ht="15.75" customHeight="1" x14ac:dyDescent="0.25">
      <c r="A105" s="19"/>
      <c r="B105" s="261"/>
      <c r="C105" s="407" t="s">
        <v>29</v>
      </c>
      <c r="D105" s="408"/>
      <c r="E105" s="262"/>
      <c r="F105" s="263"/>
      <c r="G105" s="264"/>
      <c r="H105" s="265"/>
      <c r="I105" s="35"/>
      <c r="J105" s="444" t="s">
        <v>325</v>
      </c>
      <c r="K105" s="444"/>
    </row>
    <row r="106" spans="1:25" ht="15.75" x14ac:dyDescent="0.25">
      <c r="A106" s="19"/>
      <c r="B106" s="261"/>
      <c r="C106" s="409"/>
      <c r="D106" s="410"/>
      <c r="E106" s="266"/>
      <c r="F106" s="267" t="str">
        <f>IF(OR(G100="", E101 = "", E102=""), "", IF(D91="VOE", IF(YEAR(D93) = YEAR(E93), (E106/H93)*VLOOKUP(H89, PayPeriods, 5,FALSE), IF(G91 = 0, 0, E106/G91)),""))</f>
        <v/>
      </c>
      <c r="G106" s="200" t="str">
        <f>IF(OR(G100="", E101 = "", E102=""), "", IF(D91 = "VOE", IF(YEAR(D93) = YEAR(E93), (E106/H93)*VLOOKUP(H89, PayPeriods, 5, FALSE) * VLOOKUP(H89, PayPeriods, 3,FALSE), IF(G91 = 0, 0, E106/G91)*VLOOKUP(H89, PayPeriods, 3, FALSE)), ""))</f>
        <v/>
      </c>
      <c r="H106" s="256"/>
      <c r="I106" s="35"/>
      <c r="J106" s="444"/>
      <c r="K106" s="444"/>
    </row>
    <row r="107" spans="1:25" ht="15.75" x14ac:dyDescent="0.25">
      <c r="A107" s="19"/>
      <c r="B107" s="261"/>
      <c r="C107" s="405" t="s">
        <v>39</v>
      </c>
      <c r="D107" s="406"/>
      <c r="E107" s="268"/>
      <c r="F107" s="269"/>
      <c r="G107" s="177" t="str">
        <f>IF(OR(G100="", E101 = "", E102=""), "", IF(D91 = "VOE", SUM(G103:G106),""))</f>
        <v/>
      </c>
      <c r="H107" s="175" t="str">
        <f>IF(OR(G100="",E101="",E102=""),"",IF(D91="VOE",IF(YEAR(D93) = YEAR(F93), (E107/H93) *260, IF(G91=0,0,(E107/G91)*VLOOKUP(H89,PayPeriods,3,FALSE))),""))</f>
        <v/>
      </c>
      <c r="I107" s="24"/>
      <c r="J107" s="444"/>
      <c r="K107" s="444"/>
      <c r="P107" s="28"/>
      <c r="Q107" s="29"/>
      <c r="R107" s="29"/>
      <c r="S107" s="29"/>
      <c r="T107" s="29"/>
      <c r="U107" s="29"/>
      <c r="V107" s="29"/>
      <c r="W107" s="29"/>
      <c r="X107" s="29"/>
      <c r="Y107" s="29"/>
    </row>
    <row r="108" spans="1:25" ht="15.75" customHeight="1" x14ac:dyDescent="0.25">
      <c r="A108" s="19"/>
      <c r="B108" s="261"/>
      <c r="C108" s="405" t="str">
        <f>IF(E102="","Gross Pay Prior Year",CONCATENATE("Gross Pay ",YEAR(E102)-1))</f>
        <v>Gross Pay Prior Year</v>
      </c>
      <c r="D108" s="406"/>
      <c r="E108" s="268"/>
      <c r="F108" s="270"/>
      <c r="G108" s="270"/>
      <c r="H108" s="271"/>
      <c r="I108" s="24"/>
      <c r="J108" s="392" t="s">
        <v>326</v>
      </c>
      <c r="K108" s="392"/>
      <c r="P108" s="30"/>
      <c r="Q108" s="29"/>
      <c r="R108" s="31"/>
      <c r="S108" s="32"/>
      <c r="T108" s="33"/>
      <c r="U108" s="33"/>
      <c r="V108" s="29"/>
    </row>
    <row r="109" spans="1:25" ht="15.75" customHeight="1" thickBot="1" x14ac:dyDescent="0.3">
      <c r="A109" s="19"/>
      <c r="B109" s="272"/>
      <c r="C109" s="405" t="str">
        <f>IF(E102="","Gross Pay Prior Year",CONCATENATE("Gross Pay ",YEAR(E102)-2))</f>
        <v>Gross Pay Prior Year</v>
      </c>
      <c r="D109" s="406"/>
      <c r="E109" s="273"/>
      <c r="F109" s="270"/>
      <c r="G109" s="270"/>
      <c r="H109" s="271"/>
      <c r="I109" s="24"/>
      <c r="J109" s="392"/>
      <c r="K109" s="392"/>
      <c r="P109" s="29"/>
      <c r="Q109" s="29"/>
      <c r="R109" s="31"/>
      <c r="S109" s="32"/>
      <c r="T109" s="33"/>
      <c r="U109" s="33"/>
      <c r="V109" s="29"/>
    </row>
    <row r="110" spans="1:25" ht="15.75" customHeight="1" x14ac:dyDescent="0.25">
      <c r="A110" s="19"/>
      <c r="B110" s="188"/>
      <c r="C110" s="274"/>
      <c r="D110" s="274"/>
      <c r="E110" s="270"/>
      <c r="F110" s="270"/>
      <c r="G110" s="270"/>
      <c r="H110" s="271"/>
      <c r="I110" s="24"/>
      <c r="J110" s="149"/>
      <c r="K110" s="369"/>
      <c r="P110" s="29"/>
      <c r="Q110" s="29"/>
      <c r="R110" s="31"/>
      <c r="S110" s="32"/>
      <c r="T110" s="33"/>
      <c r="U110" s="33"/>
      <c r="V110" s="29"/>
    </row>
    <row r="111" spans="1:25" ht="15.75" customHeight="1" x14ac:dyDescent="0.25">
      <c r="A111" s="19"/>
      <c r="B111" s="451" t="str">
        <f>IF(D91="VOE", IF(E103+E104+E106= E107, "", "Base Pay + Overtime + Commissions/Tips do not add to the Gross Pay (Current Year).  Please correct the numbers or explain the difference."), "")</f>
        <v/>
      </c>
      <c r="C111" s="452"/>
      <c r="D111" s="452"/>
      <c r="E111" s="452"/>
      <c r="F111" s="452"/>
      <c r="G111" s="452"/>
      <c r="H111" s="453"/>
      <c r="I111" s="24"/>
      <c r="J111" s="149"/>
      <c r="K111" s="369"/>
      <c r="P111" s="29"/>
      <c r="Q111" s="29"/>
      <c r="R111" s="31"/>
      <c r="S111" s="32"/>
      <c r="T111" s="33"/>
      <c r="U111" s="33"/>
      <c r="V111" s="29"/>
    </row>
    <row r="112" spans="1:25" ht="15.75" customHeight="1" thickBot="1" x14ac:dyDescent="0.3">
      <c r="A112" s="19"/>
      <c r="B112" s="261"/>
      <c r="C112" s="446"/>
      <c r="D112" s="446"/>
      <c r="E112" s="275"/>
      <c r="F112" s="275"/>
      <c r="G112" s="276" t="s">
        <v>7</v>
      </c>
      <c r="H112" s="277">
        <f>IF(OR(C121 = "", D121="", E121=""), IF(OR(C120 = "", D120 = "", E120 = ""), (E119-C119)/2, (E120-C120)/2), (E121-C121)/2)</f>
        <v>0</v>
      </c>
      <c r="I112" s="24"/>
      <c r="J112" s="392"/>
      <c r="K112" s="392"/>
      <c r="P112" s="29"/>
      <c r="Q112" s="29"/>
      <c r="R112" s="31"/>
      <c r="S112" s="32"/>
      <c r="T112" s="33"/>
      <c r="U112" s="33"/>
      <c r="V112" s="29"/>
    </row>
    <row r="113" spans="1:22" ht="15.75" customHeight="1" thickBot="1" x14ac:dyDescent="0.3">
      <c r="A113" s="19"/>
      <c r="B113" s="278" t="s">
        <v>17</v>
      </c>
      <c r="C113" s="411" t="s">
        <v>116</v>
      </c>
      <c r="D113" s="411"/>
      <c r="E113" s="279"/>
      <c r="F113" s="412" t="s">
        <v>54</v>
      </c>
      <c r="G113" s="412"/>
      <c r="H113" s="280" t="str">
        <f>IF(OR(H112="", H112 = 0, H112&gt;31), "", IF(H112 &gt;20, "Monthly", IF(H112&gt;14, "Semi-Monthly", IF(H112&gt;9, "Bi-Weekly", "Weekly"))))</f>
        <v/>
      </c>
      <c r="I113" s="24"/>
      <c r="J113" s="445" t="s">
        <v>233</v>
      </c>
      <c r="K113" s="445"/>
      <c r="P113" s="29"/>
      <c r="Q113" s="29"/>
      <c r="R113" s="31"/>
      <c r="S113" s="32"/>
      <c r="T113" s="33"/>
      <c r="U113" s="33"/>
      <c r="V113" s="29"/>
    </row>
    <row r="114" spans="1:22" ht="15.75" customHeight="1" x14ac:dyDescent="0.25">
      <c r="A114" s="19"/>
      <c r="B114" s="281"/>
      <c r="C114" s="282"/>
      <c r="D114" s="282"/>
      <c r="E114" s="282"/>
      <c r="F114" s="283"/>
      <c r="G114" s="283"/>
      <c r="H114" s="280"/>
      <c r="I114" s="24"/>
      <c r="J114" s="392"/>
      <c r="K114" s="392"/>
      <c r="P114" s="29"/>
      <c r="Q114" s="29"/>
      <c r="R114" s="31"/>
      <c r="S114" s="32"/>
      <c r="T114" s="33"/>
      <c r="U114" s="33"/>
      <c r="V114" s="29"/>
    </row>
    <row r="115" spans="1:22" ht="15.75" customHeight="1" x14ac:dyDescent="0.25">
      <c r="A115" s="19"/>
      <c r="B115" s="188"/>
      <c r="C115" s="413" t="str">
        <f>IF(D91="Pay Stubs",IF(H89&lt;&gt;"",IF(OR(H89="Semi-Monthly",H89="Monthly"),"Enter number of Pay Periods to Date", IF(F115&gt;0,"Payroll Frequency changed, delete value in F115", "")),""), "")</f>
        <v/>
      </c>
      <c r="D115" s="413"/>
      <c r="E115" s="413"/>
      <c r="F115" s="284"/>
      <c r="G115" s="285">
        <f>IF(C115 = "Enter number of Pay Periods to Date", 50, 0)</f>
        <v>0</v>
      </c>
      <c r="H115" s="280"/>
      <c r="I115" s="24"/>
      <c r="J115" s="444" t="s">
        <v>327</v>
      </c>
      <c r="K115" s="444"/>
      <c r="P115" s="29"/>
      <c r="Q115" s="29"/>
      <c r="R115" s="31"/>
      <c r="S115" s="32"/>
      <c r="T115" s="33"/>
      <c r="U115" s="33"/>
      <c r="V115" s="29"/>
    </row>
    <row r="116" spans="1:22" ht="36" customHeight="1" x14ac:dyDescent="0.25">
      <c r="A116" s="19"/>
      <c r="B116" s="325"/>
      <c r="C116" s="414" t="str">
        <f xml:space="preserve"> IF(AND(OR(G135="", G135 = 0), OR(H135="", H135=0)), "", IF(H112&gt;31, "Pay stubs do not appear to be consecutive based on dates entered.", IF(OR( E120 &lt; C120, E120 &lt;D120, E121 &lt; C121, E121 &lt;D121), "Pay Stubs may be out of order.  Please check dates.",IF(H113 = "", "", IF(E113 = H113, "", "If Payroll Frequency selected does not equal Recommended please provide an explanation.")))))</f>
        <v/>
      </c>
      <c r="D116" s="414"/>
      <c r="E116" s="414"/>
      <c r="F116" s="414"/>
      <c r="G116" s="414"/>
      <c r="H116" s="415"/>
      <c r="I116" s="44"/>
      <c r="J116" s="444"/>
      <c r="K116" s="444"/>
      <c r="P116" s="29"/>
      <c r="Q116" s="29"/>
      <c r="R116" s="31"/>
      <c r="S116" s="32"/>
      <c r="T116" s="33"/>
      <c r="U116" s="33"/>
      <c r="V116" s="29"/>
    </row>
    <row r="117" spans="1:22" ht="15.75" customHeight="1" x14ac:dyDescent="0.25">
      <c r="A117" s="19"/>
      <c r="B117" s="188"/>
      <c r="C117" s="287"/>
      <c r="D117" s="274"/>
      <c r="E117" s="274"/>
      <c r="F117" s="274"/>
      <c r="G117" s="274"/>
      <c r="H117" s="288"/>
      <c r="I117" s="24"/>
      <c r="J117" s="392"/>
      <c r="K117" s="392"/>
      <c r="P117" s="29"/>
      <c r="Q117" s="29"/>
      <c r="R117" s="31"/>
      <c r="S117" s="32"/>
      <c r="T117" s="33"/>
      <c r="U117" s="33"/>
      <c r="V117" s="29"/>
    </row>
    <row r="118" spans="1:22" ht="24.75" thickBot="1" x14ac:dyDescent="0.3">
      <c r="A118" s="19"/>
      <c r="B118" s="289"/>
      <c r="C118" s="290" t="s">
        <v>66</v>
      </c>
      <c r="D118" s="290" t="s">
        <v>67</v>
      </c>
      <c r="E118" s="290" t="s">
        <v>255</v>
      </c>
      <c r="F118" s="291" t="s">
        <v>53</v>
      </c>
      <c r="G118" s="290" t="s">
        <v>52</v>
      </c>
      <c r="H118" s="290" t="s">
        <v>51</v>
      </c>
      <c r="I118" s="19"/>
      <c r="J118" s="392"/>
      <c r="K118" s="392"/>
      <c r="P118" s="29"/>
      <c r="Q118" s="29"/>
      <c r="R118" s="31"/>
      <c r="S118" s="32"/>
      <c r="T118" s="33"/>
      <c r="U118" s="33"/>
      <c r="V118" s="29"/>
    </row>
    <row r="119" spans="1:22" ht="15.75" customHeight="1" x14ac:dyDescent="0.25">
      <c r="A119" s="19"/>
      <c r="B119" s="292" t="s">
        <v>100</v>
      </c>
      <c r="C119" s="293"/>
      <c r="D119" s="294"/>
      <c r="E119" s="295"/>
      <c r="F119" s="416" t="str">
        <f>IF(D91 = "Pay Stubs", IF(AND(H89 &lt;&gt; "", F93 &lt;&gt; ""), IF(H89 = "Annual", "1 pay period to date", IF(OR(H89="Semi-Monthly", H89 = "Monthly"), "", IF(E113 = "", "",CONCATENATE(G91," pay periods to date")))), ""), "")</f>
        <v/>
      </c>
      <c r="G119" s="419" t="str">
        <f>IF(D91 = "Pay Stubs", IF(G123 = "Hourly Pay Rate", IF((C122+D122+E122)/3&gt;VLOOKUP(H89,PayPeriods,6,FALSE),CONCATENATE("Average hours &gt; ", ROUND(VLOOKUP(H89, PayPeriods, 6, FALSE),2), " (Standard Work Hours in Year / Pay Periods in Year); ", ROUND(VLOOKUP(H89, PayPeriods, 6, FALSE),2), " hours used to calculate base pay."), ""), ""), "")</f>
        <v/>
      </c>
      <c r="H119" s="420"/>
      <c r="I119" s="39"/>
      <c r="J119" s="392"/>
      <c r="K119" s="392"/>
      <c r="P119" s="29"/>
      <c r="Q119" s="29"/>
      <c r="R119" s="31"/>
      <c r="S119" s="32"/>
      <c r="T119" s="33"/>
      <c r="U119" s="33"/>
      <c r="V119" s="29"/>
    </row>
    <row r="120" spans="1:22" ht="15.75" customHeight="1" x14ac:dyDescent="0.25">
      <c r="A120" s="19"/>
      <c r="B120" s="292" t="s">
        <v>101</v>
      </c>
      <c r="C120" s="296"/>
      <c r="D120" s="297"/>
      <c r="E120" s="298"/>
      <c r="F120" s="417"/>
      <c r="G120" s="421"/>
      <c r="H120" s="422"/>
      <c r="I120" s="40"/>
      <c r="J120" s="444" t="s">
        <v>328</v>
      </c>
      <c r="K120" s="444"/>
      <c r="P120" s="29"/>
      <c r="Q120" s="29"/>
      <c r="R120" s="31"/>
      <c r="S120" s="32"/>
      <c r="T120" s="33"/>
      <c r="U120" s="33"/>
      <c r="V120" s="29"/>
    </row>
    <row r="121" spans="1:22" ht="15.75" customHeight="1" x14ac:dyDescent="0.25">
      <c r="A121" s="19"/>
      <c r="B121" s="292" t="s">
        <v>102</v>
      </c>
      <c r="C121" s="296"/>
      <c r="D121" s="297"/>
      <c r="E121" s="299"/>
      <c r="F121" s="417"/>
      <c r="G121" s="421"/>
      <c r="H121" s="422"/>
      <c r="I121" s="39"/>
      <c r="J121" s="444"/>
      <c r="K121" s="444"/>
      <c r="P121" s="29"/>
      <c r="Q121" s="29"/>
      <c r="R121" s="31"/>
      <c r="S121" s="32"/>
      <c r="T121" s="33"/>
      <c r="U121" s="33"/>
      <c r="V121" s="29"/>
    </row>
    <row r="122" spans="1:22" ht="16.5" customHeight="1" thickBot="1" x14ac:dyDescent="0.3">
      <c r="A122" s="19"/>
      <c r="B122" s="300" t="s">
        <v>103</v>
      </c>
      <c r="C122" s="301"/>
      <c r="D122" s="302"/>
      <c r="E122" s="303"/>
      <c r="F122" s="418"/>
      <c r="G122" s="421"/>
      <c r="H122" s="422"/>
      <c r="I122" s="39"/>
      <c r="J122" s="444" t="s">
        <v>329</v>
      </c>
      <c r="K122" s="444"/>
      <c r="P122" s="29"/>
      <c r="Q122" s="29"/>
      <c r="R122" s="31"/>
      <c r="S122" s="32"/>
      <c r="T122" s="33"/>
      <c r="U122" s="33"/>
      <c r="V122" s="29"/>
    </row>
    <row r="123" spans="1:22" ht="16.5" thickBot="1" x14ac:dyDescent="0.3">
      <c r="A123" s="19"/>
      <c r="B123" s="304" t="s">
        <v>27</v>
      </c>
      <c r="C123" s="305"/>
      <c r="D123" s="306"/>
      <c r="E123" s="307"/>
      <c r="F123" s="308" t="s">
        <v>90</v>
      </c>
      <c r="G123" s="423"/>
      <c r="H123" s="424"/>
      <c r="I123" s="39"/>
      <c r="J123" s="444"/>
      <c r="K123" s="444"/>
      <c r="P123" s="29"/>
      <c r="Q123" s="29"/>
      <c r="R123" s="31"/>
      <c r="S123" s="32"/>
      <c r="T123" s="33"/>
      <c r="U123" s="33"/>
      <c r="V123" s="29"/>
    </row>
    <row r="124" spans="1:22" ht="15.75" x14ac:dyDescent="0.25">
      <c r="A124" s="45"/>
      <c r="B124" s="309" t="s">
        <v>247</v>
      </c>
      <c r="C124" s="310">
        <f>SUM(C125:C132)</f>
        <v>0</v>
      </c>
      <c r="D124" s="310">
        <f t="shared" ref="D124:E124" si="2">SUM(D125:D132)</f>
        <v>0</v>
      </c>
      <c r="E124" s="310">
        <f t="shared" si="2"/>
        <v>0</v>
      </c>
      <c r="F124" s="310">
        <f>SUM(F125:F132)</f>
        <v>0</v>
      </c>
      <c r="G124" s="311" t="str">
        <f>IF(OR(E113 = "", G123 = ""), "", IF(AND(E120="", E121 = ""), "", IF(D91 = "Pay Stubs", IF(G123 = "Hourly Pay Rate", H94*E123*(VLOOKUP(H89,PayPeriods,3,FALSE)),E123*VLOOKUP(G123, PayRates, 2, FALSE)), "")))</f>
        <v/>
      </c>
      <c r="H124" s="256"/>
      <c r="I124" s="39"/>
      <c r="J124" s="444"/>
      <c r="K124" s="444"/>
      <c r="L124" s="37"/>
      <c r="M124" s="38"/>
      <c r="P124" s="29"/>
      <c r="Q124" s="29"/>
      <c r="R124" s="31"/>
      <c r="S124" s="32"/>
      <c r="T124" s="33"/>
      <c r="U124" s="33"/>
      <c r="V124" s="29"/>
    </row>
    <row r="125" spans="1:22" ht="15.75" customHeight="1" x14ac:dyDescent="0.25">
      <c r="A125" s="19"/>
      <c r="B125" s="312" t="s">
        <v>8</v>
      </c>
      <c r="C125" s="313"/>
      <c r="D125" s="306"/>
      <c r="E125" s="307"/>
      <c r="F125" s="266"/>
      <c r="G125" s="311"/>
      <c r="H125" s="256"/>
      <c r="I125" s="39"/>
      <c r="J125" s="392" t="s">
        <v>321</v>
      </c>
      <c r="K125" s="392"/>
      <c r="L125" s="37"/>
      <c r="M125" s="38"/>
      <c r="P125" s="29"/>
      <c r="Q125" s="29"/>
      <c r="R125" s="31"/>
      <c r="S125" s="32"/>
      <c r="T125" s="33"/>
      <c r="U125" s="33"/>
      <c r="V125" s="29"/>
    </row>
    <row r="126" spans="1:22" ht="15.75" customHeight="1" x14ac:dyDescent="0.25">
      <c r="A126" s="19"/>
      <c r="B126" s="312" t="s">
        <v>248</v>
      </c>
      <c r="C126" s="313"/>
      <c r="D126" s="306"/>
      <c r="E126" s="307"/>
      <c r="F126" s="266"/>
      <c r="G126" s="311"/>
      <c r="H126" s="256"/>
      <c r="I126" s="39"/>
      <c r="J126" s="392" t="s">
        <v>330</v>
      </c>
      <c r="K126" s="392"/>
      <c r="L126" s="37"/>
      <c r="M126" s="38"/>
      <c r="P126" s="29"/>
      <c r="Q126" s="29"/>
      <c r="R126" s="31"/>
      <c r="S126" s="32"/>
      <c r="T126" s="33"/>
      <c r="U126" s="33"/>
      <c r="V126" s="29"/>
    </row>
    <row r="127" spans="1:22" ht="15.75" customHeight="1" x14ac:dyDescent="0.25">
      <c r="A127" s="19"/>
      <c r="B127" s="312" t="s">
        <v>249</v>
      </c>
      <c r="C127" s="313"/>
      <c r="D127" s="306"/>
      <c r="E127" s="307"/>
      <c r="F127" s="266"/>
      <c r="G127" s="311"/>
      <c r="H127" s="256"/>
      <c r="I127" s="39"/>
      <c r="J127" s="392" t="s">
        <v>339</v>
      </c>
      <c r="K127" s="392"/>
      <c r="L127" s="37"/>
    </row>
    <row r="128" spans="1:22" ht="29.25" customHeight="1" x14ac:dyDescent="0.25">
      <c r="A128" s="19"/>
      <c r="B128" s="312" t="s">
        <v>250</v>
      </c>
      <c r="C128" s="313"/>
      <c r="D128" s="306"/>
      <c r="E128" s="307"/>
      <c r="F128" s="266"/>
      <c r="G128" s="311"/>
      <c r="H128" s="256"/>
      <c r="I128" s="39"/>
      <c r="J128" s="392" t="s">
        <v>340</v>
      </c>
      <c r="K128" s="392"/>
      <c r="L128" s="37"/>
    </row>
    <row r="129" spans="1:12" ht="15.75" x14ac:dyDescent="0.25">
      <c r="A129" s="19"/>
      <c r="B129" s="312" t="s">
        <v>251</v>
      </c>
      <c r="C129" s="313"/>
      <c r="D129" s="306"/>
      <c r="E129" s="307"/>
      <c r="F129" s="266"/>
      <c r="G129" s="311"/>
      <c r="H129" s="256"/>
      <c r="I129" s="39"/>
      <c r="J129" s="392"/>
      <c r="K129" s="392"/>
      <c r="L129" s="37"/>
    </row>
    <row r="130" spans="1:12" ht="15.75" customHeight="1" x14ac:dyDescent="0.25">
      <c r="A130" s="19"/>
      <c r="B130" s="312" t="s">
        <v>252</v>
      </c>
      <c r="C130" s="313"/>
      <c r="D130" s="306"/>
      <c r="E130" s="307"/>
      <c r="F130" s="266"/>
      <c r="G130" s="311"/>
      <c r="H130" s="256"/>
      <c r="I130" s="39"/>
      <c r="J130" s="151"/>
      <c r="K130" s="370"/>
      <c r="L130" s="37"/>
    </row>
    <row r="131" spans="1:12" ht="15.75" x14ac:dyDescent="0.25">
      <c r="A131" s="19"/>
      <c r="B131" s="312" t="s">
        <v>253</v>
      </c>
      <c r="C131" s="313"/>
      <c r="D131" s="306"/>
      <c r="E131" s="307"/>
      <c r="F131" s="266"/>
      <c r="G131" s="311"/>
      <c r="H131" s="256"/>
      <c r="I131" s="39"/>
      <c r="J131" s="145"/>
      <c r="K131" s="150"/>
      <c r="L131" s="37"/>
    </row>
    <row r="132" spans="1:12" s="47" customFormat="1" ht="15.75" x14ac:dyDescent="0.25">
      <c r="A132" s="19"/>
      <c r="B132" s="312" t="s">
        <v>254</v>
      </c>
      <c r="C132" s="313"/>
      <c r="D132" s="306"/>
      <c r="E132" s="307"/>
      <c r="F132" s="266"/>
      <c r="G132" s="311"/>
      <c r="H132" s="256"/>
      <c r="I132" s="39"/>
      <c r="J132" s="145"/>
      <c r="K132" s="150"/>
      <c r="L132" s="46"/>
    </row>
    <row r="133" spans="1:12" ht="15.75" x14ac:dyDescent="0.25">
      <c r="A133" s="19"/>
      <c r="B133" s="304" t="s">
        <v>16</v>
      </c>
      <c r="C133" s="305"/>
      <c r="D133" s="306"/>
      <c r="E133" s="307"/>
      <c r="F133" s="268"/>
      <c r="G133" s="314" t="str">
        <f>IF(E113="","",IF(AND(E120="",E121=""),"",IF(D91&lt;&gt;"Pay Stubs","", IF(YEAR(D93)=YEAR(E93), IF(OR(F133="", F133 = 0), (SUM(C133:E133)/3)*VLOOKUP(H89, PayPeriods, 3, FALSE), (F133/H93)*260), IF(G91=0,0,IF(OR(F133="", F133 = 0), SUM(C133:E133)/3*VLOOKUP(H89, PayPeriods, 3, FALSE), (F133/G91)*VLOOKUP(H89,PayPeriods,3,FALSE)))))))</f>
        <v/>
      </c>
      <c r="H133" s="260"/>
      <c r="I133" s="39"/>
      <c r="J133" s="444" t="s">
        <v>331</v>
      </c>
      <c r="K133" s="444"/>
      <c r="L133" s="28"/>
    </row>
    <row r="134" spans="1:12" ht="30.75" customHeight="1" x14ac:dyDescent="0.25">
      <c r="A134" s="19"/>
      <c r="B134" s="304" t="s">
        <v>33</v>
      </c>
      <c r="C134" s="305"/>
      <c r="D134" s="306"/>
      <c r="E134" s="307"/>
      <c r="F134" s="268"/>
      <c r="G134" s="315" t="str">
        <f>IF(E113="","",IF(AND(E120="",E121=""),"",IF(D91&lt;&gt;"Pay Stubs","", IF(YEAR(D93)=YEAR(E93), IF(OR(F134="", F134 = 0), (SUM(C134:E134)/3)*VLOOKUP(H89, PayPeriods, 3, FALSE), (F134/H93)*260), IF(G91=0,0,IF(OR(F134="", F134 = 0), SUM(C134:E134)/3*VLOOKUP(H89, PayPeriods, 3, FALSE), (F134/G91)*VLOOKUP(H89,PayPeriods,3,FALSE)))))))</f>
        <v/>
      </c>
      <c r="H134" s="260"/>
      <c r="I134" s="39"/>
      <c r="J134" s="444" t="s">
        <v>332</v>
      </c>
      <c r="K134" s="444"/>
      <c r="L134" s="18"/>
    </row>
    <row r="135" spans="1:12" ht="15.75" customHeight="1" x14ac:dyDescent="0.25">
      <c r="A135" s="19"/>
      <c r="B135" s="292" t="s">
        <v>104</v>
      </c>
      <c r="C135" s="305"/>
      <c r="D135" s="306"/>
      <c r="E135" s="307"/>
      <c r="F135" s="268"/>
      <c r="G135" s="314" t="str">
        <f>IF(E113 = "", "", IF(AND(E120 = "", E121=""), "", IF(D91 = "Pay Stubs", (G124+G133+G134), "")))</f>
        <v/>
      </c>
      <c r="H135" s="316" t="str">
        <f>IF(E113= "", "", IF(AND(E120="", E121 = ""), "", IF(D91 = "Pay Stubs", IF(YEAR(D93) = YEAR(F93), (F135/H93) *260, IF(G91 = 0, 0, (F135/G91)*VLOOKUP(H89,PayPeriods,3,FALSE))), "")))</f>
        <v/>
      </c>
      <c r="I135" s="39"/>
      <c r="J135" s="444" t="s">
        <v>333</v>
      </c>
      <c r="K135" s="444"/>
      <c r="L135" s="18"/>
    </row>
    <row r="136" spans="1:12" ht="15.75" x14ac:dyDescent="0.25">
      <c r="A136" s="19"/>
      <c r="B136" s="129"/>
      <c r="C136" s="270"/>
      <c r="D136" s="270"/>
      <c r="E136" s="270"/>
      <c r="F136" s="270"/>
      <c r="G136" s="270"/>
      <c r="H136" s="270"/>
      <c r="I136" s="39"/>
      <c r="J136" s="392"/>
      <c r="K136" s="392"/>
      <c r="L136" s="18"/>
    </row>
    <row r="137" spans="1:12" ht="15.75" customHeight="1" x14ac:dyDescent="0.25">
      <c r="A137" s="19"/>
      <c r="B137" s="317" t="str">
        <f>IF(D91 = "VOE", "", IF((F124+F133+F134) = 0, "",IF((F124+F133+F134) = F135, "", "Year to Date Base pay, Overtime and Other income do not add to the Gross Wages, please correct or explain.")))</f>
        <v/>
      </c>
      <c r="C137" s="85"/>
      <c r="D137" s="85"/>
      <c r="E137" s="318"/>
      <c r="F137" s="90"/>
      <c r="G137" s="90"/>
      <c r="H137" s="90"/>
      <c r="I137" s="24"/>
      <c r="J137" s="392"/>
      <c r="K137" s="392"/>
      <c r="L137" s="18"/>
    </row>
    <row r="138" spans="1:12" ht="15.75" customHeight="1" x14ac:dyDescent="0.25">
      <c r="A138" s="19"/>
      <c r="B138" s="317" t="str">
        <f>IF(D91 = "VOE", "", IF(F135 &lt; E135, "Year to Date Gross Wages must be greater than or equal to the last pay stub", ""))</f>
        <v/>
      </c>
      <c r="C138" s="85"/>
      <c r="D138" s="85"/>
      <c r="E138" s="90"/>
      <c r="F138" s="90"/>
      <c r="G138" s="90"/>
      <c r="H138" s="90"/>
      <c r="I138" s="24"/>
      <c r="J138" s="392"/>
      <c r="K138" s="392"/>
      <c r="L138" s="18"/>
    </row>
    <row r="139" spans="1:12" ht="15.75" customHeight="1" x14ac:dyDescent="0.25">
      <c r="A139" s="19"/>
      <c r="B139" s="85"/>
      <c r="C139" s="317"/>
      <c r="D139" s="85"/>
      <c r="E139" s="90"/>
      <c r="F139" s="90"/>
      <c r="G139" s="90"/>
      <c r="H139" s="90"/>
      <c r="I139" s="24"/>
      <c r="J139" s="392"/>
      <c r="K139" s="392"/>
      <c r="L139" s="18"/>
    </row>
    <row r="140" spans="1:12" ht="15.75" customHeight="1" x14ac:dyDescent="0.25">
      <c r="A140" s="19"/>
      <c r="B140" s="319" t="str">
        <f xml:space="preserve"> IF(AND(B141 = "", B142 = ""), "", "If Regular Base Hours and/or Base Pay Rate are not provided on the check stubs, enter the numbers calculated below.")</f>
        <v/>
      </c>
      <c r="C140" s="317"/>
      <c r="D140" s="85"/>
      <c r="E140" s="90"/>
      <c r="F140" s="90"/>
      <c r="G140" s="90"/>
      <c r="H140" s="90"/>
      <c r="I140" s="24"/>
      <c r="J140" s="392"/>
      <c r="K140" s="392"/>
      <c r="L140" s="18"/>
    </row>
    <row r="141" spans="1:12" ht="15.75" customHeight="1" x14ac:dyDescent="0.25">
      <c r="A141" s="19"/>
      <c r="B141" s="320" t="str">
        <f>IF(D91 = "Pay Stubs", IF(G123 = "Hourly Pay Rate", IF(AND(C141="", D141 = "", E141 = ""), "","Hours Calculator"), ""), "")</f>
        <v/>
      </c>
      <c r="C141" s="321" t="str">
        <f>IF(D91 = "Pay Stubs", IF(G123 = "Hourly Pay Rate", IF(C123 = "", "",C124/C123), ""), "")</f>
        <v/>
      </c>
      <c r="D141" s="321" t="str">
        <f>IF(D91 = "Pay Stubs", IF(G123 = "Hourly Pay Rate", IF(D123 = "", "", D124/D123), ""), "")</f>
        <v/>
      </c>
      <c r="E141" s="321" t="str">
        <f>IF(D91 = "Pay Stubs", IF(G123 = "Hourly Pay Rate", IF(E123 = "", "", E124/E123), ""), "")</f>
        <v/>
      </c>
      <c r="F141" s="90"/>
      <c r="G141" s="87"/>
      <c r="H141" s="85"/>
      <c r="I141" s="24"/>
      <c r="J141" s="392"/>
      <c r="K141" s="392"/>
      <c r="L141" s="18"/>
    </row>
    <row r="142" spans="1:12" ht="15.75" customHeight="1" x14ac:dyDescent="0.25">
      <c r="A142" s="19"/>
      <c r="B142" s="320" t="str">
        <f>IF(D91 = "Pay Stubs", IF(G123 = "Hourly Pay Rate", IF(AND(C142="", D142 = "", E142 = ""), "","Rate Calculator"), ""), "")</f>
        <v/>
      </c>
      <c r="C142" s="322" t="str">
        <f>IF(D91 = "Pay Stubs", IF(G123="Hourly Pay Rate", IF(OR(C122 = "",C122 = 0), "", C124/C122),""), "")</f>
        <v/>
      </c>
      <c r="D142" s="322" t="str">
        <f>IF(D91="Pay Stubs",IF(G123="Hourly Pay Rate",IF(OR(D122="", D122 = 0),"",D124/D122), ""),"")</f>
        <v/>
      </c>
      <c r="E142" s="322" t="str">
        <f>IF(D91 = "Pay Stubs", IF(G123="Hourly Pay Rate", IF(OR(E122 = "",E122 = 0), "", E124/E122), ""), "")</f>
        <v/>
      </c>
      <c r="F142" s="85"/>
      <c r="G142" s="87"/>
      <c r="H142" s="85"/>
      <c r="I142" s="24"/>
      <c r="J142" s="392"/>
      <c r="K142" s="392"/>
      <c r="L142" s="18"/>
    </row>
    <row r="143" spans="1:12" ht="15.75" customHeight="1" x14ac:dyDescent="0.25">
      <c r="A143" s="19"/>
      <c r="B143" s="90"/>
      <c r="C143" s="90"/>
      <c r="D143" s="90"/>
      <c r="E143" s="90"/>
      <c r="F143" s="90"/>
      <c r="G143" s="85"/>
      <c r="H143" s="323"/>
      <c r="I143" s="24"/>
      <c r="J143" s="392"/>
      <c r="K143" s="392"/>
      <c r="L143" s="18"/>
    </row>
    <row r="144" spans="1:12" ht="15.75" customHeight="1" x14ac:dyDescent="0.25">
      <c r="A144" s="19"/>
      <c r="B144" s="85"/>
      <c r="C144" s="85"/>
      <c r="D144" s="85"/>
      <c r="E144" s="85"/>
      <c r="F144" s="85"/>
      <c r="G144" s="85"/>
      <c r="H144" s="85"/>
      <c r="I144" s="19"/>
      <c r="J144" s="392"/>
      <c r="K144" s="392"/>
      <c r="L144" s="18"/>
    </row>
    <row r="145" spans="1:13" ht="15.75" customHeight="1" thickBot="1" x14ac:dyDescent="0.3">
      <c r="A145" s="19"/>
      <c r="B145" s="204" t="s">
        <v>59</v>
      </c>
      <c r="C145" s="205"/>
      <c r="D145" s="206" t="str">
        <f>E5</f>
        <v>Name not entered on Household Summary</v>
      </c>
      <c r="E145" s="205"/>
      <c r="F145" s="205"/>
      <c r="G145" s="205"/>
      <c r="H145" s="364" t="s">
        <v>239</v>
      </c>
      <c r="I145" s="24"/>
      <c r="J145" s="392"/>
      <c r="K145" s="392"/>
      <c r="L145" s="18"/>
    </row>
    <row r="146" spans="1:13" ht="15.75" customHeight="1" thickTop="1" thickBot="1" x14ac:dyDescent="0.3">
      <c r="A146" s="19"/>
      <c r="B146" s="208"/>
      <c r="C146" s="209"/>
      <c r="D146" s="210"/>
      <c r="E146" s="210"/>
      <c r="F146" s="210"/>
      <c r="G146" s="210"/>
      <c r="H146" s="211"/>
      <c r="I146" s="19"/>
      <c r="J146" s="456" t="s">
        <v>338</v>
      </c>
      <c r="K146" s="456"/>
      <c r="L146" s="18"/>
    </row>
    <row r="147" spans="1:13" ht="15.75" customHeight="1" thickBot="1" x14ac:dyDescent="0.3">
      <c r="A147" s="19"/>
      <c r="B147" s="212" t="s">
        <v>32</v>
      </c>
      <c r="C147" s="209" t="s">
        <v>6</v>
      </c>
      <c r="D147" s="393"/>
      <c r="E147" s="394"/>
      <c r="F147" s="394"/>
      <c r="G147" s="395"/>
      <c r="H147" s="213" t="str">
        <f>IF(D149="VOE", E159, IF(D149 = "Pay Stubs", E171, ""))</f>
        <v/>
      </c>
      <c r="I147" s="24"/>
      <c r="J147" s="392" t="s">
        <v>347</v>
      </c>
      <c r="K147" s="392"/>
      <c r="L147" s="18"/>
    </row>
    <row r="148" spans="1:13" ht="15.75" customHeight="1" thickBot="1" x14ac:dyDescent="0.3">
      <c r="A148" s="19"/>
      <c r="B148" s="212"/>
      <c r="C148" s="209"/>
      <c r="D148" s="214"/>
      <c r="E148" s="215"/>
      <c r="F148" s="215"/>
      <c r="G148" s="216" t="s">
        <v>70</v>
      </c>
      <c r="H148" s="217" t="s">
        <v>61</v>
      </c>
      <c r="I148" s="24"/>
      <c r="J148" s="392" t="s">
        <v>319</v>
      </c>
      <c r="K148" s="392"/>
      <c r="L148" s="18"/>
    </row>
    <row r="149" spans="1:13" ht="16.5" customHeight="1" thickBot="1" x14ac:dyDescent="0.3">
      <c r="A149" s="19"/>
      <c r="B149" s="212"/>
      <c r="C149" s="218" t="s">
        <v>36</v>
      </c>
      <c r="D149" s="219"/>
      <c r="E149" s="220" t="str">
        <f>IF(ISNUMBER(SEARCH("VOE",D149)),"Warning: Fill VOE Sec Only!!","Warning: Fill PayStubs Sec Only!!")</f>
        <v>Warning: Fill PayStubs Sec Only!!</v>
      </c>
      <c r="F149" s="221"/>
      <c r="G149" s="222" t="e">
        <f>IF(OR(H147 = "Monthly", H147="Semi-Monthly"), IF(D149="VOE", H160, IF(D149 = "Pay Stubs", F173, "")), ROUNDUP(H149,0))</f>
        <v>#VALUE!</v>
      </c>
      <c r="H149" s="324" t="e">
        <f>G151/(VLOOKUP(H147, PayPeriods, 2, FALSE))</f>
        <v>#VALUE!</v>
      </c>
      <c r="I149" s="24"/>
      <c r="J149" s="392" t="s">
        <v>348</v>
      </c>
      <c r="K149" s="392"/>
      <c r="L149" s="18"/>
    </row>
    <row r="150" spans="1:13" ht="16.5" thickBot="1" x14ac:dyDescent="0.3">
      <c r="A150" s="19"/>
      <c r="B150" s="212"/>
      <c r="C150" s="209"/>
      <c r="D150" s="224"/>
      <c r="E150" s="221"/>
      <c r="F150" s="216" t="s">
        <v>22</v>
      </c>
      <c r="G150" s="216" t="s">
        <v>72</v>
      </c>
      <c r="H150" s="217" t="s">
        <v>69</v>
      </c>
      <c r="I150" s="24"/>
      <c r="J150" s="392"/>
      <c r="K150" s="392"/>
      <c r="L150" s="18"/>
    </row>
    <row r="151" spans="1:13" ht="16.5" thickBot="1" x14ac:dyDescent="0.3">
      <c r="A151" s="19"/>
      <c r="B151" s="208"/>
      <c r="C151" s="218" t="s">
        <v>0</v>
      </c>
      <c r="D151" s="219"/>
      <c r="E151" s="225" t="e">
        <f>CONCATENATE("1/1/",YEAR(F151))</f>
        <v>#VALUE!</v>
      </c>
      <c r="F151" s="226" t="str">
        <f>IF(D149 = "VOE", E160, IF(D149 = "Pay Stubs", IF(OR(C179 = "", D179="",E179 = ""), IF(OR(C178 = "",D178="", E178=""), "", E178), E179),""))</f>
        <v/>
      </c>
      <c r="G151" s="226" t="e">
        <f>IF(YEAR(D151) = YEAR(F151), F151-D151+1,F151-E151+1)</f>
        <v>#VALUE!</v>
      </c>
      <c r="H151" s="227" t="e">
        <f>ROUNDUP(G151*(5/7), 0)</f>
        <v>#VALUE!</v>
      </c>
      <c r="I151" s="19"/>
      <c r="J151" s="392"/>
      <c r="K151" s="392"/>
      <c r="L151" s="18"/>
    </row>
    <row r="152" spans="1:13" ht="7.5" customHeight="1" thickBot="1" x14ac:dyDescent="0.3">
      <c r="A152" s="19"/>
      <c r="B152" s="228"/>
      <c r="C152" s="229"/>
      <c r="D152" s="230"/>
      <c r="E152" s="231"/>
      <c r="F152" s="231"/>
      <c r="G152" s="232" t="s">
        <v>71</v>
      </c>
      <c r="H152" s="233" t="str">
        <f>IF(D149 = "VOE", IF(E157&gt;VLOOKUP(H147, PayPeriods, 6, FALSE), VLOOKUP(H147, PayPeriods, 6, FALSE), E157),IF(D149="Pay Stubs", IF((C180+D180+E180)/3 &gt; VLOOKUP(H147, PayPeriods, 6, FALSE), VLOOKUP(H147, PayPeriods, 6, FALSE), (C180+D180+E180)/3), ""))</f>
        <v/>
      </c>
      <c r="I152" s="24"/>
      <c r="J152" s="392"/>
      <c r="K152" s="392"/>
      <c r="L152" s="18"/>
    </row>
    <row r="153" spans="1:13" ht="14.25" customHeight="1" thickTop="1" x14ac:dyDescent="0.25">
      <c r="A153" s="19"/>
      <c r="B153" s="188"/>
      <c r="C153" s="91"/>
      <c r="D153" s="234"/>
      <c r="E153" s="235"/>
      <c r="F153" s="235"/>
      <c r="G153" s="91"/>
      <c r="H153" s="236"/>
      <c r="I153" s="24"/>
      <c r="J153" s="145"/>
      <c r="K153" s="146"/>
      <c r="L153" s="29"/>
      <c r="M153" s="29"/>
    </row>
    <row r="154" spans="1:13" ht="14.25" customHeight="1" x14ac:dyDescent="0.25">
      <c r="A154" s="19"/>
      <c r="B154" s="237" t="s">
        <v>9</v>
      </c>
      <c r="C154" s="396" t="s">
        <v>38</v>
      </c>
      <c r="D154" s="396"/>
      <c r="E154" s="396"/>
      <c r="F154" s="396"/>
      <c r="G154" s="396"/>
      <c r="H154" s="397"/>
      <c r="I154" s="24"/>
      <c r="J154" s="445" t="s">
        <v>179</v>
      </c>
      <c r="K154" s="445"/>
      <c r="L154" s="29"/>
      <c r="M154" s="29"/>
    </row>
    <row r="155" spans="1:13" ht="16.5" customHeight="1" x14ac:dyDescent="0.25">
      <c r="A155" s="19"/>
      <c r="B155" s="238"/>
      <c r="C155" s="91"/>
      <c r="D155" s="234"/>
      <c r="E155" s="239"/>
      <c r="F155" s="239"/>
      <c r="G155" s="91"/>
      <c r="H155" s="240"/>
      <c r="I155" s="24"/>
      <c r="J155" s="444"/>
      <c r="K155" s="444"/>
      <c r="L155" s="29"/>
      <c r="M155" s="29"/>
    </row>
    <row r="156" spans="1:13" ht="24.75" customHeight="1" thickBot="1" x14ac:dyDescent="0.3">
      <c r="A156" s="19"/>
      <c r="B156" s="238"/>
      <c r="C156" s="241"/>
      <c r="D156" s="241"/>
      <c r="E156" s="242" t="s">
        <v>37</v>
      </c>
      <c r="F156" s="243" t="s">
        <v>50</v>
      </c>
      <c r="G156" s="244" t="s">
        <v>49</v>
      </c>
      <c r="H156" s="243" t="s">
        <v>51</v>
      </c>
      <c r="I156" s="26"/>
      <c r="J156" s="444" t="s">
        <v>320</v>
      </c>
      <c r="K156" s="444"/>
      <c r="L156" s="29"/>
      <c r="M156" s="29"/>
    </row>
    <row r="157" spans="1:13" ht="16.5" thickBot="1" x14ac:dyDescent="0.3">
      <c r="A157" s="19"/>
      <c r="B157" s="188"/>
      <c r="C157" s="447" t="s">
        <v>34</v>
      </c>
      <c r="D157" s="448"/>
      <c r="E157" s="245"/>
      <c r="F157" s="246"/>
      <c r="G157" s="247"/>
      <c r="H157" s="248"/>
      <c r="I157" s="27"/>
      <c r="J157" s="444"/>
      <c r="K157" s="444"/>
      <c r="L157" s="28"/>
    </row>
    <row r="158" spans="1:13" ht="16.5" thickBot="1" x14ac:dyDescent="0.3">
      <c r="A158" s="19"/>
      <c r="B158" s="398" t="str">
        <f>IF(D149 = "VOE", IF(G158 = "Hourly Pay Rate", IF(E157&gt;VLOOKUP(H147,PayPeriods,6,FALSE),CONCATENATE("    Average hours &gt; ", ROUND(VLOOKUP(H147, PayPeriods, 6, FALSE),2), " (Standard Work Hours in Year / Pay Periods in Year);  ", ROUND(VLOOKUP(H147, PayPeriods, 6, FALSE),2), " hours used."), ""), ""), "")</f>
        <v/>
      </c>
      <c r="C158" s="449" t="s">
        <v>27</v>
      </c>
      <c r="D158" s="450"/>
      <c r="E158" s="249"/>
      <c r="F158" s="250" t="s">
        <v>99</v>
      </c>
      <c r="G158" s="399"/>
      <c r="H158" s="400"/>
      <c r="I158" s="24"/>
      <c r="J158" s="369" t="s">
        <v>321</v>
      </c>
      <c r="K158" s="370" t="s">
        <v>322</v>
      </c>
      <c r="L158" s="28"/>
    </row>
    <row r="159" spans="1:13" ht="15.75" customHeight="1" x14ac:dyDescent="0.25">
      <c r="A159" s="19"/>
      <c r="B159" s="398"/>
      <c r="C159" s="447" t="s">
        <v>35</v>
      </c>
      <c r="D159" s="448"/>
      <c r="E159" s="251"/>
      <c r="F159" s="401" t="str">
        <f>IF(AND(E159 &lt;&gt; "Monthly", E159 &lt;&gt; "Semi-Monthly", H160&gt;0), "Payroll Frequency changed, delete value in H66", "")</f>
        <v/>
      </c>
      <c r="G159" s="402"/>
      <c r="H159" s="403"/>
      <c r="I159" s="27"/>
      <c r="J159" s="444" t="s">
        <v>323</v>
      </c>
      <c r="K159" s="444"/>
      <c r="L159" s="28"/>
    </row>
    <row r="160" spans="1:13" ht="15" customHeight="1" x14ac:dyDescent="0.25">
      <c r="A160" s="19"/>
      <c r="B160" s="398"/>
      <c r="C160" s="454" t="s">
        <v>22</v>
      </c>
      <c r="D160" s="455"/>
      <c r="E160" s="252"/>
      <c r="F160" s="404" t="str">
        <f>IF(D149 = "VOE", IF(H147 &lt;&gt; "", IF(H147 = "Annual", "1 pay period", IF(OR(E159="Semi-Monthly", E159 = "Monthly"), "Enter # of Pay Periods to Date", IF(E160 = "", "",CONCATENATE(G149," pay periods to date")))), ""), "")</f>
        <v/>
      </c>
      <c r="G160" s="404"/>
      <c r="H160" s="253"/>
      <c r="I160" s="34">
        <f>IF(F160 = "Enter # of Pay Periods to Date", 50, 0)</f>
        <v>0</v>
      </c>
      <c r="J160" s="392" t="s">
        <v>324</v>
      </c>
      <c r="K160" s="392"/>
      <c r="L160" s="28"/>
    </row>
    <row r="161" spans="1:25" ht="15.75" x14ac:dyDescent="0.25">
      <c r="A161" s="19"/>
      <c r="B161" s="398"/>
      <c r="C161" s="405" t="s">
        <v>247</v>
      </c>
      <c r="D161" s="406"/>
      <c r="E161" s="254"/>
      <c r="F161" s="255" t="str">
        <f>IF(G161 = "", "", IF(G161 = 0, 0, G161/VLOOKUP(H147, PayPeriods, 3, FALSE)))</f>
        <v/>
      </c>
      <c r="G161" s="177" t="str">
        <f>IF(OR(G158="", E159 = "", E160=""), "", IF(D149="VOE",IF(G158="Hourly Pay Rate",H152*E158*VLOOKUP(H147, PayPeriods, 4, FALSE) *(VLOOKUP(H147,PayPeriods,3,FALSE)),E158*VLOOKUP(G158,PayRates,2,FALSE)),""))</f>
        <v/>
      </c>
      <c r="H161" s="256"/>
      <c r="I161" s="25"/>
      <c r="J161" s="392"/>
      <c r="K161" s="392"/>
    </row>
    <row r="162" spans="1:25" ht="17.25" customHeight="1" x14ac:dyDescent="0.25">
      <c r="A162" s="19"/>
      <c r="B162" s="257"/>
      <c r="C162" s="405" t="s">
        <v>16</v>
      </c>
      <c r="D162" s="406"/>
      <c r="E162" s="254"/>
      <c r="F162" s="258" t="str">
        <f>IF(OR(G158="", E159 = "", E160=""), "", IF(D149="VOE",IF(YEAR(D151) = YEAR(E151), (E162/H151)*VLOOKUP(H147, PayPeriods, 5,FALSE), IF(G149 = 0, 0, E162/G149)), ""))</f>
        <v/>
      </c>
      <c r="G162" s="259" t="str">
        <f>IF(OR(G158="", E159 = "", E160=""), "", IF(D149= "VOE", IF(YEAR(D151) = YEAR(E151), (E162/H151)*VLOOKUP(H147, PayPeriods, 5, FALSE) * VLOOKUP(H147, PayPeriods, 3,FALSE), IF(G149 = 0, 0, (E162/G149)*VLOOKUP(H147, PayPeriods, 3, FALSE))), ""))</f>
        <v/>
      </c>
      <c r="H162" s="260"/>
      <c r="I162" s="25"/>
      <c r="J162" s="392"/>
      <c r="K162" s="392"/>
    </row>
    <row r="163" spans="1:25" ht="16.5" customHeight="1" x14ac:dyDescent="0.25">
      <c r="A163" s="19"/>
      <c r="B163" s="261"/>
      <c r="C163" s="407" t="s">
        <v>29</v>
      </c>
      <c r="D163" s="408"/>
      <c r="E163" s="262"/>
      <c r="F163" s="263"/>
      <c r="G163" s="264"/>
      <c r="H163" s="265"/>
      <c r="I163" s="35"/>
      <c r="J163" s="444" t="s">
        <v>325</v>
      </c>
      <c r="K163" s="444"/>
    </row>
    <row r="164" spans="1:25" ht="16.5" customHeight="1" x14ac:dyDescent="0.25">
      <c r="A164" s="19"/>
      <c r="B164" s="261"/>
      <c r="C164" s="409"/>
      <c r="D164" s="410"/>
      <c r="E164" s="266"/>
      <c r="F164" s="267" t="str">
        <f>IF(OR(G158="", E159 = "", E160=""), "", IF(D149="VOE", IF(YEAR(D151) = YEAR(E151), (E164/H151)*VLOOKUP(H147, PayPeriods, 5,FALSE), IF(G149 = 0, 0, E164/G149)),""))</f>
        <v/>
      </c>
      <c r="G164" s="200" t="str">
        <f>IF(OR(G158="", E159 = "", E160=""), "", IF(D149 = "VOE", IF(YEAR(D151) = YEAR(E151), (E164/H151)*VLOOKUP(H147, PayPeriods, 5, FALSE) * VLOOKUP(H147, PayPeriods, 3,FALSE), IF(G149 = 0, 0, E164/G149)*VLOOKUP(H147, PayPeriods, 3, FALSE)), ""))</f>
        <v/>
      </c>
      <c r="H164" s="256"/>
      <c r="I164" s="35"/>
      <c r="J164" s="444"/>
      <c r="K164" s="444"/>
    </row>
    <row r="165" spans="1:25" ht="16.5" customHeight="1" x14ac:dyDescent="0.25">
      <c r="A165" s="19"/>
      <c r="B165" s="261"/>
      <c r="C165" s="405" t="s">
        <v>39</v>
      </c>
      <c r="D165" s="406"/>
      <c r="E165" s="268"/>
      <c r="F165" s="269"/>
      <c r="G165" s="177" t="str">
        <f>IF(OR(G158="", E159 = "", E160=""), "", IF(D149 = "VOE", SUM(G161:G164),""))</f>
        <v/>
      </c>
      <c r="H165" s="175" t="str">
        <f>IF(OR(G158="",E159="",E160=""),"",IF(D149="VOE",IF(YEAR(D151) = YEAR(F151), (E165/H151) *260, IF(G149=0,0,(E165/G149)*VLOOKUP(H147,PayPeriods,3,FALSE))),""))</f>
        <v/>
      </c>
      <c r="I165" s="24"/>
      <c r="J165" s="444"/>
      <c r="K165" s="444"/>
    </row>
    <row r="166" spans="1:25" ht="15.75" x14ac:dyDescent="0.25">
      <c r="A166" s="19"/>
      <c r="B166" s="261"/>
      <c r="C166" s="405" t="str">
        <f>IF(E160="","Gross Pay Prior Year",CONCATENATE("Gross Pay ",YEAR(E160)-1))</f>
        <v>Gross Pay Prior Year</v>
      </c>
      <c r="D166" s="406"/>
      <c r="E166" s="268"/>
      <c r="F166" s="270"/>
      <c r="G166" s="270"/>
      <c r="H166" s="271"/>
      <c r="I166" s="24"/>
      <c r="J166" s="392"/>
      <c r="K166" s="392"/>
    </row>
    <row r="167" spans="1:25" ht="16.5" customHeight="1" thickBot="1" x14ac:dyDescent="0.3">
      <c r="A167" s="19"/>
      <c r="B167" s="272"/>
      <c r="C167" s="405" t="str">
        <f>IF(E160="","Gross Pay Prior Year",CONCATENATE("Gross Pay ",YEAR(E160)-2))</f>
        <v>Gross Pay Prior Year</v>
      </c>
      <c r="D167" s="406"/>
      <c r="E167" s="273"/>
      <c r="F167" s="270"/>
      <c r="G167" s="270"/>
      <c r="H167" s="271"/>
      <c r="I167" s="24"/>
      <c r="J167" s="392" t="s">
        <v>326</v>
      </c>
      <c r="K167" s="392"/>
    </row>
    <row r="168" spans="1:25" ht="13.5" customHeight="1" x14ac:dyDescent="0.25">
      <c r="A168" s="19"/>
      <c r="B168" s="188"/>
      <c r="C168" s="274"/>
      <c r="D168" s="274"/>
      <c r="E168" s="270"/>
      <c r="F168" s="270"/>
      <c r="G168" s="270"/>
      <c r="H168" s="271"/>
      <c r="I168" s="24"/>
      <c r="J168" s="392"/>
      <c r="K168" s="392"/>
    </row>
    <row r="169" spans="1:25" ht="13.5" customHeight="1" x14ac:dyDescent="0.25">
      <c r="A169" s="19"/>
      <c r="B169" s="451" t="str">
        <f>IF(D149="VOE", IF(E161+E162+E164= E165, "", "Base Pay + Overtime + Commissions/Tips do not add to the Gross Pay (Current Year).  Please correct the numbers or explain the difference."), "")</f>
        <v/>
      </c>
      <c r="C169" s="452"/>
      <c r="D169" s="452"/>
      <c r="E169" s="452"/>
      <c r="F169" s="452"/>
      <c r="G169" s="452"/>
      <c r="H169" s="453"/>
      <c r="I169" s="24"/>
      <c r="J169" s="149"/>
      <c r="K169" s="369"/>
    </row>
    <row r="170" spans="1:25" ht="15.75" customHeight="1" thickBot="1" x14ac:dyDescent="0.3">
      <c r="A170" s="19"/>
      <c r="B170" s="261"/>
      <c r="C170" s="446"/>
      <c r="D170" s="446"/>
      <c r="E170" s="275"/>
      <c r="F170" s="275"/>
      <c r="G170" s="276" t="s">
        <v>7</v>
      </c>
      <c r="H170" s="277">
        <f>IF(OR(C179 = "", D179="", E179=""), IF(OR(C178 = "", D178 = "", E178 = ""), (E177-C177)/2, (E178-C178)/2), (E179-C179)/2)</f>
        <v>0</v>
      </c>
      <c r="I170" s="24"/>
      <c r="J170" s="392"/>
      <c r="K170" s="392"/>
    </row>
    <row r="171" spans="1:25" ht="16.5" customHeight="1" thickBot="1" x14ac:dyDescent="0.3">
      <c r="A171" s="19"/>
      <c r="B171" s="278" t="s">
        <v>17</v>
      </c>
      <c r="C171" s="411" t="s">
        <v>116</v>
      </c>
      <c r="D171" s="411"/>
      <c r="E171" s="279"/>
      <c r="F171" s="412" t="s">
        <v>54</v>
      </c>
      <c r="G171" s="412"/>
      <c r="H171" s="280" t="str">
        <f>IF(OR(H170="", H170 = 0, H170&gt;31), "", IF(H170 &gt;20, "Monthly", IF(H170&gt;14, "Semi-Monthly", IF(H170&gt;9, "Bi-Weekly", "Weekly"))))</f>
        <v/>
      </c>
      <c r="I171" s="24"/>
      <c r="J171" s="445" t="s">
        <v>233</v>
      </c>
      <c r="K171" s="445"/>
    </row>
    <row r="172" spans="1:25" ht="15.75" x14ac:dyDescent="0.25">
      <c r="A172" s="19"/>
      <c r="B172" s="281"/>
      <c r="C172" s="282"/>
      <c r="D172" s="282"/>
      <c r="E172" s="282"/>
      <c r="F172" s="283"/>
      <c r="G172" s="283"/>
      <c r="H172" s="280"/>
      <c r="I172" s="24"/>
      <c r="J172" s="392"/>
      <c r="K172" s="392"/>
    </row>
    <row r="173" spans="1:25" ht="15.75" customHeight="1" x14ac:dyDescent="0.25">
      <c r="A173" s="19"/>
      <c r="B173" s="188"/>
      <c r="C173" s="413" t="str">
        <f>IF(D149="Pay Stubs",IF(H147&lt;&gt;"",IF(OR(H147="Semi-Monthly",H147="Monthly"),"Enter number of Pay Periods to Date", IF(F173&gt;0,"Payroll Frequency changed, delete value in F173", "")),""), "")</f>
        <v/>
      </c>
      <c r="D173" s="413"/>
      <c r="E173" s="413"/>
      <c r="F173" s="284"/>
      <c r="G173" s="285">
        <f>IF(C173 = "Enter number of Pay Periods to Date", 50, 0)</f>
        <v>0</v>
      </c>
      <c r="H173" s="280"/>
      <c r="I173" s="24"/>
      <c r="J173" s="444" t="s">
        <v>327</v>
      </c>
      <c r="K173" s="444"/>
      <c r="P173" s="28"/>
      <c r="Q173" s="29"/>
      <c r="R173" s="29"/>
      <c r="S173" s="29"/>
      <c r="T173" s="29"/>
      <c r="U173" s="29"/>
      <c r="V173" s="29"/>
      <c r="W173" s="29"/>
      <c r="X173" s="29"/>
      <c r="Y173" s="29"/>
    </row>
    <row r="174" spans="1:25" ht="27.75" customHeight="1" x14ac:dyDescent="0.25">
      <c r="A174" s="19"/>
      <c r="B174" s="286"/>
      <c r="C174" s="414" t="str">
        <f xml:space="preserve"> IF(AND(OR(G193="", G193 = 0), OR(H193="", H193=0)), "", IF(H170&gt;31, "Pay stubs do not appear to be consecutive based on dates entered.", IF(OR( E178 &lt; C178, E178 &lt;D178, E179 &lt; C179, E179 &lt;D179), "Pay Stubs may be out of order.  Please check dates.",IF(H171 = "", "", IF(E171 = H171, "", "If Payroll Frequency selected does not equal Recommended please provide an explanation.")))))</f>
        <v/>
      </c>
      <c r="D174" s="414"/>
      <c r="E174" s="414"/>
      <c r="F174" s="414"/>
      <c r="G174" s="414"/>
      <c r="H174" s="415"/>
      <c r="I174" s="24"/>
      <c r="J174" s="444"/>
      <c r="K174" s="444"/>
      <c r="P174" s="30"/>
      <c r="Q174" s="29"/>
      <c r="R174" s="31"/>
      <c r="S174" s="32"/>
      <c r="T174" s="33"/>
      <c r="U174" s="33"/>
      <c r="V174" s="29"/>
    </row>
    <row r="175" spans="1:25" ht="15.75" customHeight="1" x14ac:dyDescent="0.25">
      <c r="A175" s="19"/>
      <c r="B175" s="188"/>
      <c r="C175" s="287"/>
      <c r="D175" s="274"/>
      <c r="E175" s="274"/>
      <c r="F175" s="274"/>
      <c r="G175" s="274"/>
      <c r="H175" s="288"/>
      <c r="I175" s="24"/>
      <c r="J175" s="392"/>
      <c r="K175" s="392"/>
      <c r="P175" s="29"/>
      <c r="Q175" s="29"/>
      <c r="R175" s="31"/>
      <c r="S175" s="32"/>
      <c r="T175" s="33"/>
      <c r="U175" s="33"/>
      <c r="V175" s="29"/>
    </row>
    <row r="176" spans="1:25" ht="24.75" thickBot="1" x14ac:dyDescent="0.3">
      <c r="A176" s="19"/>
      <c r="B176" s="289"/>
      <c r="C176" s="290" t="s">
        <v>66</v>
      </c>
      <c r="D176" s="290" t="s">
        <v>67</v>
      </c>
      <c r="E176" s="290" t="s">
        <v>255</v>
      </c>
      <c r="F176" s="291" t="s">
        <v>53</v>
      </c>
      <c r="G176" s="290" t="s">
        <v>52</v>
      </c>
      <c r="H176" s="290" t="s">
        <v>51</v>
      </c>
      <c r="I176" s="19"/>
      <c r="J176" s="392"/>
      <c r="K176" s="392"/>
      <c r="P176" s="29"/>
      <c r="Q176" s="29"/>
      <c r="R176" s="31"/>
      <c r="S176" s="32"/>
      <c r="T176" s="33"/>
      <c r="U176" s="33"/>
      <c r="V176" s="29"/>
    </row>
    <row r="177" spans="1:22" ht="15.75" customHeight="1" x14ac:dyDescent="0.25">
      <c r="A177" s="19"/>
      <c r="B177" s="292" t="s">
        <v>100</v>
      </c>
      <c r="C177" s="293"/>
      <c r="D177" s="294"/>
      <c r="E177" s="295"/>
      <c r="F177" s="416" t="str">
        <f>IF(D149 = "Pay Stubs", IF(AND(H147 &lt;&gt; "", F151 &lt;&gt; ""), IF(H147 = "Annual", "1 pay period to date", IF(OR(H147="Semi-Monthly", H147 = "Monthly"), "", IF(E171 = "", "",CONCATENATE(G149," pay periods to date")))), ""), "")</f>
        <v/>
      </c>
      <c r="G177" s="419" t="str">
        <f>IF(D149 = "Pay Stubs", IF(G181 = "Hourly Pay Rate", IF((C180+D180+E180)/3&gt;VLOOKUP(H147,PayPeriods,6,FALSE),CONCATENATE("Average hours &gt; ", ROUND(VLOOKUP(H147, PayPeriods, 6, FALSE),2), " (Standard Work Hours in Year / Pay Periods in Year); ", ROUND(VLOOKUP(H147, PayPeriods, 6, FALSE),2), " hours used to calculate base pay."), ""), ""), "")</f>
        <v/>
      </c>
      <c r="H177" s="420"/>
      <c r="I177" s="39"/>
      <c r="J177" s="444" t="s">
        <v>328</v>
      </c>
      <c r="K177" s="444"/>
      <c r="P177" s="29"/>
      <c r="Q177" s="29"/>
      <c r="R177" s="31"/>
      <c r="S177" s="32"/>
      <c r="T177" s="33"/>
      <c r="U177" s="33"/>
      <c r="V177" s="29"/>
    </row>
    <row r="178" spans="1:22" ht="15.75" customHeight="1" x14ac:dyDescent="0.25">
      <c r="A178" s="19"/>
      <c r="B178" s="292" t="s">
        <v>101</v>
      </c>
      <c r="C178" s="296"/>
      <c r="D178" s="297"/>
      <c r="E178" s="298"/>
      <c r="F178" s="417"/>
      <c r="G178" s="421"/>
      <c r="H178" s="422"/>
      <c r="I178" s="40"/>
      <c r="J178" s="444"/>
      <c r="K178" s="444"/>
      <c r="P178" s="29"/>
      <c r="Q178" s="29"/>
      <c r="R178" s="31"/>
      <c r="S178" s="32"/>
      <c r="T178" s="33"/>
      <c r="U178" s="33"/>
      <c r="V178" s="29"/>
    </row>
    <row r="179" spans="1:22" ht="20.25" customHeight="1" x14ac:dyDescent="0.25">
      <c r="A179" s="19"/>
      <c r="B179" s="292" t="s">
        <v>102</v>
      </c>
      <c r="C179" s="296"/>
      <c r="D179" s="297"/>
      <c r="E179" s="299"/>
      <c r="F179" s="417"/>
      <c r="G179" s="421"/>
      <c r="H179" s="422"/>
      <c r="I179" s="39"/>
      <c r="J179" s="444" t="s">
        <v>329</v>
      </c>
      <c r="K179" s="444"/>
      <c r="P179" s="29"/>
      <c r="Q179" s="29"/>
      <c r="R179" s="31"/>
      <c r="S179" s="32"/>
      <c r="T179" s="33"/>
      <c r="U179" s="33"/>
      <c r="V179" s="29"/>
    </row>
    <row r="180" spans="1:22" ht="16.5" thickBot="1" x14ac:dyDescent="0.3">
      <c r="A180" s="19"/>
      <c r="B180" s="300" t="s">
        <v>103</v>
      </c>
      <c r="C180" s="301"/>
      <c r="D180" s="302"/>
      <c r="E180" s="303"/>
      <c r="F180" s="418"/>
      <c r="G180" s="421"/>
      <c r="H180" s="422"/>
      <c r="I180" s="39"/>
      <c r="J180" s="444"/>
      <c r="K180" s="444"/>
      <c r="P180" s="29"/>
      <c r="Q180" s="29"/>
      <c r="R180" s="31"/>
      <c r="S180" s="32"/>
      <c r="T180" s="33"/>
      <c r="U180" s="33"/>
      <c r="V180" s="29"/>
    </row>
    <row r="181" spans="1:22" ht="16.5" thickBot="1" x14ac:dyDescent="0.3">
      <c r="A181" s="19"/>
      <c r="B181" s="304" t="s">
        <v>27</v>
      </c>
      <c r="C181" s="305"/>
      <c r="D181" s="306"/>
      <c r="E181" s="307"/>
      <c r="F181" s="308" t="s">
        <v>90</v>
      </c>
      <c r="G181" s="423"/>
      <c r="H181" s="424"/>
      <c r="I181" s="39"/>
      <c r="J181" s="444"/>
      <c r="K181" s="444"/>
      <c r="P181" s="29"/>
      <c r="Q181" s="29"/>
      <c r="R181" s="31"/>
      <c r="S181" s="32"/>
      <c r="T181" s="33"/>
      <c r="U181" s="33"/>
      <c r="V181" s="29"/>
    </row>
    <row r="182" spans="1:22" ht="15.75" customHeight="1" x14ac:dyDescent="0.25">
      <c r="A182" s="19"/>
      <c r="B182" s="309" t="s">
        <v>247</v>
      </c>
      <c r="C182" s="310">
        <f>SUM(C183:C190)</f>
        <v>0</v>
      </c>
      <c r="D182" s="310">
        <f t="shared" ref="D182:E182" si="3">SUM(D183:D190)</f>
        <v>0</v>
      </c>
      <c r="E182" s="310">
        <f t="shared" si="3"/>
        <v>0</v>
      </c>
      <c r="F182" s="310">
        <f>SUM(F183:F190)</f>
        <v>0</v>
      </c>
      <c r="G182" s="311" t="str">
        <f>IF(OR(E171 = "", G181 = ""), "", IF(AND(E178="", E179 = ""), "", IF(D149 = "Pay Stubs", IF(G181 = "Hourly Pay Rate", H152*E181*(VLOOKUP(H147,PayPeriods,3,FALSE)),E181*VLOOKUP(G181, PayRates, 2, FALSE)), "")))</f>
        <v/>
      </c>
      <c r="H182" s="256"/>
      <c r="I182" s="39"/>
      <c r="J182" s="392" t="s">
        <v>321</v>
      </c>
      <c r="K182" s="392"/>
      <c r="P182" s="29"/>
      <c r="Q182" s="29"/>
      <c r="R182" s="31"/>
      <c r="S182" s="32"/>
      <c r="T182" s="33"/>
      <c r="U182" s="33"/>
      <c r="V182" s="29"/>
    </row>
    <row r="183" spans="1:22" ht="15.75" customHeight="1" x14ac:dyDescent="0.25">
      <c r="A183" s="19"/>
      <c r="B183" s="312" t="s">
        <v>8</v>
      </c>
      <c r="C183" s="313"/>
      <c r="D183" s="306"/>
      <c r="E183" s="307"/>
      <c r="F183" s="266"/>
      <c r="G183" s="311"/>
      <c r="H183" s="256"/>
      <c r="I183" s="39"/>
      <c r="J183" s="392" t="s">
        <v>330</v>
      </c>
      <c r="K183" s="392"/>
      <c r="P183" s="29"/>
      <c r="Q183" s="29"/>
      <c r="R183" s="31"/>
      <c r="S183" s="32"/>
      <c r="T183" s="33"/>
      <c r="U183" s="33"/>
      <c r="V183" s="29"/>
    </row>
    <row r="184" spans="1:22" ht="15.75" customHeight="1" x14ac:dyDescent="0.25">
      <c r="A184" s="19"/>
      <c r="B184" s="312" t="s">
        <v>248</v>
      </c>
      <c r="C184" s="313"/>
      <c r="D184" s="306"/>
      <c r="E184" s="307"/>
      <c r="F184" s="266"/>
      <c r="G184" s="311"/>
      <c r="H184" s="256"/>
      <c r="I184" s="39"/>
      <c r="J184" s="392" t="s">
        <v>339</v>
      </c>
      <c r="K184" s="392"/>
      <c r="P184" s="29"/>
      <c r="Q184" s="29"/>
      <c r="R184" s="31"/>
      <c r="S184" s="32"/>
      <c r="T184" s="33"/>
      <c r="U184" s="33"/>
      <c r="V184" s="29"/>
    </row>
    <row r="185" spans="1:22" ht="30.75" customHeight="1" x14ac:dyDescent="0.25">
      <c r="A185" s="19"/>
      <c r="B185" s="312" t="s">
        <v>249</v>
      </c>
      <c r="C185" s="313"/>
      <c r="D185" s="306"/>
      <c r="E185" s="307"/>
      <c r="F185" s="266"/>
      <c r="G185" s="311"/>
      <c r="H185" s="256"/>
      <c r="I185" s="39"/>
      <c r="J185" s="392" t="s">
        <v>340</v>
      </c>
      <c r="K185" s="392"/>
      <c r="P185" s="29"/>
      <c r="Q185" s="29"/>
      <c r="R185" s="31"/>
      <c r="S185" s="32"/>
      <c r="T185" s="33"/>
      <c r="U185" s="33"/>
      <c r="V185" s="29"/>
    </row>
    <row r="186" spans="1:22" ht="15.75" customHeight="1" x14ac:dyDescent="0.25">
      <c r="A186" s="19"/>
      <c r="B186" s="312" t="s">
        <v>250</v>
      </c>
      <c r="C186" s="313"/>
      <c r="D186" s="306"/>
      <c r="E186" s="307"/>
      <c r="F186" s="266"/>
      <c r="G186" s="311"/>
      <c r="H186" s="256"/>
      <c r="I186" s="39"/>
      <c r="J186" s="444"/>
      <c r="K186" s="444"/>
      <c r="P186" s="29"/>
      <c r="Q186" s="29"/>
      <c r="R186" s="31"/>
      <c r="S186" s="32"/>
      <c r="T186" s="33"/>
      <c r="U186" s="33"/>
      <c r="V186" s="29"/>
    </row>
    <row r="187" spans="1:22" ht="15.75" customHeight="1" x14ac:dyDescent="0.25">
      <c r="A187" s="19"/>
      <c r="B187" s="312" t="s">
        <v>251</v>
      </c>
      <c r="C187" s="313"/>
      <c r="D187" s="306"/>
      <c r="E187" s="307"/>
      <c r="F187" s="266"/>
      <c r="G187" s="311"/>
      <c r="H187" s="256"/>
      <c r="I187" s="39"/>
      <c r="J187" s="444"/>
      <c r="K187" s="444"/>
      <c r="P187" s="29"/>
      <c r="Q187" s="29"/>
      <c r="R187" s="31"/>
      <c r="S187" s="32"/>
      <c r="T187" s="33"/>
      <c r="U187" s="33"/>
      <c r="V187" s="29"/>
    </row>
    <row r="188" spans="1:22" ht="15.75" customHeight="1" x14ac:dyDescent="0.25">
      <c r="A188" s="19"/>
      <c r="B188" s="312" t="s">
        <v>252</v>
      </c>
      <c r="C188" s="313"/>
      <c r="D188" s="306"/>
      <c r="E188" s="307"/>
      <c r="F188" s="266"/>
      <c r="G188" s="311"/>
      <c r="H188" s="256"/>
      <c r="I188" s="39"/>
      <c r="J188" s="151"/>
      <c r="K188" s="370"/>
      <c r="P188" s="29"/>
      <c r="Q188" s="29"/>
      <c r="R188" s="31"/>
      <c r="S188" s="32"/>
      <c r="T188" s="33"/>
      <c r="U188" s="33"/>
      <c r="V188" s="29"/>
    </row>
    <row r="189" spans="1:22" ht="15.75" customHeight="1" x14ac:dyDescent="0.25">
      <c r="A189" s="19"/>
      <c r="B189" s="312" t="s">
        <v>253</v>
      </c>
      <c r="C189" s="313"/>
      <c r="D189" s="306"/>
      <c r="E189" s="307"/>
      <c r="F189" s="266"/>
      <c r="G189" s="311"/>
      <c r="H189" s="256"/>
      <c r="I189" s="39"/>
      <c r="J189" s="151"/>
      <c r="K189" s="370"/>
      <c r="P189" s="29"/>
      <c r="Q189" s="29"/>
      <c r="R189" s="31"/>
      <c r="S189" s="32"/>
      <c r="T189" s="33"/>
      <c r="U189" s="33"/>
      <c r="V189" s="29"/>
    </row>
    <row r="190" spans="1:22" ht="15.75" customHeight="1" x14ac:dyDescent="0.25">
      <c r="A190" s="19"/>
      <c r="B190" s="312" t="s">
        <v>254</v>
      </c>
      <c r="C190" s="313"/>
      <c r="D190" s="306"/>
      <c r="E190" s="307"/>
      <c r="F190" s="266"/>
      <c r="G190" s="311"/>
      <c r="H190" s="256"/>
      <c r="I190" s="39"/>
      <c r="J190" s="145"/>
      <c r="K190" s="150"/>
      <c r="L190" s="37"/>
      <c r="M190" s="38"/>
      <c r="P190" s="29"/>
      <c r="Q190" s="29"/>
      <c r="R190" s="31"/>
      <c r="S190" s="32"/>
      <c r="T190" s="33"/>
      <c r="U190" s="33"/>
      <c r="V190" s="29"/>
    </row>
    <row r="191" spans="1:22" ht="21" customHeight="1" x14ac:dyDescent="0.25">
      <c r="A191" s="19"/>
      <c r="B191" s="304" t="s">
        <v>16</v>
      </c>
      <c r="C191" s="305"/>
      <c r="D191" s="306"/>
      <c r="E191" s="307"/>
      <c r="F191" s="268"/>
      <c r="G191" s="314" t="str">
        <f>IF(E171="","",IF(AND(E178="",E179=""),"",IF(D149&lt;&gt;"Pay Stubs","", IF(YEAR(D151)=YEAR(E151), IF(OR(F191="", F191 = 0), (SUM(C191:E191)/3)*VLOOKUP(H147, PayPeriods, 3, FALSE), (F191/H151)*260), IF(G149=0,0,IF(OR(F191="", F191 = 0), SUM(C191:E191)/3*VLOOKUP(H147, PayPeriods, 3, FALSE), (F191/G149)*VLOOKUP(H147,PayPeriods,3,FALSE)))))))</f>
        <v/>
      </c>
      <c r="H191" s="260"/>
      <c r="I191" s="39"/>
      <c r="J191" s="444" t="s">
        <v>331</v>
      </c>
      <c r="K191" s="444"/>
      <c r="L191" s="37"/>
      <c r="M191" s="38"/>
      <c r="P191" s="29"/>
      <c r="Q191" s="29"/>
      <c r="R191" s="31"/>
      <c r="S191" s="32"/>
      <c r="T191" s="33"/>
      <c r="U191" s="33"/>
      <c r="V191" s="29"/>
    </row>
    <row r="192" spans="1:22" ht="30" customHeight="1" x14ac:dyDescent="0.25">
      <c r="A192" s="19"/>
      <c r="B192" s="304" t="s">
        <v>33</v>
      </c>
      <c r="C192" s="305"/>
      <c r="D192" s="306"/>
      <c r="E192" s="307"/>
      <c r="F192" s="268"/>
      <c r="G192" s="315" t="str">
        <f>IF(E171="","",IF(AND(E178="",E179=""),"",IF(D149&lt;&gt;"Pay Stubs","", IF(YEAR(D151)=YEAR(E151), IF(OR(F192="", F192 = 0), (SUM(C192:E192)/3)*VLOOKUP(H147, PayPeriods, 3, FALSE), (F192/H151)*260), IF(G149=0,0,IF(OR(F192="", F192 = 0), SUM(C192:E192)/3*VLOOKUP(H147, PayPeriods, 3, FALSE), (F192/G149)*VLOOKUP(H147,PayPeriods,3,FALSE)))))))</f>
        <v/>
      </c>
      <c r="H192" s="260"/>
      <c r="I192" s="39"/>
      <c r="J192" s="444" t="s">
        <v>332</v>
      </c>
      <c r="K192" s="444"/>
      <c r="L192" s="37"/>
      <c r="M192" s="38"/>
      <c r="P192" s="29"/>
      <c r="Q192" s="29"/>
      <c r="R192" s="31"/>
      <c r="S192" s="32"/>
      <c r="T192" s="33"/>
      <c r="U192" s="33"/>
      <c r="V192" s="29"/>
    </row>
    <row r="193" spans="1:12" ht="15.75" customHeight="1" x14ac:dyDescent="0.25">
      <c r="A193" s="19"/>
      <c r="B193" s="292" t="s">
        <v>104</v>
      </c>
      <c r="C193" s="305"/>
      <c r="D193" s="306"/>
      <c r="E193" s="307"/>
      <c r="F193" s="268"/>
      <c r="G193" s="314" t="str">
        <f>IF(E171 = "", "", IF(AND(E178 = "", E179=""), "", IF(D149 = "Pay Stubs", (G182+G191+G192), "")))</f>
        <v/>
      </c>
      <c r="H193" s="316" t="str">
        <f>IF(E171= "", "", IF(AND(E178="", E179 = ""), "", IF(D149 = "Pay Stubs", IF(YEAR(D151) = YEAR(F151), (F193/H151) *260, IF(G149 = 0, 0, (F193/G149)*VLOOKUP(H147,PayPeriods,3,FALSE))), "")))</f>
        <v/>
      </c>
      <c r="I193" s="39"/>
      <c r="J193" s="444" t="s">
        <v>333</v>
      </c>
      <c r="K193" s="444"/>
      <c r="L193" s="37"/>
    </row>
    <row r="194" spans="1:12" ht="15.75" x14ac:dyDescent="0.25">
      <c r="A194" s="19"/>
      <c r="B194" s="129"/>
      <c r="C194" s="270"/>
      <c r="D194" s="270"/>
      <c r="E194" s="270"/>
      <c r="F194" s="270"/>
      <c r="G194" s="270"/>
      <c r="H194" s="270"/>
      <c r="I194" s="39"/>
      <c r="J194" s="392"/>
      <c r="K194" s="392"/>
      <c r="L194" s="37"/>
    </row>
    <row r="195" spans="1:12" ht="15.75" x14ac:dyDescent="0.25">
      <c r="A195" s="19"/>
      <c r="B195" s="317" t="str">
        <f>IF(D149 = "VOE", "", IF((F182+F191+F192) = 0, "",IF((F182+F191+F192) = F193, "", "Year to Date Base pay, Overtime and Other income do not add to the Gross Wages, please correct or explain.")))</f>
        <v/>
      </c>
      <c r="C195" s="85"/>
      <c r="D195" s="85"/>
      <c r="E195" s="318"/>
      <c r="F195" s="90"/>
      <c r="G195" s="90"/>
      <c r="H195" s="90"/>
      <c r="I195" s="24"/>
      <c r="J195" s="392"/>
      <c r="K195" s="392"/>
      <c r="L195" s="37"/>
    </row>
    <row r="196" spans="1:12" ht="15.75" x14ac:dyDescent="0.25">
      <c r="A196" s="19"/>
      <c r="B196" s="317" t="str">
        <f>IF(D149 = "VOE", "", IF(F193 &lt; E193, "Year to Date Gross Wages must be greater than or equal to the last pay stub", ""))</f>
        <v/>
      </c>
      <c r="C196" s="85"/>
      <c r="D196" s="85"/>
      <c r="E196" s="90"/>
      <c r="F196" s="90"/>
      <c r="G196" s="90"/>
      <c r="H196" s="90"/>
      <c r="I196" s="24"/>
      <c r="J196" s="392"/>
      <c r="K196" s="392"/>
      <c r="L196" s="37"/>
    </row>
    <row r="197" spans="1:12" ht="15.75" x14ac:dyDescent="0.25">
      <c r="A197" s="19"/>
      <c r="B197" s="85"/>
      <c r="C197" s="317"/>
      <c r="D197" s="85"/>
      <c r="E197" s="90"/>
      <c r="F197" s="90"/>
      <c r="G197" s="90"/>
      <c r="H197" s="90"/>
      <c r="I197" s="24"/>
      <c r="J197" s="392"/>
      <c r="K197" s="392"/>
      <c r="L197" s="37"/>
    </row>
    <row r="198" spans="1:12" ht="15.75" x14ac:dyDescent="0.25">
      <c r="A198" s="19"/>
      <c r="B198" s="319" t="str">
        <f xml:space="preserve"> IF(AND(B199 = "", B200 = ""), "", "If Regular Base Hours and/or Base Pay Rate are not provided on the check stubs, enter the numbers calculated below.")</f>
        <v/>
      </c>
      <c r="C198" s="317"/>
      <c r="D198" s="85"/>
      <c r="E198" s="90"/>
      <c r="F198" s="90"/>
      <c r="G198" s="90"/>
      <c r="H198" s="90"/>
      <c r="I198" s="24"/>
      <c r="J198" s="392"/>
      <c r="K198" s="392"/>
      <c r="L198" s="37"/>
    </row>
    <row r="199" spans="1:12" ht="15.75" x14ac:dyDescent="0.25">
      <c r="A199" s="19"/>
      <c r="B199" s="320" t="str">
        <f>IF(D149 = "Pay Stubs", IF(G181 = "Hourly Pay Rate", IF(AND(C199="", D199 = "", E199 = ""), "","Hours Calculator"), ""), "")</f>
        <v/>
      </c>
      <c r="C199" s="321" t="str">
        <f>IF(D149 = "Pay Stubs", IF(G181 = "Hourly Pay Rate", IF(C181 = "", "",C182/C181), ""), "")</f>
        <v/>
      </c>
      <c r="D199" s="321" t="str">
        <f>IF(D149 = "Pay Stubs", IF(G181 = "Hourly Pay Rate", IF(D181 = "", "", D182/D181), ""), "")</f>
        <v/>
      </c>
      <c r="E199" s="321" t="str">
        <f>IF(D149 = "Pay Stubs", IF(G181 = "Hourly Pay Rate", IF(E181 = "", "", E182/E181), ""), "")</f>
        <v/>
      </c>
      <c r="F199" s="90"/>
      <c r="G199" s="87"/>
      <c r="H199" s="85"/>
      <c r="I199" s="24"/>
      <c r="J199" s="392"/>
      <c r="K199" s="392"/>
      <c r="L199" s="28"/>
    </row>
    <row r="200" spans="1:12" ht="15.75" x14ac:dyDescent="0.25">
      <c r="A200" s="19"/>
      <c r="B200" s="320" t="str">
        <f>IF(D149 = "Pay Stubs", IF(G181 = "Hourly Pay Rate", IF(AND(C200="", D200 = "", E200 = ""), "","Rate Calculator"), ""), "")</f>
        <v/>
      </c>
      <c r="C200" s="322" t="str">
        <f>IF(D149 = "Pay Stubs", IF(G181="Hourly Pay Rate", IF(OR(C180 = "",C180 = 0), "", C182/C180),""), "")</f>
        <v/>
      </c>
      <c r="D200" s="322" t="str">
        <f>IF(D149="Pay Stubs",IF(G181="Hourly Pay Rate",IF(OR(D180="", D180 = 0),"",D182/D180), ""),"")</f>
        <v/>
      </c>
      <c r="E200" s="322" t="str">
        <f>IF(D149 = "Pay Stubs", IF(G181="Hourly Pay Rate", IF(OR(E180 = "",E180 = 0), "", E182/E180), ""), "")</f>
        <v/>
      </c>
      <c r="F200" s="85"/>
      <c r="G200" s="87"/>
      <c r="H200" s="85"/>
      <c r="I200" s="24"/>
      <c r="J200" s="392"/>
      <c r="K200" s="392"/>
      <c r="L200" s="18"/>
    </row>
    <row r="201" spans="1:12" ht="15.75" x14ac:dyDescent="0.25">
      <c r="A201" s="19"/>
      <c r="B201" s="90"/>
      <c r="C201" s="90"/>
      <c r="D201" s="90"/>
      <c r="E201" s="90"/>
      <c r="F201" s="90"/>
      <c r="G201" s="85"/>
      <c r="H201" s="323"/>
      <c r="I201" s="24"/>
      <c r="J201" s="392"/>
      <c r="K201" s="392"/>
      <c r="L201" s="18"/>
    </row>
    <row r="202" spans="1:12" ht="15.75" x14ac:dyDescent="0.25">
      <c r="A202" s="19"/>
      <c r="B202" s="85"/>
      <c r="C202" s="85"/>
      <c r="D202" s="85"/>
      <c r="E202" s="85"/>
      <c r="F202" s="85"/>
      <c r="G202" s="85"/>
      <c r="H202" s="85"/>
      <c r="I202" s="19"/>
      <c r="J202" s="392"/>
      <c r="K202" s="392"/>
      <c r="L202" s="18"/>
    </row>
    <row r="203" spans="1:12" ht="15.75" customHeight="1" thickBot="1" x14ac:dyDescent="0.3">
      <c r="A203" s="19"/>
      <c r="B203" s="204" t="s">
        <v>59</v>
      </c>
      <c r="C203" s="205"/>
      <c r="D203" s="206" t="str">
        <f>E5</f>
        <v>Name not entered on Household Summary</v>
      </c>
      <c r="E203" s="205"/>
      <c r="F203" s="205"/>
      <c r="G203" s="205"/>
      <c r="H203" s="364" t="s">
        <v>239</v>
      </c>
      <c r="I203" s="24"/>
      <c r="J203" s="392"/>
      <c r="K203" s="392"/>
      <c r="L203" s="18"/>
    </row>
    <row r="204" spans="1:12" ht="15.75" customHeight="1" thickTop="1" thickBot="1" x14ac:dyDescent="0.3">
      <c r="A204" s="19"/>
      <c r="B204" s="212"/>
      <c r="C204" s="209"/>
      <c r="D204" s="224"/>
      <c r="E204" s="221"/>
      <c r="F204" s="216"/>
      <c r="G204" s="216"/>
      <c r="H204" s="217"/>
      <c r="I204" s="24"/>
      <c r="J204" s="456" t="s">
        <v>338</v>
      </c>
      <c r="K204" s="456"/>
      <c r="L204" s="18"/>
    </row>
    <row r="205" spans="1:12" ht="16.5" customHeight="1" thickBot="1" x14ac:dyDescent="0.3">
      <c r="A205" s="19"/>
      <c r="B205" s="212" t="s">
        <v>64</v>
      </c>
      <c r="C205" s="209" t="s">
        <v>6</v>
      </c>
      <c r="D205" s="393"/>
      <c r="E205" s="394"/>
      <c r="F205" s="394"/>
      <c r="G205" s="395"/>
      <c r="H205" s="213" t="str">
        <f>IF(D207="VOE", E217, IF(D207 = "Pay Stubs", E229, ""))</f>
        <v/>
      </c>
      <c r="I205" s="24"/>
      <c r="J205" s="392" t="s">
        <v>347</v>
      </c>
      <c r="K205" s="392"/>
      <c r="L205" s="18"/>
    </row>
    <row r="206" spans="1:12" ht="15.75" customHeight="1" thickBot="1" x14ac:dyDescent="0.3">
      <c r="A206" s="19"/>
      <c r="B206" s="212"/>
      <c r="C206" s="209"/>
      <c r="D206" s="214"/>
      <c r="E206" s="215"/>
      <c r="F206" s="215"/>
      <c r="G206" s="216" t="s">
        <v>70</v>
      </c>
      <c r="H206" s="217" t="s">
        <v>61</v>
      </c>
      <c r="I206" s="24"/>
      <c r="J206" s="392" t="s">
        <v>319</v>
      </c>
      <c r="K206" s="392"/>
      <c r="L206" s="18"/>
    </row>
    <row r="207" spans="1:12" ht="15.75" customHeight="1" thickBot="1" x14ac:dyDescent="0.3">
      <c r="A207" s="19"/>
      <c r="B207" s="212"/>
      <c r="C207" s="218" t="s">
        <v>36</v>
      </c>
      <c r="D207" s="219"/>
      <c r="E207" s="220" t="str">
        <f>IF(ISNUMBER(SEARCH("VOE",D207)),"Warning: Fill VOE Sec Only!!","Warning: Fill PayStubs Sec Only!!")</f>
        <v>Warning: Fill PayStubs Sec Only!!</v>
      </c>
      <c r="F207" s="221"/>
      <c r="G207" s="222" t="e">
        <f>IF(OR(H205 = "Monthly", H205="Semi-Monthly"), IF(D207="VOE", H218, IF(D207 = "Pay Stubs", F231, "")), ROUNDUP(H207,0))</f>
        <v>#VALUE!</v>
      </c>
      <c r="H207" s="324" t="e">
        <f>G209/(VLOOKUP(H205, PayPeriods, 2, FALSE))</f>
        <v>#VALUE!</v>
      </c>
      <c r="I207" s="24"/>
      <c r="J207" s="392" t="s">
        <v>348</v>
      </c>
      <c r="K207" s="392"/>
      <c r="L207" s="18"/>
    </row>
    <row r="208" spans="1:12" ht="15.75" customHeight="1" thickBot="1" x14ac:dyDescent="0.3">
      <c r="A208" s="19"/>
      <c r="B208" s="212"/>
      <c r="C208" s="209"/>
      <c r="D208" s="224"/>
      <c r="E208" s="221"/>
      <c r="F208" s="216" t="s">
        <v>22</v>
      </c>
      <c r="G208" s="216" t="s">
        <v>72</v>
      </c>
      <c r="H208" s="217" t="s">
        <v>69</v>
      </c>
      <c r="I208" s="24"/>
      <c r="J208" s="392"/>
      <c r="K208" s="392"/>
      <c r="L208" s="18"/>
    </row>
    <row r="209" spans="1:13" ht="15.75" customHeight="1" thickBot="1" x14ac:dyDescent="0.3">
      <c r="A209" s="19"/>
      <c r="B209" s="208"/>
      <c r="C209" s="218" t="s">
        <v>0</v>
      </c>
      <c r="D209" s="326"/>
      <c r="E209" s="225" t="e">
        <f>CONCATENATE("1/1/",YEAR(F209))</f>
        <v>#VALUE!</v>
      </c>
      <c r="F209" s="226" t="str">
        <f>IF(D207 = "VOE", E218, IF(D207 = "Pay Stubs", IF(OR(C237 = "", D237="",E237 = ""), IF(OR(C236 = "",D236="", E236=""), "", E236), E237),""))</f>
        <v/>
      </c>
      <c r="G209" s="226" t="e">
        <f>IF(YEAR(D209) = YEAR(F209), F209-D209+1,F209-E209+1)</f>
        <v>#VALUE!</v>
      </c>
      <c r="H209" s="227" t="e">
        <f>ROUNDUP(G209*(5/7), 0)</f>
        <v>#VALUE!</v>
      </c>
      <c r="I209" s="19"/>
      <c r="J209" s="392"/>
      <c r="K209" s="392"/>
      <c r="L209" s="18"/>
    </row>
    <row r="210" spans="1:13" ht="15.75" customHeight="1" thickBot="1" x14ac:dyDescent="0.3">
      <c r="A210" s="19"/>
      <c r="B210" s="228"/>
      <c r="C210" s="229"/>
      <c r="D210" s="230"/>
      <c r="E210" s="231"/>
      <c r="F210" s="231"/>
      <c r="G210" s="232" t="s">
        <v>71</v>
      </c>
      <c r="H210" s="233" t="str">
        <f>IF(D207 = "VOE", IF(E215&gt;VLOOKUP(H205, PayPeriods, 6, FALSE), VLOOKUP(H205, PayPeriods, 6, FALSE), E215),IF(D207="Pay Stubs", IF((C238+D238+E238)/3 &gt; VLOOKUP(H205, PayPeriods, 6, FALSE), VLOOKUP(H205, PayPeriods, 6, FALSE), (C238+D238+E238)/3), ""))</f>
        <v/>
      </c>
      <c r="I210" s="24"/>
      <c r="J210" s="392"/>
      <c r="K210" s="392"/>
      <c r="L210" s="18"/>
    </row>
    <row r="211" spans="1:13" ht="15.75" customHeight="1" thickTop="1" x14ac:dyDescent="0.25">
      <c r="A211" s="19"/>
      <c r="B211" s="188"/>
      <c r="C211" s="91"/>
      <c r="D211" s="234"/>
      <c r="E211" s="235"/>
      <c r="F211" s="235"/>
      <c r="G211" s="91"/>
      <c r="H211" s="236"/>
      <c r="I211" s="24"/>
      <c r="J211" s="145"/>
      <c r="K211" s="146"/>
      <c r="L211" s="18"/>
    </row>
    <row r="212" spans="1:13" ht="15.75" customHeight="1" x14ac:dyDescent="0.25">
      <c r="A212" s="19"/>
      <c r="B212" s="237" t="s">
        <v>9</v>
      </c>
      <c r="C212" s="396" t="s">
        <v>38</v>
      </c>
      <c r="D212" s="396"/>
      <c r="E212" s="396"/>
      <c r="F212" s="396"/>
      <c r="G212" s="396"/>
      <c r="H212" s="397"/>
      <c r="I212" s="24"/>
      <c r="J212" s="445" t="s">
        <v>179</v>
      </c>
      <c r="K212" s="445"/>
      <c r="L212" s="18"/>
    </row>
    <row r="213" spans="1:13" ht="15.75" customHeight="1" x14ac:dyDescent="0.25">
      <c r="A213" s="19"/>
      <c r="B213" s="238"/>
      <c r="C213" s="91"/>
      <c r="D213" s="234"/>
      <c r="E213" s="239"/>
      <c r="F213" s="239"/>
      <c r="G213" s="91"/>
      <c r="H213" s="240"/>
      <c r="I213" s="24"/>
      <c r="J213" s="444"/>
      <c r="K213" s="444"/>
      <c r="L213" s="18"/>
    </row>
    <row r="214" spans="1:13" ht="24.75" customHeight="1" thickBot="1" x14ac:dyDescent="0.3">
      <c r="A214" s="19"/>
      <c r="B214" s="238"/>
      <c r="C214" s="241"/>
      <c r="D214" s="241"/>
      <c r="E214" s="242" t="s">
        <v>37</v>
      </c>
      <c r="F214" s="243" t="s">
        <v>50</v>
      </c>
      <c r="G214" s="244" t="s">
        <v>49</v>
      </c>
      <c r="H214" s="243" t="s">
        <v>51</v>
      </c>
      <c r="I214" s="26"/>
      <c r="J214" s="444" t="s">
        <v>320</v>
      </c>
      <c r="K214" s="444"/>
      <c r="L214" s="18"/>
    </row>
    <row r="215" spans="1:13" ht="15.75" customHeight="1" thickBot="1" x14ac:dyDescent="0.3">
      <c r="A215" s="19"/>
      <c r="B215" s="188"/>
      <c r="C215" s="447" t="s">
        <v>34</v>
      </c>
      <c r="D215" s="448"/>
      <c r="E215" s="245"/>
      <c r="F215" s="246"/>
      <c r="G215" s="247"/>
      <c r="H215" s="248"/>
      <c r="I215" s="27"/>
      <c r="J215" s="444"/>
      <c r="K215" s="444"/>
      <c r="L215" s="18"/>
    </row>
    <row r="216" spans="1:13" ht="16.5" thickBot="1" x14ac:dyDescent="0.3">
      <c r="A216" s="19"/>
      <c r="B216" s="398" t="str">
        <f>IF(D207 = "VOE", IF(G216 = "Hourly Pay Rate", IF(E215&gt;VLOOKUP(H205,PayPeriods,6,FALSE),CONCATENATE("    Average hours &gt; ", ROUND(VLOOKUP(H205, PayPeriods, 6, FALSE),2), " (Standard Work Hours in Year / Pay Periods in Year);  ", ROUND(VLOOKUP(H205, PayPeriods, 6, FALSE),2), " hours used."), ""), ""), "")</f>
        <v/>
      </c>
      <c r="C216" s="449" t="s">
        <v>27</v>
      </c>
      <c r="D216" s="450"/>
      <c r="E216" s="249"/>
      <c r="F216" s="250" t="s">
        <v>99</v>
      </c>
      <c r="G216" s="399"/>
      <c r="H216" s="400"/>
      <c r="I216" s="24"/>
      <c r="J216" s="369" t="s">
        <v>321</v>
      </c>
      <c r="K216" s="370" t="s">
        <v>322</v>
      </c>
      <c r="L216" s="18"/>
    </row>
    <row r="217" spans="1:13" ht="15.75" customHeight="1" x14ac:dyDescent="0.25">
      <c r="A217" s="19"/>
      <c r="B217" s="398"/>
      <c r="C217" s="447" t="s">
        <v>35</v>
      </c>
      <c r="D217" s="448"/>
      <c r="E217" s="251"/>
      <c r="F217" s="401" t="str">
        <f>IF(AND(E217 &lt;&gt; "Monthly", E217 &lt;&gt; "Semi-Monthly", H218&gt;0), "Payroll Frequency changed, delete value in H66", "")</f>
        <v/>
      </c>
      <c r="G217" s="402"/>
      <c r="H217" s="403"/>
      <c r="I217" s="68">
        <f>IF(F217 = "Enter # of Pay Periods to Date", 50, 0)</f>
        <v>0</v>
      </c>
      <c r="J217" s="444" t="s">
        <v>323</v>
      </c>
      <c r="K217" s="444"/>
      <c r="L217" s="18"/>
    </row>
    <row r="218" spans="1:13" ht="15.75" customHeight="1" x14ac:dyDescent="0.25">
      <c r="A218" s="19"/>
      <c r="B218" s="398"/>
      <c r="C218" s="454" t="s">
        <v>22</v>
      </c>
      <c r="D218" s="455"/>
      <c r="E218" s="252"/>
      <c r="F218" s="404" t="str">
        <f>IF(D207 = "VOE", IF(H205 &lt;&gt; "", IF(H205 = "Annual", "1 pay period", IF(OR(E217="Semi-Monthly", E217 = "Monthly"), "Enter # of Pay Periods to Date", IF(E218 = "", "",CONCATENATE(G207," pay periods to date")))), ""), "")</f>
        <v/>
      </c>
      <c r="G218" s="404"/>
      <c r="H218" s="253"/>
      <c r="I218" s="34"/>
      <c r="J218" s="392" t="s">
        <v>324</v>
      </c>
      <c r="K218" s="392"/>
      <c r="L218" s="18"/>
    </row>
    <row r="219" spans="1:13" ht="15.75" x14ac:dyDescent="0.25">
      <c r="A219" s="19"/>
      <c r="B219" s="398"/>
      <c r="C219" s="405" t="s">
        <v>8</v>
      </c>
      <c r="D219" s="406"/>
      <c r="E219" s="254"/>
      <c r="F219" s="255" t="str">
        <f>IF(G219 = "", "", IF(G219 = 0, 0, G219/VLOOKUP(H205, PayPeriods, 3, FALSE)))</f>
        <v/>
      </c>
      <c r="G219" s="177" t="str">
        <f>IF(OR(G216="", E217 = "", E218=""), "", IF(D207="VOE",IF(G216="Hourly Pay Rate",H210*E216*VLOOKUP(H205, PayPeriods, 4, FALSE) *(VLOOKUP(H205,PayPeriods,3,FALSE)),E216*VLOOKUP(G216,PayRates,2,FALSE)),""))</f>
        <v/>
      </c>
      <c r="H219" s="256"/>
      <c r="I219" s="25"/>
      <c r="J219" s="392"/>
      <c r="K219" s="392"/>
      <c r="L219" s="18"/>
    </row>
    <row r="220" spans="1:13" ht="14.25" customHeight="1" x14ac:dyDescent="0.25">
      <c r="A220" s="19"/>
      <c r="B220" s="257"/>
      <c r="C220" s="405" t="s">
        <v>16</v>
      </c>
      <c r="D220" s="406"/>
      <c r="E220" s="254"/>
      <c r="F220" s="258" t="str">
        <f>IF(OR(G216="", E217 = "", E218=""), "", IF(D207="VOE",IF(YEAR(D209) = YEAR(E209), (E220/H209)*VLOOKUP(H205, PayPeriods, 5,FALSE), IF(G207 = 0, 0, E220/G207)), ""))</f>
        <v/>
      </c>
      <c r="G220" s="259" t="str">
        <f>IF(OR(G216="", E217 = "", E218=""), "", IF(D207= "VOE", IF(YEAR(D209) = YEAR(E209), (E220/H209)*VLOOKUP(H205, PayPeriods, 5, FALSE) * VLOOKUP(H205, PayPeriods, 3,FALSE), IF(G207 = 0, 0, (E220/G207)*VLOOKUP(H205, PayPeriods, 3, FALSE))), ""))</f>
        <v/>
      </c>
      <c r="H220" s="260"/>
      <c r="I220" s="25"/>
      <c r="J220" s="392"/>
      <c r="K220" s="392"/>
      <c r="L220" s="29"/>
      <c r="M220" s="29"/>
    </row>
    <row r="221" spans="1:13" ht="14.25" customHeight="1" x14ac:dyDescent="0.25">
      <c r="A221" s="19"/>
      <c r="B221" s="261"/>
      <c r="C221" s="407" t="s">
        <v>29</v>
      </c>
      <c r="D221" s="408"/>
      <c r="E221" s="262"/>
      <c r="F221" s="263"/>
      <c r="G221" s="264"/>
      <c r="H221" s="265"/>
      <c r="I221" s="35"/>
      <c r="J221" s="444" t="s">
        <v>325</v>
      </c>
      <c r="K221" s="444"/>
      <c r="L221" s="29"/>
      <c r="M221" s="29"/>
    </row>
    <row r="222" spans="1:13" ht="16.5" customHeight="1" x14ac:dyDescent="0.25">
      <c r="A222" s="19"/>
      <c r="B222" s="261"/>
      <c r="C222" s="409"/>
      <c r="D222" s="410"/>
      <c r="E222" s="266"/>
      <c r="F222" s="267" t="str">
        <f>IF(OR(G216="", E217 = "", E218=""), "", IF(D207="VOE", IF(YEAR(D209) = YEAR(E209), (E222/H209)*VLOOKUP(H205, PayPeriods, 5,FALSE), IF(G207 = 0, 0, E222/G207)),""))</f>
        <v/>
      </c>
      <c r="G222" s="200" t="str">
        <f>IF(OR(G216="", E217 = "", E218=""), "", IF(D207 = "VOE", IF(YEAR(D209) = YEAR(E209), (E222/H209)*VLOOKUP(H205, PayPeriods, 5, FALSE) * VLOOKUP(H205, PayPeriods, 3,FALSE), IF(G207 = 0, 0, E222/G207)*VLOOKUP(H205, PayPeriods, 3, FALSE)), ""))</f>
        <v/>
      </c>
      <c r="H222" s="256"/>
      <c r="I222" s="35"/>
      <c r="J222" s="444"/>
      <c r="K222" s="444"/>
      <c r="L222" s="29"/>
      <c r="M222" s="29"/>
    </row>
    <row r="223" spans="1:13" ht="15.75" customHeight="1" x14ac:dyDescent="0.25">
      <c r="A223" s="19"/>
      <c r="B223" s="261"/>
      <c r="C223" s="405" t="s">
        <v>39</v>
      </c>
      <c r="D223" s="406"/>
      <c r="E223" s="268"/>
      <c r="F223" s="269"/>
      <c r="G223" s="177" t="str">
        <f>IF(OR(G216="", E217 = "", E218=""), "", IF(D207 = "VOE", SUM(G219:G222),""))</f>
        <v/>
      </c>
      <c r="H223" s="175" t="str">
        <f>IF(OR(G216="",E217="",E218=""),"",IF(D207="VOE",IF(YEAR(D209) = YEAR(F209), (E223/H209) *260, IF(G207=0,0,(E223/G207)*VLOOKUP(H205,PayPeriods,3,FALSE))),""))</f>
        <v/>
      </c>
      <c r="I223" s="24"/>
      <c r="J223" s="444"/>
      <c r="K223" s="444"/>
      <c r="L223" s="29"/>
      <c r="M223" s="29"/>
    </row>
    <row r="224" spans="1:13" ht="15.75" customHeight="1" x14ac:dyDescent="0.25">
      <c r="A224" s="19"/>
      <c r="B224" s="261"/>
      <c r="C224" s="405" t="str">
        <f>IF(E218="","Gross Pay Prior Year",CONCATENATE("Gross Pay ",YEAR(E218)-1))</f>
        <v>Gross Pay Prior Year</v>
      </c>
      <c r="D224" s="406"/>
      <c r="E224" s="268"/>
      <c r="F224" s="270"/>
      <c r="G224" s="270"/>
      <c r="H224" s="271"/>
      <c r="I224" s="24"/>
      <c r="J224" s="392" t="s">
        <v>326</v>
      </c>
      <c r="K224" s="392"/>
      <c r="L224" s="28"/>
    </row>
    <row r="225" spans="1:25" ht="16.5" thickBot="1" x14ac:dyDescent="0.3">
      <c r="A225" s="19"/>
      <c r="B225" s="272"/>
      <c r="C225" s="405" t="str">
        <f>IF(E218="","Gross Pay Prior Year",CONCATENATE("Gross Pay ",YEAR(E218)-2))</f>
        <v>Gross Pay Prior Year</v>
      </c>
      <c r="D225" s="406"/>
      <c r="E225" s="273"/>
      <c r="F225" s="270"/>
      <c r="G225" s="270"/>
      <c r="H225" s="271"/>
      <c r="I225" s="24"/>
      <c r="J225" s="392"/>
      <c r="K225" s="392"/>
      <c r="L225" s="28"/>
    </row>
    <row r="226" spans="1:25" ht="15.75" x14ac:dyDescent="0.25">
      <c r="A226" s="19"/>
      <c r="B226" s="188"/>
      <c r="C226" s="274"/>
      <c r="D226" s="274"/>
      <c r="E226" s="270"/>
      <c r="F226" s="270"/>
      <c r="G226" s="270"/>
      <c r="H226" s="271"/>
      <c r="I226" s="24"/>
      <c r="J226" s="149"/>
      <c r="K226" s="369"/>
      <c r="L226" s="28"/>
    </row>
    <row r="227" spans="1:25" ht="15" customHeight="1" x14ac:dyDescent="0.25">
      <c r="A227" s="19"/>
      <c r="B227" s="451" t="str">
        <f>IF(D207="VOE", IF(E219+E220+E222= E223, "", "Base Pay + Overtime + Commissions/Tips do not add to the Gross Pay (Current Year).  Please correct the numbers or explain the difference."), "")</f>
        <v/>
      </c>
      <c r="C227" s="452"/>
      <c r="D227" s="452"/>
      <c r="E227" s="452"/>
      <c r="F227" s="452"/>
      <c r="G227" s="452"/>
      <c r="H227" s="453"/>
      <c r="I227" s="24"/>
      <c r="J227" s="149"/>
      <c r="K227" s="369"/>
      <c r="L227" s="28"/>
    </row>
    <row r="228" spans="1:25" ht="16.5" thickBot="1" x14ac:dyDescent="0.3">
      <c r="A228" s="19"/>
      <c r="B228" s="261"/>
      <c r="C228" s="446"/>
      <c r="D228" s="446"/>
      <c r="E228" s="275"/>
      <c r="F228" s="275"/>
      <c r="G228" s="276" t="s">
        <v>7</v>
      </c>
      <c r="H228" s="277">
        <f>IF(OR(C237 = "", D237="", E237=""), IF(OR(C236 = "", D236 = "", E236 = ""), (E235-C235)/2, (E236-C236)/2), (E237-C237)/2)</f>
        <v>0</v>
      </c>
      <c r="I228" s="24"/>
      <c r="J228" s="392"/>
      <c r="K228" s="392"/>
    </row>
    <row r="229" spans="1:25" ht="16.5" customHeight="1" thickBot="1" x14ac:dyDescent="0.3">
      <c r="A229" s="19"/>
      <c r="B229" s="278" t="s">
        <v>17</v>
      </c>
      <c r="C229" s="411" t="s">
        <v>116</v>
      </c>
      <c r="D229" s="411"/>
      <c r="E229" s="279"/>
      <c r="F229" s="412" t="s">
        <v>54</v>
      </c>
      <c r="G229" s="412"/>
      <c r="H229" s="280" t="str">
        <f>IF(OR(H228="", H228 = 0, H228&gt;31), "", IF(H228 &gt;20, "Monthly", IF(H228&gt;14, "Semi-Monthly", IF(H228&gt;9, "Bi-Weekly", "Weekly"))))</f>
        <v/>
      </c>
      <c r="I229" s="24"/>
      <c r="J229" s="445" t="s">
        <v>233</v>
      </c>
      <c r="K229" s="445"/>
    </row>
    <row r="230" spans="1:25" ht="15.75" x14ac:dyDescent="0.25">
      <c r="A230" s="19"/>
      <c r="B230" s="281"/>
      <c r="C230" s="282"/>
      <c r="D230" s="282"/>
      <c r="E230" s="282"/>
      <c r="F230" s="283"/>
      <c r="G230" s="283"/>
      <c r="H230" s="280"/>
      <c r="I230" s="24"/>
      <c r="J230" s="392"/>
      <c r="K230" s="392"/>
    </row>
    <row r="231" spans="1:25" ht="15.75" customHeight="1" x14ac:dyDescent="0.25">
      <c r="A231" s="19"/>
      <c r="B231" s="188"/>
      <c r="C231" s="413" t="str">
        <f>IF(D207="Pay Stubs",IF(H205&lt;&gt;"",IF(OR(H205="Semi-Monthly",H205="Monthly"),"Enter number of Pay Periods to Date", IF(F231&gt;0,"Payroll Frequency changed, delete value in F231", "")),""), "")</f>
        <v/>
      </c>
      <c r="D231" s="413"/>
      <c r="E231" s="413"/>
      <c r="F231" s="284"/>
      <c r="G231" s="285">
        <f>IF(C231 = "Enter number of Pay Periods to Date", 50, 0)</f>
        <v>0</v>
      </c>
      <c r="H231" s="280"/>
      <c r="I231" s="24"/>
      <c r="J231" s="444" t="s">
        <v>327</v>
      </c>
      <c r="K231" s="444"/>
    </row>
    <row r="232" spans="1:25" ht="35.1" customHeight="1" x14ac:dyDescent="0.25">
      <c r="A232" s="19"/>
      <c r="B232" s="286"/>
      <c r="C232" s="414" t="str">
        <f xml:space="preserve"> IF(AND(OR(G251="", G251 = 0), OR(H251="", H251=0)), "", IF(H228&gt;31, "Pay stubs do not appear to be consecutive based on dates entered.", IF(OR( E236 &lt; C236, E236 &lt;D236, E237 &lt; C237, E237 &lt;D237), "Pay Stubs may be out of order.  Please check dates.",IF(H229 = "", "", IF(E229 = H229, "", "If Payroll Frequency selected does not equal Recommended please provide an explanation.")))))</f>
        <v/>
      </c>
      <c r="D232" s="414"/>
      <c r="E232" s="414"/>
      <c r="F232" s="414"/>
      <c r="G232" s="414"/>
      <c r="H232" s="415"/>
      <c r="I232" s="24"/>
      <c r="J232" s="444"/>
      <c r="K232" s="444"/>
    </row>
    <row r="233" spans="1:25" ht="15.75" x14ac:dyDescent="0.25">
      <c r="A233" s="19"/>
      <c r="B233" s="188"/>
      <c r="C233" s="287"/>
      <c r="D233" s="274"/>
      <c r="E233" s="274"/>
      <c r="F233" s="274"/>
      <c r="G233" s="274"/>
      <c r="H233" s="288"/>
      <c r="I233" s="24"/>
      <c r="J233" s="392"/>
      <c r="K233" s="392"/>
    </row>
    <row r="234" spans="1:25" ht="24.75" customHeight="1" thickBot="1" x14ac:dyDescent="0.3">
      <c r="A234" s="19"/>
      <c r="B234" s="289"/>
      <c r="C234" s="290" t="s">
        <v>66</v>
      </c>
      <c r="D234" s="290" t="s">
        <v>67</v>
      </c>
      <c r="E234" s="290" t="s">
        <v>255</v>
      </c>
      <c r="F234" s="291" t="s">
        <v>53</v>
      </c>
      <c r="G234" s="290" t="s">
        <v>52</v>
      </c>
      <c r="H234" s="290" t="s">
        <v>51</v>
      </c>
      <c r="I234" s="19"/>
      <c r="J234" s="444" t="s">
        <v>328</v>
      </c>
      <c r="K234" s="444"/>
    </row>
    <row r="235" spans="1:25" ht="13.5" customHeight="1" x14ac:dyDescent="0.25">
      <c r="A235" s="19"/>
      <c r="B235" s="292" t="s">
        <v>100</v>
      </c>
      <c r="C235" s="293"/>
      <c r="D235" s="294"/>
      <c r="E235" s="295"/>
      <c r="F235" s="416" t="str">
        <f>IF(D207 = "Pay Stubs", IF(AND(H205 &lt;&gt; "", F209 &lt;&gt; ""), IF(H205 = "Annual", "1 pay period to date", IF(OR(H205="Semi-Monthly", H205 = "Monthly"), "", IF(E229 = "", "",CONCATENATE(G207," pay periods to date")))), ""), "")</f>
        <v/>
      </c>
      <c r="G235" s="419" t="str">
        <f>IF(D207 = "Pay Stubs", IF(G239 = "Hourly Pay Rate", IF((C238+D238+E238)/3&gt;VLOOKUP(H205,PayPeriods,6,FALSE),CONCATENATE("Average hours &gt; ", ROUND(VLOOKUP(H205, PayPeriods, 6, FALSE),2), " (Standard Work Hours in Year / Pay Periods in Year); ", ROUND(VLOOKUP(H205, PayPeriods, 6, FALSE),2), " hours used to calculate base pay."), ""), ""), "")</f>
        <v/>
      </c>
      <c r="H235" s="420"/>
      <c r="I235" s="39"/>
      <c r="J235" s="444"/>
      <c r="K235" s="444"/>
    </row>
    <row r="236" spans="1:25" ht="15.75" customHeight="1" x14ac:dyDescent="0.25">
      <c r="A236" s="19"/>
      <c r="B236" s="292" t="s">
        <v>101</v>
      </c>
      <c r="C236" s="296"/>
      <c r="D236" s="297"/>
      <c r="E236" s="298"/>
      <c r="F236" s="417"/>
      <c r="G236" s="421"/>
      <c r="H236" s="422"/>
      <c r="I236" s="40"/>
      <c r="J236" s="444" t="s">
        <v>329</v>
      </c>
      <c r="K236" s="444"/>
    </row>
    <row r="237" spans="1:25" ht="15.75" x14ac:dyDescent="0.25">
      <c r="A237" s="19"/>
      <c r="B237" s="292" t="s">
        <v>102</v>
      </c>
      <c r="C237" s="296"/>
      <c r="D237" s="297"/>
      <c r="E237" s="299"/>
      <c r="F237" s="417"/>
      <c r="G237" s="421"/>
      <c r="H237" s="422"/>
      <c r="I237" s="39"/>
      <c r="J237" s="444"/>
      <c r="K237" s="444"/>
    </row>
    <row r="238" spans="1:25" ht="16.5" thickBot="1" x14ac:dyDescent="0.3">
      <c r="A238" s="19"/>
      <c r="B238" s="300" t="s">
        <v>103</v>
      </c>
      <c r="C238" s="301"/>
      <c r="D238" s="302"/>
      <c r="E238" s="303"/>
      <c r="F238" s="418"/>
      <c r="G238" s="421"/>
      <c r="H238" s="422"/>
      <c r="I238" s="39"/>
      <c r="J238" s="444"/>
      <c r="K238" s="444"/>
    </row>
    <row r="239" spans="1:25" ht="16.5" thickBot="1" x14ac:dyDescent="0.3">
      <c r="A239" s="19"/>
      <c r="B239" s="304" t="s">
        <v>27</v>
      </c>
      <c r="C239" s="305"/>
      <c r="D239" s="306"/>
      <c r="E239" s="307"/>
      <c r="F239" s="308" t="s">
        <v>90</v>
      </c>
      <c r="G239" s="423"/>
      <c r="H239" s="424"/>
      <c r="I239" s="39"/>
      <c r="J239" s="392" t="s">
        <v>321</v>
      </c>
      <c r="K239" s="392"/>
      <c r="P239" s="28"/>
      <c r="Q239" s="29"/>
      <c r="R239" s="29"/>
      <c r="S239" s="29"/>
      <c r="T239" s="29"/>
      <c r="U239" s="29"/>
      <c r="V239" s="29"/>
      <c r="W239" s="29"/>
      <c r="X239" s="29"/>
      <c r="Y239" s="29"/>
    </row>
    <row r="240" spans="1:25" ht="15.75" customHeight="1" x14ac:dyDescent="0.25">
      <c r="A240" s="19"/>
      <c r="B240" s="309" t="s">
        <v>247</v>
      </c>
      <c r="C240" s="310">
        <f>SUM(C241:C248)</f>
        <v>0</v>
      </c>
      <c r="D240" s="310">
        <f t="shared" ref="D240:E240" si="4">SUM(D241:D248)</f>
        <v>0</v>
      </c>
      <c r="E240" s="310">
        <f t="shared" si="4"/>
        <v>0</v>
      </c>
      <c r="F240" s="310">
        <f>SUM(F241:F248)</f>
        <v>0</v>
      </c>
      <c r="G240" s="311" t="str">
        <f>IF(OR(E229 = "", G239 = ""), "", IF(AND(E236="", E237 = ""), "", IF(D207 = "Pay Stubs", IF(G239 = "Hourly Pay Rate", H210*E239*(VLOOKUP(H205,PayPeriods,3,FALSE)),E239*VLOOKUP(G239, PayRates, 2, FALSE)), "")))</f>
        <v/>
      </c>
      <c r="H240" s="256"/>
      <c r="I240" s="39"/>
      <c r="J240" s="392" t="s">
        <v>330</v>
      </c>
      <c r="K240" s="392"/>
      <c r="P240" s="30"/>
      <c r="Q240" s="29"/>
      <c r="R240" s="31"/>
      <c r="S240" s="32"/>
      <c r="T240" s="33"/>
      <c r="U240" s="33"/>
      <c r="V240" s="29"/>
    </row>
    <row r="241" spans="1:22" ht="15.75" customHeight="1" x14ac:dyDescent="0.25">
      <c r="A241" s="19"/>
      <c r="B241" s="312" t="s">
        <v>8</v>
      </c>
      <c r="C241" s="313"/>
      <c r="D241" s="306"/>
      <c r="E241" s="307"/>
      <c r="F241" s="266"/>
      <c r="G241" s="311"/>
      <c r="H241" s="256"/>
      <c r="I241" s="39"/>
      <c r="J241" s="145"/>
      <c r="K241" s="150"/>
      <c r="P241" s="29"/>
      <c r="Q241" s="29"/>
      <c r="R241" s="31"/>
      <c r="S241" s="32"/>
      <c r="T241" s="33"/>
      <c r="U241" s="33"/>
      <c r="V241" s="29"/>
    </row>
    <row r="242" spans="1:22" ht="15.75" customHeight="1" x14ac:dyDescent="0.25">
      <c r="A242" s="19"/>
      <c r="B242" s="312" t="s">
        <v>248</v>
      </c>
      <c r="C242" s="313"/>
      <c r="D242" s="306"/>
      <c r="E242" s="307"/>
      <c r="F242" s="266"/>
      <c r="G242" s="311"/>
      <c r="H242" s="256"/>
      <c r="I242" s="39"/>
      <c r="J242" s="392" t="s">
        <v>339</v>
      </c>
      <c r="K242" s="392"/>
      <c r="P242" s="29"/>
      <c r="Q242" s="29"/>
      <c r="R242" s="31"/>
      <c r="S242" s="32"/>
      <c r="T242" s="33"/>
      <c r="U242" s="33"/>
      <c r="V242" s="29"/>
    </row>
    <row r="243" spans="1:22" ht="30.75" customHeight="1" x14ac:dyDescent="0.25">
      <c r="A243" s="19"/>
      <c r="B243" s="312" t="s">
        <v>249</v>
      </c>
      <c r="C243" s="313"/>
      <c r="D243" s="306"/>
      <c r="E243" s="307"/>
      <c r="F243" s="266"/>
      <c r="G243" s="311"/>
      <c r="H243" s="256"/>
      <c r="I243" s="39"/>
      <c r="J243" s="392" t="s">
        <v>340</v>
      </c>
      <c r="K243" s="392"/>
      <c r="P243" s="29"/>
      <c r="Q243" s="29"/>
      <c r="R243" s="31"/>
      <c r="S243" s="32"/>
      <c r="T243" s="33"/>
      <c r="U243" s="33"/>
      <c r="V243" s="29"/>
    </row>
    <row r="244" spans="1:22" ht="15.75" customHeight="1" x14ac:dyDescent="0.25">
      <c r="A244" s="19"/>
      <c r="B244" s="312" t="s">
        <v>250</v>
      </c>
      <c r="C244" s="313"/>
      <c r="D244" s="306"/>
      <c r="E244" s="307"/>
      <c r="F244" s="266"/>
      <c r="G244" s="311"/>
      <c r="H244" s="256"/>
      <c r="I244" s="39"/>
      <c r="J244" s="151"/>
      <c r="K244" s="370"/>
      <c r="P244" s="29"/>
      <c r="Q244" s="29"/>
      <c r="R244" s="31"/>
      <c r="S244" s="32"/>
      <c r="T244" s="33"/>
      <c r="U244" s="33"/>
      <c r="V244" s="29"/>
    </row>
    <row r="245" spans="1:22" ht="15.75" customHeight="1" x14ac:dyDescent="0.25">
      <c r="A245" s="19"/>
      <c r="B245" s="312" t="s">
        <v>251</v>
      </c>
      <c r="C245" s="313"/>
      <c r="D245" s="306"/>
      <c r="E245" s="307"/>
      <c r="F245" s="266"/>
      <c r="G245" s="311"/>
      <c r="H245" s="256"/>
      <c r="I245" s="39"/>
      <c r="J245" s="151"/>
      <c r="K245" s="370"/>
      <c r="P245" s="29"/>
      <c r="Q245" s="29"/>
      <c r="R245" s="31"/>
      <c r="S245" s="32"/>
      <c r="T245" s="33"/>
      <c r="U245" s="33"/>
      <c r="V245" s="29"/>
    </row>
    <row r="246" spans="1:22" ht="15.75" customHeight="1" x14ac:dyDescent="0.25">
      <c r="A246" s="19"/>
      <c r="B246" s="312" t="s">
        <v>252</v>
      </c>
      <c r="C246" s="313"/>
      <c r="D246" s="306"/>
      <c r="E246" s="307"/>
      <c r="F246" s="266"/>
      <c r="G246" s="311"/>
      <c r="H246" s="256"/>
      <c r="I246" s="39"/>
      <c r="J246" s="151"/>
      <c r="K246" s="370"/>
      <c r="P246" s="29"/>
      <c r="Q246" s="29"/>
      <c r="R246" s="31"/>
      <c r="S246" s="32"/>
      <c r="T246" s="33"/>
      <c r="U246" s="33"/>
      <c r="V246" s="29"/>
    </row>
    <row r="247" spans="1:22" ht="15.75" customHeight="1" x14ac:dyDescent="0.25">
      <c r="A247" s="19"/>
      <c r="B247" s="312" t="s">
        <v>253</v>
      </c>
      <c r="C247" s="313"/>
      <c r="D247" s="306"/>
      <c r="E247" s="307"/>
      <c r="F247" s="266"/>
      <c r="G247" s="311"/>
      <c r="H247" s="256"/>
      <c r="I247" s="39"/>
      <c r="J247" s="151"/>
      <c r="K247" s="370"/>
      <c r="P247" s="29"/>
      <c r="Q247" s="29"/>
      <c r="R247" s="31"/>
      <c r="S247" s="32"/>
      <c r="T247" s="33"/>
      <c r="U247" s="33"/>
      <c r="V247" s="29"/>
    </row>
    <row r="248" spans="1:22" ht="15.75" customHeight="1" x14ac:dyDescent="0.25">
      <c r="A248" s="19"/>
      <c r="B248" s="312" t="s">
        <v>254</v>
      </c>
      <c r="C248" s="313"/>
      <c r="D248" s="306"/>
      <c r="E248" s="307"/>
      <c r="F248" s="266"/>
      <c r="G248" s="311"/>
      <c r="H248" s="256"/>
      <c r="I248" s="39"/>
      <c r="J248" s="145"/>
      <c r="K248" s="150"/>
      <c r="P248" s="29"/>
      <c r="Q248" s="29"/>
      <c r="R248" s="31"/>
      <c r="S248" s="32"/>
      <c r="T248" s="33"/>
      <c r="U248" s="33"/>
      <c r="V248" s="29"/>
    </row>
    <row r="249" spans="1:22" ht="15.75" customHeight="1" x14ac:dyDescent="0.25">
      <c r="A249" s="19"/>
      <c r="B249" s="304" t="s">
        <v>16</v>
      </c>
      <c r="C249" s="305"/>
      <c r="D249" s="306"/>
      <c r="E249" s="307"/>
      <c r="F249" s="268"/>
      <c r="G249" s="314" t="str">
        <f>IF(E229="","",IF(AND(E236="",E237=""),"",IF(D207&lt;&gt;"Pay Stubs","", IF(YEAR(D209)=YEAR(E209), IF(OR(F249="", F249 = 0), (SUM(C249:E249)/3)*VLOOKUP(H205, PayPeriods, 3, FALSE), (F249/H209)*260), IF(G207=0,0,IF(OR(F249="", F249 = 0), SUM(C249:E249)/3*VLOOKUP(H205, PayPeriods, 3, FALSE), (F249/G207)*VLOOKUP(H205,PayPeriods,3,FALSE)))))))</f>
        <v/>
      </c>
      <c r="H249" s="260"/>
      <c r="I249" s="39"/>
      <c r="J249" s="444" t="s">
        <v>331</v>
      </c>
      <c r="K249" s="444"/>
      <c r="P249" s="29"/>
      <c r="Q249" s="29"/>
      <c r="R249" s="31"/>
      <c r="S249" s="32"/>
      <c r="T249" s="33"/>
      <c r="U249" s="33"/>
      <c r="V249" s="29"/>
    </row>
    <row r="250" spans="1:22" ht="26.25" customHeight="1" x14ac:dyDescent="0.25">
      <c r="A250" s="19"/>
      <c r="B250" s="304" t="s">
        <v>33</v>
      </c>
      <c r="C250" s="305"/>
      <c r="D250" s="306"/>
      <c r="E250" s="307"/>
      <c r="F250" s="268"/>
      <c r="G250" s="315" t="str">
        <f>IF(E229="","",IF(AND(E236="",E237=""),"",IF(D207&lt;&gt;"Pay Stubs","", IF(YEAR(D209)=YEAR(E209), IF(OR(F250="", F250 = 0), (SUM(C250:E250)/3)*VLOOKUP(H205, PayPeriods, 3, FALSE), (F250/H209)*260), IF(G207=0,0,IF(OR(F250="", F250 = 0), SUM(C250:E250)/3*VLOOKUP(H205, PayPeriods, 3, FALSE), (F250/G207)*VLOOKUP(H205,PayPeriods,3,FALSE)))))))</f>
        <v/>
      </c>
      <c r="H250" s="260"/>
      <c r="I250" s="39"/>
      <c r="J250" s="444" t="s">
        <v>332</v>
      </c>
      <c r="K250" s="444"/>
      <c r="P250" s="29"/>
      <c r="Q250" s="29"/>
      <c r="R250" s="31"/>
      <c r="S250" s="32"/>
      <c r="T250" s="33"/>
      <c r="U250" s="33"/>
      <c r="V250" s="29"/>
    </row>
    <row r="251" spans="1:22" ht="15.75" customHeight="1" x14ac:dyDescent="0.25">
      <c r="A251" s="19"/>
      <c r="B251" s="292" t="s">
        <v>104</v>
      </c>
      <c r="C251" s="305"/>
      <c r="D251" s="306"/>
      <c r="E251" s="307"/>
      <c r="F251" s="268"/>
      <c r="G251" s="314" t="str">
        <f>IF(E229 = "", "", IF(AND(E236 = "", E237=""), "", IF(D207 = "Pay Stubs", (G240+G249+G250), "")))</f>
        <v/>
      </c>
      <c r="H251" s="316" t="str">
        <f>IF(E229= "", "", IF(AND(E236="", E237 = ""), "", IF(D207 = "Pay Stubs", IF(YEAR(D209) = YEAR(F209), (F251/H209) *260, IF(G207 = 0, 0, (F251/G207)*VLOOKUP(H205,PayPeriods,3,FALSE))), "")))</f>
        <v/>
      </c>
      <c r="I251" s="39"/>
      <c r="J251" s="444" t="s">
        <v>333</v>
      </c>
      <c r="K251" s="444"/>
      <c r="P251" s="29"/>
      <c r="Q251" s="29"/>
      <c r="R251" s="31"/>
      <c r="S251" s="32"/>
      <c r="T251" s="33"/>
      <c r="U251" s="33"/>
      <c r="V251" s="29"/>
    </row>
    <row r="252" spans="1:22" ht="15.75" customHeight="1" x14ac:dyDescent="0.25">
      <c r="A252" s="19"/>
      <c r="B252" s="129"/>
      <c r="C252" s="270"/>
      <c r="D252" s="270"/>
      <c r="E252" s="270"/>
      <c r="F252" s="270"/>
      <c r="G252" s="270"/>
      <c r="H252" s="270"/>
      <c r="I252" s="39"/>
      <c r="J252" s="145"/>
      <c r="K252" s="146"/>
      <c r="P252" s="29"/>
      <c r="Q252" s="29"/>
      <c r="R252" s="31"/>
      <c r="S252" s="32"/>
      <c r="T252" s="33"/>
      <c r="U252" s="33"/>
      <c r="V252" s="29"/>
    </row>
    <row r="253" spans="1:22" ht="15.75" customHeight="1" x14ac:dyDescent="0.25">
      <c r="A253" s="19"/>
      <c r="B253" s="317" t="str">
        <f>IF(D207 = "VOE", "", IF((F240+F249+F250) = 0, "",IF((F240+F249+F250) = F251, "", "Year to Date Base pay, Overtime and Other income do not add to the Gross Wages, please correct or explain.")))</f>
        <v/>
      </c>
      <c r="C253" s="85"/>
      <c r="D253" s="85"/>
      <c r="E253" s="318"/>
      <c r="F253" s="90"/>
      <c r="G253" s="90"/>
      <c r="H253" s="90"/>
      <c r="I253" s="24"/>
      <c r="J253" s="145"/>
      <c r="K253" s="146"/>
      <c r="P253" s="29"/>
      <c r="Q253" s="29"/>
      <c r="R253" s="31"/>
      <c r="S253" s="32"/>
      <c r="T253" s="33"/>
      <c r="U253" s="33"/>
      <c r="V253" s="29"/>
    </row>
    <row r="254" spans="1:22" ht="15.75" customHeight="1" x14ac:dyDescent="0.25">
      <c r="A254" s="19"/>
      <c r="B254" s="317" t="str">
        <f>IF(D207 = "VOE", "", IF(F251 &lt; E251, "Year to Date Gross Wages must be greater than or equal to the last pay stub", ""))</f>
        <v/>
      </c>
      <c r="C254" s="85"/>
      <c r="D254" s="85"/>
      <c r="E254" s="90"/>
      <c r="F254" s="90"/>
      <c r="G254" s="90"/>
      <c r="H254" s="90"/>
      <c r="I254" s="24"/>
      <c r="J254" s="145"/>
      <c r="K254" s="146"/>
      <c r="P254" s="29"/>
      <c r="Q254" s="29"/>
      <c r="R254" s="31"/>
      <c r="S254" s="32"/>
      <c r="T254" s="33"/>
      <c r="U254" s="33"/>
      <c r="V254" s="29"/>
    </row>
    <row r="255" spans="1:22" ht="15.75" customHeight="1" x14ac:dyDescent="0.25">
      <c r="A255" s="19"/>
      <c r="B255" s="85"/>
      <c r="C255" s="317"/>
      <c r="D255" s="85"/>
      <c r="E255" s="90"/>
      <c r="F255" s="90"/>
      <c r="G255" s="90"/>
      <c r="H255" s="90"/>
      <c r="I255" s="24"/>
      <c r="J255" s="145"/>
      <c r="K255" s="146"/>
      <c r="P255" s="29"/>
      <c r="Q255" s="29"/>
      <c r="R255" s="31"/>
      <c r="S255" s="32"/>
      <c r="T255" s="33"/>
      <c r="U255" s="33"/>
      <c r="V255" s="29"/>
    </row>
    <row r="256" spans="1:22" ht="15.75" customHeight="1" x14ac:dyDescent="0.25">
      <c r="A256" s="19"/>
      <c r="B256" s="319" t="str">
        <f xml:space="preserve"> IF(AND(B257 = "", B258 = ""), "", "If Regular Base Hours and/or Base Pay Rate are not provided on the check stubs, enter the numbers calculated below.")</f>
        <v/>
      </c>
      <c r="C256" s="317"/>
      <c r="D256" s="85"/>
      <c r="E256" s="90"/>
      <c r="F256" s="90"/>
      <c r="G256" s="90"/>
      <c r="H256" s="90"/>
      <c r="I256" s="24"/>
      <c r="J256" s="145"/>
      <c r="K256" s="146"/>
      <c r="L256" s="37"/>
      <c r="M256" s="38"/>
      <c r="P256" s="29"/>
      <c r="Q256" s="29"/>
      <c r="R256" s="31"/>
      <c r="S256" s="32"/>
      <c r="T256" s="33"/>
      <c r="U256" s="33"/>
      <c r="V256" s="29"/>
    </row>
    <row r="257" spans="1:22" ht="15.75" customHeight="1" x14ac:dyDescent="0.25">
      <c r="A257" s="19"/>
      <c r="B257" s="320" t="str">
        <f>IF(D207 = "Pay Stubs", IF(G239 = "Hourly Pay Rate", IF(AND(C257="", D257 = "", E257 = ""), "","Hours Calculator"), ""), "")</f>
        <v/>
      </c>
      <c r="C257" s="321" t="str">
        <f>IF(D207 = "Pay Stubs", IF(G239 = "Hourly Pay Rate", IF(C239 = "", "",C240/C239), ""), "")</f>
        <v/>
      </c>
      <c r="D257" s="321" t="str">
        <f>IF(D207 = "Pay Stubs", IF(G239 = "Hourly Pay Rate", IF(D239 = "", "", D240/D239), ""), "")</f>
        <v/>
      </c>
      <c r="E257" s="321" t="str">
        <f>IF(D207 = "Pay Stubs", IF(G239 = "Hourly Pay Rate", IF(E239 = "", "", E240/E239), ""), "")</f>
        <v/>
      </c>
      <c r="F257" s="90"/>
      <c r="G257" s="87"/>
      <c r="H257" s="85"/>
      <c r="I257" s="24"/>
      <c r="J257" s="145"/>
      <c r="K257" s="146"/>
      <c r="L257" s="37"/>
      <c r="M257" s="38"/>
      <c r="P257" s="29"/>
      <c r="Q257" s="29"/>
      <c r="R257" s="31"/>
      <c r="S257" s="32"/>
      <c r="T257" s="33"/>
      <c r="U257" s="33"/>
      <c r="V257" s="29"/>
    </row>
    <row r="258" spans="1:22" ht="15.75" x14ac:dyDescent="0.25">
      <c r="A258" s="19"/>
      <c r="B258" s="327"/>
      <c r="C258" s="322" t="str">
        <f>IF(D207 = "Pay Stubs", IF(G239="Hourly Pay Rate", IF(OR(C238 = "",C238 = 0), "", C240/C238),""), "")</f>
        <v/>
      </c>
      <c r="D258" s="322" t="str">
        <f>IF(D207="Pay Stubs",IF(G239="Hourly Pay Rate",IF(OR(D238="", D238 = 0),"",D240/D238), ""),"")</f>
        <v/>
      </c>
      <c r="E258" s="322" t="str">
        <f>IF(D207 = "Pay Stubs", IF(G239="Hourly Pay Rate", IF(OR(E238 = "",E238 = 0), "", E240/E238), ""), "")</f>
        <v/>
      </c>
      <c r="F258" s="114"/>
      <c r="G258" s="328"/>
      <c r="H258" s="114"/>
      <c r="I258" s="27"/>
      <c r="J258" s="145"/>
      <c r="K258" s="146"/>
      <c r="L258" s="37"/>
      <c r="M258" s="38"/>
      <c r="P258" s="29"/>
      <c r="Q258" s="29"/>
      <c r="R258" s="31"/>
      <c r="S258" s="32"/>
      <c r="T258" s="33"/>
      <c r="U258" s="33"/>
      <c r="V258" s="29"/>
    </row>
    <row r="259" spans="1:22" ht="15.75" x14ac:dyDescent="0.25">
      <c r="A259" s="19"/>
      <c r="B259" s="114"/>
      <c r="C259" s="274"/>
      <c r="D259" s="274"/>
      <c r="E259" s="274"/>
      <c r="F259" s="274"/>
      <c r="G259" s="114"/>
      <c r="H259" s="329"/>
      <c r="I259" s="27"/>
      <c r="J259" s="145"/>
      <c r="K259" s="146"/>
      <c r="L259" s="37"/>
    </row>
    <row r="260" spans="1:22" ht="15.75" customHeight="1" x14ac:dyDescent="0.25">
      <c r="A260" s="19"/>
      <c r="B260" s="330"/>
      <c r="C260" s="114"/>
      <c r="D260" s="114"/>
      <c r="E260" s="114"/>
      <c r="F260" s="114"/>
      <c r="G260" s="114"/>
      <c r="H260" s="114"/>
      <c r="I260" s="39"/>
      <c r="J260" s="145"/>
      <c r="K260" s="146"/>
      <c r="L260" s="37"/>
    </row>
    <row r="261" spans="1:22" ht="16.5" customHeight="1" thickBot="1" x14ac:dyDescent="0.3">
      <c r="A261" s="19"/>
      <c r="B261" s="425" t="s">
        <v>84</v>
      </c>
      <c r="C261" s="427" t="s">
        <v>295</v>
      </c>
      <c r="D261" s="428"/>
      <c r="E261" s="331"/>
      <c r="F261" s="429" t="s">
        <v>108</v>
      </c>
      <c r="G261" s="430"/>
      <c r="H261" s="332"/>
      <c r="I261" s="19"/>
      <c r="J261" s="443" t="s">
        <v>270</v>
      </c>
      <c r="K261" s="443"/>
      <c r="L261" s="37"/>
    </row>
    <row r="262" spans="1:22" ht="15.75" customHeight="1" x14ac:dyDescent="0.25">
      <c r="A262" s="19"/>
      <c r="B262" s="426"/>
      <c r="C262" s="275"/>
      <c r="D262" s="275"/>
      <c r="E262" s="275"/>
      <c r="F262" s="275"/>
      <c r="G262" s="275"/>
      <c r="H262" s="166"/>
      <c r="I262" s="19"/>
      <c r="J262" s="392" t="s">
        <v>341</v>
      </c>
      <c r="K262" s="392"/>
      <c r="L262" s="37"/>
    </row>
    <row r="263" spans="1:22" ht="45.75" customHeight="1" thickBot="1" x14ac:dyDescent="0.3">
      <c r="A263" s="19"/>
      <c r="B263" s="261"/>
      <c r="C263" s="333">
        <f>52-E261</f>
        <v>52</v>
      </c>
      <c r="D263" s="334">
        <f>IF(E264= "", 52, 52-E264)</f>
        <v>52</v>
      </c>
      <c r="E263" s="291" t="s">
        <v>37</v>
      </c>
      <c r="F263" s="335" t="s">
        <v>50</v>
      </c>
      <c r="G263" s="335" t="s">
        <v>110</v>
      </c>
      <c r="H263" s="336" t="s">
        <v>109</v>
      </c>
      <c r="I263" s="48"/>
      <c r="J263" s="392" t="s">
        <v>342</v>
      </c>
      <c r="K263" s="392"/>
      <c r="L263" s="37"/>
    </row>
    <row r="264" spans="1:22" ht="15.75" customHeight="1" x14ac:dyDescent="0.25">
      <c r="A264" s="19"/>
      <c r="B264" s="398" t="str">
        <f>IF(E261 &gt;0, CONCATENATE(52-E261, " weeks employed in calendar year."), "")</f>
        <v/>
      </c>
      <c r="C264" s="432" t="s">
        <v>107</v>
      </c>
      <c r="D264" s="434"/>
      <c r="E264" s="337"/>
      <c r="F264" s="338"/>
      <c r="G264" s="339"/>
      <c r="H264" s="340"/>
      <c r="I264" s="19"/>
      <c r="J264" s="392"/>
      <c r="K264" s="392"/>
      <c r="L264" s="37"/>
    </row>
    <row r="265" spans="1:22" ht="15.75" customHeight="1" x14ac:dyDescent="0.25">
      <c r="A265" s="19"/>
      <c r="B265" s="398"/>
      <c r="C265" s="435" t="s">
        <v>34</v>
      </c>
      <c r="D265" s="436"/>
      <c r="E265" s="341"/>
      <c r="F265" s="338"/>
      <c r="G265" s="339"/>
      <c r="H265" s="340"/>
      <c r="I265" s="19"/>
      <c r="J265" s="392" t="s">
        <v>309</v>
      </c>
      <c r="K265" s="392"/>
      <c r="L265" s="28"/>
    </row>
    <row r="266" spans="1:22" ht="26.25" customHeight="1" x14ac:dyDescent="0.25">
      <c r="A266" s="39"/>
      <c r="B266" s="398"/>
      <c r="C266" s="432" t="s">
        <v>111</v>
      </c>
      <c r="D266" s="434"/>
      <c r="E266" s="342"/>
      <c r="F266" s="343"/>
      <c r="G266" s="344"/>
      <c r="H266" s="344"/>
      <c r="I266" s="19"/>
      <c r="J266" s="392" t="s">
        <v>310</v>
      </c>
      <c r="K266" s="392"/>
      <c r="L266" s="18"/>
    </row>
    <row r="267" spans="1:22" ht="15.75" customHeight="1" x14ac:dyDescent="0.25">
      <c r="A267" s="39"/>
      <c r="B267" s="431"/>
      <c r="C267" s="432" t="s">
        <v>92</v>
      </c>
      <c r="D267" s="434"/>
      <c r="E267" s="342"/>
      <c r="F267" s="345">
        <f>E266*E265</f>
        <v>0</v>
      </c>
      <c r="G267" s="316">
        <f>(52-E261)*F267</f>
        <v>0</v>
      </c>
      <c r="H267" s="339"/>
      <c r="I267" s="19"/>
      <c r="J267" s="392"/>
      <c r="K267" s="392"/>
      <c r="L267" s="18"/>
    </row>
    <row r="268" spans="1:22" ht="15.75" customHeight="1" x14ac:dyDescent="0.25">
      <c r="A268" s="39"/>
      <c r="B268" s="431"/>
      <c r="C268" s="432" t="s">
        <v>16</v>
      </c>
      <c r="D268" s="434"/>
      <c r="E268" s="342"/>
      <c r="F268" s="345" t="str">
        <f xml:space="preserve"> IF(OR(E264 = "", E264 = 0), "", E268/E264)</f>
        <v/>
      </c>
      <c r="G268" s="316" t="str">
        <f>IF(F268 = "", "", (52-E261)*F268)</f>
        <v/>
      </c>
      <c r="H268" s="339"/>
      <c r="I268" s="19"/>
      <c r="J268" s="392" t="s">
        <v>311</v>
      </c>
      <c r="K268" s="392"/>
      <c r="L268" s="18"/>
    </row>
    <row r="269" spans="1:22" ht="15.75" customHeight="1" x14ac:dyDescent="0.25">
      <c r="A269" s="19"/>
      <c r="B269" s="431"/>
      <c r="C269" s="432" t="s">
        <v>83</v>
      </c>
      <c r="D269" s="434"/>
      <c r="E269" s="342"/>
      <c r="F269" s="345" t="str">
        <f>IF(OR(E264= "", E264 = 0), "", E269/E264)</f>
        <v/>
      </c>
      <c r="G269" s="316" t="str">
        <f>IF(F269="", "", (52-E261)*F269)</f>
        <v/>
      </c>
      <c r="H269" s="339"/>
      <c r="I269" s="19"/>
      <c r="J269" s="392" t="s">
        <v>312</v>
      </c>
      <c r="K269" s="392"/>
      <c r="L269" s="18"/>
    </row>
    <row r="270" spans="1:22" ht="15.75" customHeight="1" x14ac:dyDescent="0.25">
      <c r="A270" s="19"/>
      <c r="B270" s="431"/>
      <c r="C270" s="437" t="s">
        <v>81</v>
      </c>
      <c r="D270" s="438"/>
      <c r="E270" s="268"/>
      <c r="F270" s="346">
        <f>SUM(F267:F269)</f>
        <v>0</v>
      </c>
      <c r="G270" s="177">
        <f>SUM(G267:G269)</f>
        <v>0</v>
      </c>
      <c r="H270" s="177">
        <f>IF(OR(E264 = "", E264 = 0), 0, (52-E261)*(E270/E264))</f>
        <v>0</v>
      </c>
      <c r="I270" s="19"/>
      <c r="J270" s="392" t="s">
        <v>313</v>
      </c>
      <c r="K270" s="392"/>
      <c r="L270" s="18"/>
    </row>
    <row r="271" spans="1:22" ht="15.75" customHeight="1" x14ac:dyDescent="0.25">
      <c r="A271" s="19"/>
      <c r="B271" s="188"/>
      <c r="C271" s="292" t="s">
        <v>114</v>
      </c>
      <c r="D271" s="347"/>
      <c r="E271" s="268"/>
      <c r="F271" s="348"/>
      <c r="G271" s="348"/>
      <c r="H271" s="349"/>
      <c r="I271" s="19"/>
      <c r="J271" s="145"/>
      <c r="K271" s="146"/>
      <c r="L271" s="18"/>
    </row>
    <row r="272" spans="1:22" ht="15.75" customHeight="1" x14ac:dyDescent="0.25">
      <c r="A272" s="19"/>
      <c r="B272" s="197"/>
      <c r="C272" s="439" t="s">
        <v>115</v>
      </c>
      <c r="D272" s="440"/>
      <c r="E272" s="268"/>
      <c r="F272" s="350"/>
      <c r="G272" s="350"/>
      <c r="H272" s="267"/>
      <c r="I272" s="19"/>
      <c r="J272" s="145"/>
      <c r="K272" s="146"/>
      <c r="L272" s="18"/>
    </row>
    <row r="273" spans="1:13" ht="15.75" customHeight="1" x14ac:dyDescent="0.25">
      <c r="A273" s="19"/>
      <c r="B273" s="85"/>
      <c r="C273" s="85"/>
      <c r="D273" s="85"/>
      <c r="E273" s="85"/>
      <c r="F273" s="85"/>
      <c r="G273" s="85"/>
      <c r="H273" s="85"/>
      <c r="I273" s="19"/>
      <c r="J273" s="145"/>
      <c r="K273" s="146"/>
      <c r="L273" s="18"/>
    </row>
    <row r="274" spans="1:13" ht="15.75" customHeight="1" thickBot="1" x14ac:dyDescent="0.3">
      <c r="A274" s="19"/>
      <c r="B274" s="441" t="s">
        <v>74</v>
      </c>
      <c r="C274" s="165"/>
      <c r="D274" s="165"/>
      <c r="E274" s="184" t="s">
        <v>112</v>
      </c>
      <c r="F274" s="184" t="s">
        <v>75</v>
      </c>
      <c r="G274" s="184" t="s">
        <v>76</v>
      </c>
      <c r="H274" s="351" t="s">
        <v>122</v>
      </c>
      <c r="I274" s="19"/>
      <c r="J274" s="443" t="s">
        <v>281</v>
      </c>
      <c r="K274" s="443"/>
      <c r="L274" s="18"/>
    </row>
    <row r="275" spans="1:13" ht="32.25" customHeight="1" x14ac:dyDescent="0.25">
      <c r="A275" s="19"/>
      <c r="B275" s="442"/>
      <c r="C275" s="432" t="s">
        <v>78</v>
      </c>
      <c r="D275" s="433"/>
      <c r="E275" s="352"/>
      <c r="F275" s="353"/>
      <c r="G275" s="354"/>
      <c r="H275" s="355">
        <f>IF(SUM(F275:G275)&gt;=24, SUM(F275:G275),SUM(E275:G275))</f>
        <v>0</v>
      </c>
      <c r="I275" s="19"/>
      <c r="J275" s="392" t="s">
        <v>314</v>
      </c>
      <c r="K275" s="392"/>
      <c r="L275" s="18"/>
    </row>
    <row r="276" spans="1:13" ht="28.5" customHeight="1" x14ac:dyDescent="0.25">
      <c r="A276" s="19"/>
      <c r="B276" s="188"/>
      <c r="C276" s="432" t="s">
        <v>77</v>
      </c>
      <c r="D276" s="433"/>
      <c r="E276" s="356"/>
      <c r="F276" s="357"/>
      <c r="G276" s="307"/>
      <c r="H276" s="358"/>
      <c r="I276" s="19"/>
      <c r="J276" s="392" t="s">
        <v>315</v>
      </c>
      <c r="K276" s="392"/>
      <c r="L276" s="18"/>
    </row>
    <row r="277" spans="1:13" ht="28.5" customHeight="1" x14ac:dyDescent="0.25">
      <c r="A277" s="19"/>
      <c r="B277" s="188"/>
      <c r="C277" s="432" t="s">
        <v>79</v>
      </c>
      <c r="D277" s="433"/>
      <c r="E277" s="356"/>
      <c r="F277" s="357"/>
      <c r="G277" s="307"/>
      <c r="H277" s="358"/>
      <c r="I277" s="19"/>
      <c r="J277" s="392" t="s">
        <v>316</v>
      </c>
      <c r="K277" s="392"/>
      <c r="L277" s="18"/>
    </row>
    <row r="278" spans="1:13" ht="15.75" customHeight="1" thickBot="1" x14ac:dyDescent="0.3">
      <c r="A278" s="19"/>
      <c r="B278" s="188"/>
      <c r="C278" s="432" t="s">
        <v>80</v>
      </c>
      <c r="D278" s="433"/>
      <c r="E278" s="359"/>
      <c r="F278" s="360"/>
      <c r="G278" s="361"/>
      <c r="H278" s="358"/>
      <c r="I278" s="19"/>
      <c r="J278" s="392" t="s">
        <v>317</v>
      </c>
      <c r="K278" s="392"/>
      <c r="L278" s="18"/>
    </row>
    <row r="279" spans="1:13" ht="15.75" customHeight="1" x14ac:dyDescent="0.25">
      <c r="A279" s="19"/>
      <c r="B279" s="188"/>
      <c r="C279" s="389" t="s">
        <v>81</v>
      </c>
      <c r="D279" s="390"/>
      <c r="E279" s="200">
        <f>IF(SUM(E276:E278)&lt;0,0,SUM(E276:E278))</f>
        <v>0</v>
      </c>
      <c r="F279" s="200">
        <f>IF(SUM(F276:F278)&lt;0,0,SUM(F276:F278))</f>
        <v>0</v>
      </c>
      <c r="G279" s="200">
        <f>IF(SUM(G276:G278)&lt;0,0,SUM(G276:G278))</f>
        <v>0</v>
      </c>
      <c r="H279" s="177">
        <f>IF(SUM(E279:G279)&lt;0,0,IF(H275 = 0, 0, IF(SUM(F275:G275)&gt;=24,SUM(F279:G279)/H275,SUM(E279:G279)/H275)))</f>
        <v>0</v>
      </c>
      <c r="I279" s="19"/>
      <c r="J279" s="152"/>
      <c r="K279" s="153"/>
      <c r="L279" s="18"/>
    </row>
    <row r="280" spans="1:13" ht="15.75" customHeight="1" x14ac:dyDescent="0.25">
      <c r="A280" s="19"/>
      <c r="B280" s="197"/>
      <c r="C280" s="362"/>
      <c r="D280" s="362"/>
      <c r="E280" s="363"/>
      <c r="F280" s="391" t="s">
        <v>123</v>
      </c>
      <c r="G280" s="391"/>
      <c r="H280" s="115">
        <f>IF(H275=0,0,(E279+(ROUND(H279,2)*(12-E275))))</f>
        <v>0</v>
      </c>
      <c r="I280" s="19"/>
      <c r="J280" s="152"/>
      <c r="K280" s="153"/>
      <c r="L280" s="18"/>
    </row>
    <row r="281" spans="1:13" ht="31.5" customHeight="1" x14ac:dyDescent="0.25">
      <c r="A281" s="19"/>
      <c r="B281" s="19"/>
      <c r="C281" s="19"/>
      <c r="D281" s="19"/>
      <c r="E281" s="19"/>
      <c r="F281" s="19"/>
      <c r="G281" s="19"/>
      <c r="H281" s="19"/>
      <c r="I281" s="19"/>
      <c r="J281" s="152"/>
      <c r="K281" s="153"/>
      <c r="L281" s="18"/>
    </row>
    <row r="282" spans="1:13" ht="31.5" customHeight="1" x14ac:dyDescent="0.25">
      <c r="A282" s="19"/>
      <c r="B282" s="41" t="str">
        <f>IF(D175 = "Pay Stubs", IF(#REF! = "Hourly Pay Rate", IF(AND(C282="", D282 = "", E282 = ""), "","Rate Calculator"), ""), "")</f>
        <v/>
      </c>
      <c r="C282" s="42" t="str">
        <f>IF(D175 = "Pay Stubs", IF(#REF!="Hourly Pay Rate", IF(OR(#REF! = "",#REF! = 0), "",#REF! /#REF!),""), "")</f>
        <v/>
      </c>
      <c r="D282" s="42" t="str">
        <f>IF(D175="Pay Stubs",IF(#REF!="Hourly Pay Rate",IF(OR(#REF!="",#REF! = 0),"",#REF!/#REF!), ""),"")</f>
        <v/>
      </c>
      <c r="E282" s="42" t="str">
        <f>IF(D175 = "Pay Stubs", IF(#REF!="Hourly Pay Rate", IF(OR(#REF! = "",#REF! = 0), "",#REF! /#REF!), ""), "")</f>
        <v/>
      </c>
      <c r="F282" s="24"/>
      <c r="G282" s="43"/>
      <c r="H282" s="19"/>
      <c r="I282" s="24"/>
      <c r="J282" s="152"/>
      <c r="K282" s="153"/>
      <c r="L282" s="18"/>
    </row>
    <row r="283" spans="1:13" ht="18" customHeight="1" x14ac:dyDescent="0.25">
      <c r="A283" s="15"/>
      <c r="B283" s="50" t="s">
        <v>187</v>
      </c>
      <c r="C283" s="51"/>
      <c r="D283" s="51"/>
      <c r="E283" s="51"/>
      <c r="F283" s="51"/>
      <c r="G283" s="15"/>
      <c r="H283" s="54" t="s">
        <v>239</v>
      </c>
      <c r="I283" s="51"/>
      <c r="L283" s="18"/>
    </row>
    <row r="284" spans="1:13" ht="14.25" customHeight="1" x14ac:dyDescent="0.25">
      <c r="A284" s="19"/>
      <c r="L284" s="29"/>
      <c r="M284" s="29"/>
    </row>
    <row r="285" spans="1:13" ht="14.25" customHeight="1" x14ac:dyDescent="0.25">
      <c r="A285" s="19"/>
      <c r="L285" s="29"/>
      <c r="M285" s="29"/>
    </row>
    <row r="286" spans="1:13" ht="14.25" customHeight="1" x14ac:dyDescent="0.25">
      <c r="A286" s="19"/>
      <c r="L286" s="29"/>
      <c r="M286" s="29"/>
    </row>
    <row r="287" spans="1:13" ht="16.5" customHeight="1" x14ac:dyDescent="0.25">
      <c r="A287" s="19"/>
      <c r="L287" s="29"/>
      <c r="M287" s="29"/>
    </row>
    <row r="288" spans="1:13" ht="15.75" customHeight="1" x14ac:dyDescent="0.25">
      <c r="A288" s="19"/>
      <c r="L288" s="29"/>
      <c r="M288" s="29"/>
    </row>
    <row r="289" spans="1:12" ht="15.75" x14ac:dyDescent="0.25">
      <c r="A289" s="19"/>
      <c r="L289" s="28"/>
    </row>
    <row r="290" spans="1:12" s="36" customFormat="1" ht="15.75" x14ac:dyDescent="0.25">
      <c r="A290" s="19"/>
      <c r="B290" s="18"/>
      <c r="C290" s="18"/>
      <c r="D290" s="18"/>
      <c r="E290" s="18"/>
      <c r="F290" s="18"/>
      <c r="G290" s="18"/>
      <c r="H290" s="18"/>
      <c r="I290" s="18"/>
      <c r="J290" s="368"/>
      <c r="K290" s="154"/>
      <c r="L290" s="52"/>
    </row>
    <row r="291" spans="1:12" s="36" customFormat="1" ht="15.75" x14ac:dyDescent="0.25">
      <c r="A291" s="49"/>
      <c r="B291" s="18"/>
      <c r="C291" s="18"/>
      <c r="D291" s="18"/>
      <c r="E291" s="18"/>
      <c r="F291" s="18"/>
      <c r="G291" s="18"/>
      <c r="H291" s="18"/>
      <c r="I291" s="18"/>
      <c r="J291" s="368"/>
      <c r="K291" s="154"/>
      <c r="L291" s="52"/>
    </row>
    <row r="292" spans="1:12" s="36" customFormat="1" ht="15" customHeight="1" x14ac:dyDescent="0.25">
      <c r="B292" s="18"/>
      <c r="C292" s="18"/>
      <c r="D292" s="18"/>
      <c r="E292" s="18"/>
      <c r="F292" s="18"/>
      <c r="G292" s="18"/>
      <c r="H292" s="18"/>
      <c r="I292" s="18"/>
      <c r="J292" s="368"/>
      <c r="K292" s="154"/>
      <c r="L292" s="52"/>
    </row>
    <row r="293" spans="1:12" ht="15.75" x14ac:dyDescent="0.25"/>
    <row r="294" spans="1:12" ht="30" customHeight="1" x14ac:dyDescent="0.25">
      <c r="D294" s="53"/>
    </row>
    <row r="295" spans="1:12" ht="39" customHeight="1" x14ac:dyDescent="0.25"/>
    <row r="296" spans="1:12" ht="15" customHeight="1" x14ac:dyDescent="0.25"/>
    <row r="297" spans="1:12" ht="15" customHeight="1" x14ac:dyDescent="0.25"/>
    <row r="298" spans="1:12" ht="15" customHeight="1" x14ac:dyDescent="0.25"/>
    <row r="299" spans="1:12" ht="15" customHeight="1" x14ac:dyDescent="0.25"/>
    <row r="300" spans="1:12" ht="15" customHeight="1" x14ac:dyDescent="0.25"/>
    <row r="301" spans="1:12" ht="15" customHeight="1" x14ac:dyDescent="0.25"/>
    <row r="302" spans="1:12" ht="15" customHeight="1" x14ac:dyDescent="0.25"/>
    <row r="303" spans="1:12" ht="15" customHeight="1" x14ac:dyDescent="0.25"/>
    <row r="304" spans="1:12" ht="15" customHeight="1" x14ac:dyDescent="0.25"/>
    <row r="305" ht="15" customHeight="1" x14ac:dyDescent="0.25"/>
    <row r="306" ht="28.5" customHeight="1" x14ac:dyDescent="0.25"/>
    <row r="307" ht="35.25" customHeight="1" x14ac:dyDescent="0.25"/>
    <row r="308" ht="45" customHeight="1" x14ac:dyDescent="0.25"/>
    <row r="309" ht="36.75" customHeight="1" x14ac:dyDescent="0.25"/>
    <row r="310" ht="33.75" customHeight="1" x14ac:dyDescent="0.25"/>
    <row r="311" ht="15" customHeight="1" x14ac:dyDescent="0.25"/>
    <row r="312" ht="15" customHeight="1" x14ac:dyDescent="0.25"/>
    <row r="313" ht="15.75" x14ac:dyDescent="0.25"/>
    <row r="314" ht="15.75" x14ac:dyDescent="0.25"/>
    <row r="315" ht="15.75" x14ac:dyDescent="0.25"/>
    <row r="316" ht="15.75" x14ac:dyDescent="0.25"/>
    <row r="317" ht="2.25" hidden="1" customHeight="1" x14ac:dyDescent="0.25"/>
    <row r="318" ht="15.75" hidden="1" customHeight="1" x14ac:dyDescent="0.25"/>
    <row r="319" ht="15.75" hidden="1" customHeight="1" x14ac:dyDescent="0.25"/>
    <row r="320" ht="15.75" hidden="1" customHeight="1" x14ac:dyDescent="0.25"/>
    <row r="321" ht="15.75" hidden="1" customHeight="1" x14ac:dyDescent="0.25"/>
    <row r="322" ht="15.75" hidden="1" customHeight="1" x14ac:dyDescent="0.25"/>
    <row r="323" ht="15.75" hidden="1" customHeight="1" x14ac:dyDescent="0.25"/>
    <row r="324" ht="15.75" hidden="1" customHeight="1" x14ac:dyDescent="0.25"/>
    <row r="325" ht="15.75" hidden="1" customHeight="1" x14ac:dyDescent="0.25"/>
    <row r="326" ht="15.75" hidden="1" customHeight="1" x14ac:dyDescent="0.25"/>
    <row r="327" ht="3" hidden="1" customHeight="1" x14ac:dyDescent="0.25"/>
    <row r="328" ht="3" hidden="1" customHeight="1" x14ac:dyDescent="0.25"/>
    <row r="329" ht="3" hidden="1" customHeight="1" x14ac:dyDescent="0.25"/>
    <row r="330" ht="3" hidden="1" customHeight="1" x14ac:dyDescent="0.25"/>
    <row r="331" ht="3" hidden="1" customHeight="1" x14ac:dyDescent="0.25"/>
    <row r="332" ht="3"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0" hidden="1" customHeight="1" x14ac:dyDescent="0.25"/>
    <row r="356" ht="0" hidden="1" customHeight="1" x14ac:dyDescent="0.25"/>
    <row r="357" ht="0" hidden="1" customHeight="1" x14ac:dyDescent="0.25"/>
    <row r="358" ht="0" hidden="1" customHeight="1" x14ac:dyDescent="0.25"/>
    <row r="359" ht="0" hidden="1" customHeight="1" x14ac:dyDescent="0.25"/>
    <row r="360" ht="0" hidden="1" customHeight="1" x14ac:dyDescent="0.25"/>
    <row r="361" ht="0" hidden="1" customHeight="1" x14ac:dyDescent="0.25"/>
    <row r="362" ht="0" hidden="1" customHeight="1" x14ac:dyDescent="0.25"/>
    <row r="363" ht="0" hidden="1" customHeight="1" x14ac:dyDescent="0.25"/>
    <row r="364" ht="0" hidden="1" customHeight="1" x14ac:dyDescent="0.25"/>
    <row r="365" ht="0" hidden="1" customHeight="1" x14ac:dyDescent="0.25"/>
    <row r="366" ht="0" hidden="1" customHeight="1" x14ac:dyDescent="0.25"/>
    <row r="367" ht="0" hidden="1" customHeight="1" x14ac:dyDescent="0.25"/>
    <row r="368" ht="0" hidden="1" customHeight="1" x14ac:dyDescent="0.25"/>
    <row r="369" ht="0" hidden="1" customHeight="1" x14ac:dyDescent="0.25"/>
  </sheetData>
  <sheetProtection algorithmName="SHA-512" hashValue="YWyuAOKws91Jp+8F4ueCddL+HdZdWiNbLNSV+Tqa6eMJgLyKSguHN9cpxD+HKMRhWmcOLqNZnU6FJQdpFwGcmw==" saltValue="LVAUE8xpapr4DuupemPIRw==" spinCount="100000" sheet="1" objects="1" scenarios="1"/>
  <mergeCells count="340">
    <mergeCell ref="B1:H2"/>
    <mergeCell ref="J2:K2"/>
    <mergeCell ref="D3:F3"/>
    <mergeCell ref="J3:K3"/>
    <mergeCell ref="J4:K4"/>
    <mergeCell ref="E5:H5"/>
    <mergeCell ref="J5:K5"/>
    <mergeCell ref="J11:K11"/>
    <mergeCell ref="B12:D12"/>
    <mergeCell ref="J12:K12"/>
    <mergeCell ref="J6:K6"/>
    <mergeCell ref="J7:K7"/>
    <mergeCell ref="B8:D8"/>
    <mergeCell ref="G8:H11"/>
    <mergeCell ref="J8:K8"/>
    <mergeCell ref="B9:D9"/>
    <mergeCell ref="J9:K9"/>
    <mergeCell ref="B10:D10"/>
    <mergeCell ref="J10:K10"/>
    <mergeCell ref="B11:D11"/>
    <mergeCell ref="C20:D20"/>
    <mergeCell ref="K20:K27"/>
    <mergeCell ref="C21:D21"/>
    <mergeCell ref="C22:D22"/>
    <mergeCell ref="C23:D23"/>
    <mergeCell ref="C24:D24"/>
    <mergeCell ref="C25:D25"/>
    <mergeCell ref="C26:D26"/>
    <mergeCell ref="B15:D15"/>
    <mergeCell ref="J15:K15"/>
    <mergeCell ref="J16:K16"/>
    <mergeCell ref="J17:K17"/>
    <mergeCell ref="J18:K18"/>
    <mergeCell ref="C19:D19"/>
    <mergeCell ref="J19:K19"/>
    <mergeCell ref="B13:D13"/>
    <mergeCell ref="J13:K13"/>
    <mergeCell ref="B14:D14"/>
    <mergeCell ref="J14:K14"/>
    <mergeCell ref="J33:K33"/>
    <mergeCell ref="J34:K34"/>
    <mergeCell ref="J35:K35"/>
    <mergeCell ref="J36:K36"/>
    <mergeCell ref="C38:H38"/>
    <mergeCell ref="J38:K38"/>
    <mergeCell ref="J28:K28"/>
    <mergeCell ref="J29:K29"/>
    <mergeCell ref="J30:K30"/>
    <mergeCell ref="D31:G31"/>
    <mergeCell ref="J31:K31"/>
    <mergeCell ref="J32:K32"/>
    <mergeCell ref="J39:K39"/>
    <mergeCell ref="J40:K41"/>
    <mergeCell ref="C41:D41"/>
    <mergeCell ref="B42:B45"/>
    <mergeCell ref="C42:D42"/>
    <mergeCell ref="G42:H42"/>
    <mergeCell ref="C43:D43"/>
    <mergeCell ref="F43:H43"/>
    <mergeCell ref="J43:K43"/>
    <mergeCell ref="C44:D44"/>
    <mergeCell ref="C47:D48"/>
    <mergeCell ref="J47:K49"/>
    <mergeCell ref="C49:D49"/>
    <mergeCell ref="C50:D50"/>
    <mergeCell ref="J50:K50"/>
    <mergeCell ref="C51:D51"/>
    <mergeCell ref="F44:G44"/>
    <mergeCell ref="J44:K44"/>
    <mergeCell ref="C45:D45"/>
    <mergeCell ref="J45:K45"/>
    <mergeCell ref="C46:D46"/>
    <mergeCell ref="J46:K46"/>
    <mergeCell ref="J56:K56"/>
    <mergeCell ref="C57:E57"/>
    <mergeCell ref="J57:K58"/>
    <mergeCell ref="C58:H58"/>
    <mergeCell ref="J59:K59"/>
    <mergeCell ref="J60:K60"/>
    <mergeCell ref="J53:K53"/>
    <mergeCell ref="C54:D54"/>
    <mergeCell ref="J54:K54"/>
    <mergeCell ref="C55:D55"/>
    <mergeCell ref="F55:G55"/>
    <mergeCell ref="J55:K55"/>
    <mergeCell ref="B53:H53"/>
    <mergeCell ref="J67:K67"/>
    <mergeCell ref="J69:K69"/>
    <mergeCell ref="J75:K75"/>
    <mergeCell ref="J76:K76"/>
    <mergeCell ref="J77:K77"/>
    <mergeCell ref="F61:F64"/>
    <mergeCell ref="G61:H64"/>
    <mergeCell ref="J61:K62"/>
    <mergeCell ref="J63:K65"/>
    <mergeCell ref="G65:H65"/>
    <mergeCell ref="J66:K66"/>
    <mergeCell ref="J68:K68"/>
    <mergeCell ref="J70:K70"/>
    <mergeCell ref="J72:K72"/>
    <mergeCell ref="J73:K73"/>
    <mergeCell ref="J84:K84"/>
    <mergeCell ref="J85:K85"/>
    <mergeCell ref="J86:K86"/>
    <mergeCell ref="J87:K87"/>
    <mergeCell ref="J88:K88"/>
    <mergeCell ref="D89:G89"/>
    <mergeCell ref="J89:K89"/>
    <mergeCell ref="J78:K78"/>
    <mergeCell ref="J79:K79"/>
    <mergeCell ref="J80:K80"/>
    <mergeCell ref="J81:K81"/>
    <mergeCell ref="J82:K82"/>
    <mergeCell ref="J83:K83"/>
    <mergeCell ref="B100:B103"/>
    <mergeCell ref="C100:D100"/>
    <mergeCell ref="G100:H100"/>
    <mergeCell ref="C101:D101"/>
    <mergeCell ref="F101:H101"/>
    <mergeCell ref="J101:K101"/>
    <mergeCell ref="C102:D102"/>
    <mergeCell ref="J90:K90"/>
    <mergeCell ref="J91:K91"/>
    <mergeCell ref="J92:K92"/>
    <mergeCell ref="J93:K93"/>
    <mergeCell ref="J94:K94"/>
    <mergeCell ref="C96:H96"/>
    <mergeCell ref="J96:K96"/>
    <mergeCell ref="F102:G102"/>
    <mergeCell ref="J102:K102"/>
    <mergeCell ref="C103:D103"/>
    <mergeCell ref="J103:K103"/>
    <mergeCell ref="J114:K114"/>
    <mergeCell ref="C115:E115"/>
    <mergeCell ref="J115:K116"/>
    <mergeCell ref="C116:H116"/>
    <mergeCell ref="J117:K117"/>
    <mergeCell ref="J118:K118"/>
    <mergeCell ref="C104:D104"/>
    <mergeCell ref="J104:K104"/>
    <mergeCell ref="J97:K97"/>
    <mergeCell ref="J98:K99"/>
    <mergeCell ref="C99:D99"/>
    <mergeCell ref="C112:D112"/>
    <mergeCell ref="J112:K112"/>
    <mergeCell ref="C113:D113"/>
    <mergeCell ref="F113:G113"/>
    <mergeCell ref="J113:K113"/>
    <mergeCell ref="C105:D106"/>
    <mergeCell ref="J105:K107"/>
    <mergeCell ref="C107:D107"/>
    <mergeCell ref="C108:D108"/>
    <mergeCell ref="J108:K108"/>
    <mergeCell ref="C109:D109"/>
    <mergeCell ref="J109:K109"/>
    <mergeCell ref="B111:H111"/>
    <mergeCell ref="J125:K125"/>
    <mergeCell ref="J126:K126"/>
    <mergeCell ref="J133:K133"/>
    <mergeCell ref="J134:K134"/>
    <mergeCell ref="J135:K135"/>
    <mergeCell ref="J127:K127"/>
    <mergeCell ref="J128:K128"/>
    <mergeCell ref="J129:K129"/>
    <mergeCell ref="F119:F122"/>
    <mergeCell ref="G119:H122"/>
    <mergeCell ref="J119:K119"/>
    <mergeCell ref="J120:K121"/>
    <mergeCell ref="J122:K124"/>
    <mergeCell ref="G123:H123"/>
    <mergeCell ref="J142:K142"/>
    <mergeCell ref="J143:K143"/>
    <mergeCell ref="J144:K144"/>
    <mergeCell ref="J145:K145"/>
    <mergeCell ref="J146:K146"/>
    <mergeCell ref="D147:G147"/>
    <mergeCell ref="J147:K147"/>
    <mergeCell ref="J136:K136"/>
    <mergeCell ref="J137:K137"/>
    <mergeCell ref="J138:K138"/>
    <mergeCell ref="J139:K139"/>
    <mergeCell ref="J140:K140"/>
    <mergeCell ref="J141:K141"/>
    <mergeCell ref="J148:K148"/>
    <mergeCell ref="J149:K149"/>
    <mergeCell ref="J150:K150"/>
    <mergeCell ref="J151:K151"/>
    <mergeCell ref="J152:K152"/>
    <mergeCell ref="C154:H154"/>
    <mergeCell ref="J154:K154"/>
    <mergeCell ref="F160:G160"/>
    <mergeCell ref="J160:K160"/>
    <mergeCell ref="C162:D162"/>
    <mergeCell ref="J162:K162"/>
    <mergeCell ref="J155:K155"/>
    <mergeCell ref="J156:K157"/>
    <mergeCell ref="C157:D157"/>
    <mergeCell ref="J168:K168"/>
    <mergeCell ref="C170:D170"/>
    <mergeCell ref="J170:K170"/>
    <mergeCell ref="B169:H169"/>
    <mergeCell ref="B158:B161"/>
    <mergeCell ref="C158:D158"/>
    <mergeCell ref="G158:H158"/>
    <mergeCell ref="C159:D159"/>
    <mergeCell ref="F159:H159"/>
    <mergeCell ref="J159:K159"/>
    <mergeCell ref="C160:D160"/>
    <mergeCell ref="C161:D161"/>
    <mergeCell ref="J161:K161"/>
    <mergeCell ref="C171:D171"/>
    <mergeCell ref="F171:G171"/>
    <mergeCell ref="J171:K171"/>
    <mergeCell ref="C163:D164"/>
    <mergeCell ref="J163:K165"/>
    <mergeCell ref="C165:D165"/>
    <mergeCell ref="C166:D166"/>
    <mergeCell ref="J166:K166"/>
    <mergeCell ref="C167:D167"/>
    <mergeCell ref="J167:K167"/>
    <mergeCell ref="J172:K172"/>
    <mergeCell ref="C173:E173"/>
    <mergeCell ref="J173:K174"/>
    <mergeCell ref="C174:H174"/>
    <mergeCell ref="J175:K175"/>
    <mergeCell ref="J176:K176"/>
    <mergeCell ref="J183:K183"/>
    <mergeCell ref="J186:K187"/>
    <mergeCell ref="J191:K191"/>
    <mergeCell ref="F177:F180"/>
    <mergeCell ref="G177:H180"/>
    <mergeCell ref="J177:K178"/>
    <mergeCell ref="J179:K181"/>
    <mergeCell ref="G181:H181"/>
    <mergeCell ref="J182:K182"/>
    <mergeCell ref="J184:K184"/>
    <mergeCell ref="J185:K185"/>
    <mergeCell ref="J206:K206"/>
    <mergeCell ref="J207:K207"/>
    <mergeCell ref="J208:K208"/>
    <mergeCell ref="J209:K209"/>
    <mergeCell ref="J217:K217"/>
    <mergeCell ref="C218:D218"/>
    <mergeCell ref="J218:K218"/>
    <mergeCell ref="J210:K210"/>
    <mergeCell ref="D205:G205"/>
    <mergeCell ref="J205:K205"/>
    <mergeCell ref="J195:K195"/>
    <mergeCell ref="J196:K196"/>
    <mergeCell ref="J197:K197"/>
    <mergeCell ref="J198:K198"/>
    <mergeCell ref="J199:K199"/>
    <mergeCell ref="J192:K192"/>
    <mergeCell ref="J193:K193"/>
    <mergeCell ref="J194:K194"/>
    <mergeCell ref="J204:K204"/>
    <mergeCell ref="J200:K200"/>
    <mergeCell ref="J201:K201"/>
    <mergeCell ref="J202:K202"/>
    <mergeCell ref="J203:K203"/>
    <mergeCell ref="B216:B219"/>
    <mergeCell ref="J212:K212"/>
    <mergeCell ref="C228:D228"/>
    <mergeCell ref="J228:K228"/>
    <mergeCell ref="C223:D223"/>
    <mergeCell ref="C224:D224"/>
    <mergeCell ref="J224:K224"/>
    <mergeCell ref="C212:H212"/>
    <mergeCell ref="J213:K213"/>
    <mergeCell ref="J214:K215"/>
    <mergeCell ref="G216:H216"/>
    <mergeCell ref="F217:H217"/>
    <mergeCell ref="F218:G218"/>
    <mergeCell ref="C215:D215"/>
    <mergeCell ref="C216:D216"/>
    <mergeCell ref="C217:D217"/>
    <mergeCell ref="B227:H227"/>
    <mergeCell ref="J229:K229"/>
    <mergeCell ref="J230:K230"/>
    <mergeCell ref="C231:E231"/>
    <mergeCell ref="J231:K232"/>
    <mergeCell ref="C232:H232"/>
    <mergeCell ref="J233:K233"/>
    <mergeCell ref="J234:K235"/>
    <mergeCell ref="C219:D219"/>
    <mergeCell ref="J219:K219"/>
    <mergeCell ref="J250:K250"/>
    <mergeCell ref="J261:K261"/>
    <mergeCell ref="J239:K239"/>
    <mergeCell ref="J249:K249"/>
    <mergeCell ref="F235:F238"/>
    <mergeCell ref="G235:H238"/>
    <mergeCell ref="J236:K238"/>
    <mergeCell ref="G239:H239"/>
    <mergeCell ref="J240:K240"/>
    <mergeCell ref="J242:K242"/>
    <mergeCell ref="J243:K243"/>
    <mergeCell ref="J251:K251"/>
    <mergeCell ref="B261:B262"/>
    <mergeCell ref="C261:D261"/>
    <mergeCell ref="F261:G261"/>
    <mergeCell ref="B264:B266"/>
    <mergeCell ref="B267:B270"/>
    <mergeCell ref="J268:K268"/>
    <mergeCell ref="J269:K269"/>
    <mergeCell ref="C270:D270"/>
    <mergeCell ref="J270:K270"/>
    <mergeCell ref="B274:B275"/>
    <mergeCell ref="J278:K278"/>
    <mergeCell ref="C279:D279"/>
    <mergeCell ref="C266:D266"/>
    <mergeCell ref="J266:K266"/>
    <mergeCell ref="C267:D267"/>
    <mergeCell ref="J267:K267"/>
    <mergeCell ref="C268:D268"/>
    <mergeCell ref="C269:D269"/>
    <mergeCell ref="F280:G280"/>
    <mergeCell ref="C220:D220"/>
    <mergeCell ref="J220:K220"/>
    <mergeCell ref="C221:D222"/>
    <mergeCell ref="J221:K223"/>
    <mergeCell ref="C225:D225"/>
    <mergeCell ref="J225:K225"/>
    <mergeCell ref="C229:D229"/>
    <mergeCell ref="F229:G229"/>
    <mergeCell ref="C276:D276"/>
    <mergeCell ref="J276:K276"/>
    <mergeCell ref="C277:D277"/>
    <mergeCell ref="J277:K277"/>
    <mergeCell ref="C278:D278"/>
    <mergeCell ref="J274:K274"/>
    <mergeCell ref="C275:D275"/>
    <mergeCell ref="J275:K275"/>
    <mergeCell ref="C272:D272"/>
    <mergeCell ref="J262:K262"/>
    <mergeCell ref="J263:K263"/>
    <mergeCell ref="C264:D264"/>
    <mergeCell ref="J264:K264"/>
    <mergeCell ref="C265:D265"/>
    <mergeCell ref="J265:K265"/>
  </mergeCells>
  <conditionalFormatting sqref="E19:F19">
    <cfRule type="expression" dxfId="288" priority="129">
      <formula>$H$261= "Yes"</formula>
    </cfRule>
  </conditionalFormatting>
  <conditionalFormatting sqref="E19">
    <cfRule type="expression" dxfId="287" priority="128">
      <formula>$E$19&lt;&gt;""</formula>
    </cfRule>
  </conditionalFormatting>
  <conditionalFormatting sqref="F19">
    <cfRule type="expression" dxfId="286" priority="127">
      <formula>$F$19&lt;&gt; ""</formula>
    </cfRule>
  </conditionalFormatting>
  <conditionalFormatting sqref="H44">
    <cfRule type="cellIs" dxfId="285" priority="66" stopIfTrue="1" operator="greaterThan">
      <formula>$I$44</formula>
    </cfRule>
    <cfRule type="cellIs" dxfId="284" priority="68" stopIfTrue="1" operator="lessThan">
      <formula>$I$44</formula>
    </cfRule>
  </conditionalFormatting>
  <conditionalFormatting sqref="F57">
    <cfRule type="cellIs" dxfId="283" priority="64" stopIfTrue="1" operator="greaterThan">
      <formula>$G$57</formula>
    </cfRule>
    <cfRule type="cellIs" dxfId="282" priority="67" stopIfTrue="1" operator="lessThan">
      <formula>$G$57</formula>
    </cfRule>
  </conditionalFormatting>
  <conditionalFormatting sqref="C57:E57">
    <cfRule type="cellIs" dxfId="281" priority="65" stopIfTrue="1" operator="equal">
      <formula>"Payroll Frequency changed, delete value in F79"</formula>
    </cfRule>
  </conditionalFormatting>
  <conditionalFormatting sqref="B38:H51">
    <cfRule type="expression" dxfId="280" priority="63">
      <formula>$D$33="Pay Stubs"</formula>
    </cfRule>
  </conditionalFormatting>
  <conditionalFormatting sqref="B55:H65 B75:H77 C67:H74 B66 G66:H66">
    <cfRule type="expression" dxfId="279" priority="62">
      <formula>$D$33="VOE"</formula>
    </cfRule>
  </conditionalFormatting>
  <conditionalFormatting sqref="G42 E41:E51">
    <cfRule type="expression" dxfId="278" priority="61">
      <formula>$D$33="Pay Stubs"</formula>
    </cfRule>
  </conditionalFormatting>
  <conditionalFormatting sqref="E55 C61:E65 G65:H65 C67:F77">
    <cfRule type="expression" dxfId="277" priority="60">
      <formula>$D$33="VOE"</formula>
    </cfRule>
  </conditionalFormatting>
  <conditionalFormatting sqref="E33">
    <cfRule type="expression" dxfId="276" priority="59">
      <formula>$D$33 = ""</formula>
    </cfRule>
  </conditionalFormatting>
  <conditionalFormatting sqref="B67:B74">
    <cfRule type="expression" dxfId="275" priority="58">
      <formula>$D$33="VOE"</formula>
    </cfRule>
  </conditionalFormatting>
  <conditionalFormatting sqref="C66">
    <cfRule type="expression" dxfId="274" priority="57">
      <formula>$D$33="VOE"</formula>
    </cfRule>
  </conditionalFormatting>
  <conditionalFormatting sqref="C66">
    <cfRule type="expression" dxfId="273" priority="56">
      <formula>$D$33="VOE"</formula>
    </cfRule>
  </conditionalFormatting>
  <conditionalFormatting sqref="D66:E66">
    <cfRule type="expression" dxfId="272" priority="55">
      <formula>$D$33="VOE"</formula>
    </cfRule>
  </conditionalFormatting>
  <conditionalFormatting sqref="D66:E66">
    <cfRule type="expression" dxfId="271" priority="54">
      <formula>$D$33="VOE"</formula>
    </cfRule>
  </conditionalFormatting>
  <conditionalFormatting sqref="F66">
    <cfRule type="expression" dxfId="270" priority="53">
      <formula>$D$33="VOE"</formula>
    </cfRule>
  </conditionalFormatting>
  <conditionalFormatting sqref="F66">
    <cfRule type="expression" dxfId="269" priority="52">
      <formula>$D$33="VOE"</formula>
    </cfRule>
  </conditionalFormatting>
  <conditionalFormatting sqref="H102">
    <cfRule type="cellIs" dxfId="268" priority="49" stopIfTrue="1" operator="greaterThan">
      <formula>$I$44</formula>
    </cfRule>
    <cfRule type="cellIs" dxfId="267" priority="51" stopIfTrue="1" operator="lessThan">
      <formula>$I$44</formula>
    </cfRule>
  </conditionalFormatting>
  <conditionalFormatting sqref="F115">
    <cfRule type="cellIs" dxfId="266" priority="47" stopIfTrue="1" operator="greaterThan">
      <formula>$G$57</formula>
    </cfRule>
    <cfRule type="cellIs" dxfId="265" priority="50" stopIfTrue="1" operator="lessThan">
      <formula>$G$57</formula>
    </cfRule>
  </conditionalFormatting>
  <conditionalFormatting sqref="C115:E115">
    <cfRule type="cellIs" dxfId="264" priority="48" stopIfTrue="1" operator="equal">
      <formula>"Payroll Frequency changed, delete value in F79"</formula>
    </cfRule>
  </conditionalFormatting>
  <conditionalFormatting sqref="B96:H109">
    <cfRule type="expression" dxfId="263" priority="46">
      <formula>$D$91="Pay Stubs"</formula>
    </cfRule>
  </conditionalFormatting>
  <conditionalFormatting sqref="B113:H123 B133:H135 C125:H132 B124 G124:H124">
    <cfRule type="expression" dxfId="262" priority="45">
      <formula>$D$91="VOE"</formula>
    </cfRule>
  </conditionalFormatting>
  <conditionalFormatting sqref="G100 E99:E109">
    <cfRule type="expression" dxfId="261" priority="44">
      <formula>$D$91="Pay Stubs"</formula>
    </cfRule>
  </conditionalFormatting>
  <conditionalFormatting sqref="E113 C119:E123 G123:H123 C125:F135">
    <cfRule type="expression" dxfId="260" priority="43">
      <formula>$D$91="VOE"</formula>
    </cfRule>
  </conditionalFormatting>
  <conditionalFormatting sqref="E91">
    <cfRule type="expression" dxfId="259" priority="42">
      <formula>$D$91 = ""</formula>
    </cfRule>
  </conditionalFormatting>
  <conditionalFormatting sqref="B125:B132">
    <cfRule type="expression" dxfId="258" priority="41">
      <formula>$D$91="VOE"</formula>
    </cfRule>
  </conditionalFormatting>
  <conditionalFormatting sqref="C124">
    <cfRule type="expression" dxfId="257" priority="40">
      <formula>$D$91="VOE"</formula>
    </cfRule>
  </conditionalFormatting>
  <conditionalFormatting sqref="C124">
    <cfRule type="expression" dxfId="256" priority="39">
      <formula>$D$91="VOE"</formula>
    </cfRule>
  </conditionalFormatting>
  <conditionalFormatting sqref="D124:E124">
    <cfRule type="expression" dxfId="255" priority="38">
      <formula>$D$91="VOE"</formula>
    </cfRule>
  </conditionalFormatting>
  <conditionalFormatting sqref="D124:E124">
    <cfRule type="expression" dxfId="254" priority="37">
      <formula>$D$91="VOE"</formula>
    </cfRule>
  </conditionalFormatting>
  <conditionalFormatting sqref="F124">
    <cfRule type="expression" dxfId="253" priority="36">
      <formula>$D$91="VOE"</formula>
    </cfRule>
  </conditionalFormatting>
  <conditionalFormatting sqref="F124">
    <cfRule type="expression" dxfId="252" priority="35">
      <formula>$D$91="VOE"</formula>
    </cfRule>
  </conditionalFormatting>
  <conditionalFormatting sqref="H160">
    <cfRule type="cellIs" dxfId="251" priority="32" stopIfTrue="1" operator="greaterThan">
      <formula>$I$44</formula>
    </cfRule>
    <cfRule type="cellIs" dxfId="250" priority="34" stopIfTrue="1" operator="lessThan">
      <formula>$I$44</formula>
    </cfRule>
  </conditionalFormatting>
  <conditionalFormatting sqref="F173">
    <cfRule type="cellIs" dxfId="249" priority="30" stopIfTrue="1" operator="greaterThan">
      <formula>$G$57</formula>
    </cfRule>
    <cfRule type="cellIs" dxfId="248" priority="33" stopIfTrue="1" operator="lessThan">
      <formula>$G$57</formula>
    </cfRule>
  </conditionalFormatting>
  <conditionalFormatting sqref="C173:E173">
    <cfRule type="cellIs" dxfId="247" priority="31" stopIfTrue="1" operator="equal">
      <formula>"Payroll Frequency changed, delete value in F79"</formula>
    </cfRule>
  </conditionalFormatting>
  <conditionalFormatting sqref="B154:H167">
    <cfRule type="expression" dxfId="246" priority="29">
      <formula>$D$149="Pay Stubs"</formula>
    </cfRule>
  </conditionalFormatting>
  <conditionalFormatting sqref="B171:H181 B191:H193 C183:H190 B182 G182:H182">
    <cfRule type="expression" dxfId="245" priority="28">
      <formula>$D$149="VOE"</formula>
    </cfRule>
  </conditionalFormatting>
  <conditionalFormatting sqref="G158 E157:E167">
    <cfRule type="expression" dxfId="244" priority="27">
      <formula>$D$149="Pay Stubs"</formula>
    </cfRule>
  </conditionalFormatting>
  <conditionalFormatting sqref="E171 C177:E181 G181:H181 C183:F193">
    <cfRule type="expression" dxfId="243" priority="26">
      <formula>$D$149="VOE"</formula>
    </cfRule>
  </conditionalFormatting>
  <conditionalFormatting sqref="E149">
    <cfRule type="expression" dxfId="242" priority="25">
      <formula>$D$149 = ""</formula>
    </cfRule>
  </conditionalFormatting>
  <conditionalFormatting sqref="B183:B190">
    <cfRule type="expression" dxfId="241" priority="24">
      <formula>$D$149="VOE"</formula>
    </cfRule>
  </conditionalFormatting>
  <conditionalFormatting sqref="C182">
    <cfRule type="expression" dxfId="240" priority="23">
      <formula>$D$149="VOE"</formula>
    </cfRule>
  </conditionalFormatting>
  <conditionalFormatting sqref="C182">
    <cfRule type="expression" dxfId="239" priority="22">
      <formula>$D$149="VOE"</formula>
    </cfRule>
  </conditionalFormatting>
  <conditionalFormatting sqref="D182:E182">
    <cfRule type="expression" dxfId="238" priority="21">
      <formula>$D$149="VOE"</formula>
    </cfRule>
  </conditionalFormatting>
  <conditionalFormatting sqref="D182:E182">
    <cfRule type="expression" dxfId="237" priority="20">
      <formula>$D$149="VOE"</formula>
    </cfRule>
  </conditionalFormatting>
  <conditionalFormatting sqref="F182">
    <cfRule type="expression" dxfId="236" priority="19">
      <formula>$D$149="VOE"</formula>
    </cfRule>
  </conditionalFormatting>
  <conditionalFormatting sqref="F182">
    <cfRule type="expression" dxfId="235" priority="18">
      <formula>$D$149="VOE"</formula>
    </cfRule>
  </conditionalFormatting>
  <conditionalFormatting sqref="F240 C235:E239 G239:H239 C241:F251">
    <cfRule type="expression" dxfId="234" priority="1">
      <formula>$D$207="VOE"</formula>
    </cfRule>
  </conditionalFormatting>
  <conditionalFormatting sqref="H218">
    <cfRule type="cellIs" dxfId="233" priority="15" stopIfTrue="1" operator="greaterThan">
      <formula>$I$44</formula>
    </cfRule>
    <cfRule type="cellIs" dxfId="232" priority="17" stopIfTrue="1" operator="lessThan">
      <formula>$I$44</formula>
    </cfRule>
  </conditionalFormatting>
  <conditionalFormatting sqref="F231">
    <cfRule type="cellIs" dxfId="231" priority="13" stopIfTrue="1" operator="greaterThan">
      <formula>$G$57</formula>
    </cfRule>
    <cfRule type="cellIs" dxfId="230" priority="16" stopIfTrue="1" operator="lessThan">
      <formula>$G$57</formula>
    </cfRule>
  </conditionalFormatting>
  <conditionalFormatting sqref="C231:E231">
    <cfRule type="cellIs" dxfId="229" priority="14" stopIfTrue="1" operator="equal">
      <formula>"Payroll Frequency changed, delete value in F79"</formula>
    </cfRule>
  </conditionalFormatting>
  <conditionalFormatting sqref="B212:H225">
    <cfRule type="expression" dxfId="228" priority="12">
      <formula>$D$207="Pay Stubs"</formula>
    </cfRule>
  </conditionalFormatting>
  <conditionalFormatting sqref="B229:H239 B249:H251 C241:H248 B240 G240:H240">
    <cfRule type="expression" dxfId="227" priority="11">
      <formula>$D$207="VOE"</formula>
    </cfRule>
  </conditionalFormatting>
  <conditionalFormatting sqref="G216 E215:E225">
    <cfRule type="expression" dxfId="226" priority="10">
      <formula>$D$207="Pay Stubs"</formula>
    </cfRule>
  </conditionalFormatting>
  <conditionalFormatting sqref="E229">
    <cfRule type="expression" dxfId="225" priority="9">
      <formula>$D$207="VOE"</formula>
    </cfRule>
  </conditionalFormatting>
  <conditionalFormatting sqref="E207">
    <cfRule type="expression" dxfId="224" priority="8">
      <formula>$D$207 = ""</formula>
    </cfRule>
  </conditionalFormatting>
  <conditionalFormatting sqref="B241:B248">
    <cfRule type="expression" dxfId="223" priority="7">
      <formula>$D$207="VOE"</formula>
    </cfRule>
  </conditionalFormatting>
  <conditionalFormatting sqref="C240">
    <cfRule type="expression" dxfId="222" priority="6">
      <formula>$D$207="VOE"</formula>
    </cfRule>
  </conditionalFormatting>
  <conditionalFormatting sqref="C240">
    <cfRule type="expression" dxfId="221" priority="5">
      <formula>$D$207="VOE"</formula>
    </cfRule>
  </conditionalFormatting>
  <conditionalFormatting sqref="D240:E240">
    <cfRule type="expression" dxfId="220" priority="4">
      <formula>$D$207="VOE"</formula>
    </cfRule>
  </conditionalFormatting>
  <conditionalFormatting sqref="D240:E240">
    <cfRule type="expression" dxfId="219" priority="3">
      <formula>$D$207="VOE"</formula>
    </cfRule>
  </conditionalFormatting>
  <conditionalFormatting sqref="F240">
    <cfRule type="expression" dxfId="218" priority="2">
      <formula>$D$207="VOE"</formula>
    </cfRule>
  </conditionalFormatting>
  <dataValidations count="33">
    <dataValidation type="whole" allowBlank="1" showInputMessage="1" showErrorMessage="1" prompt="Enter number of pay periods per year, between 1 and 52." sqref="F19:F26">
      <formula1>1</formula1>
      <formula2>52</formula2>
    </dataValidation>
    <dataValidation allowBlank="1" showInputMessage="1" showErrorMessage="1" errorTitle="Section" error="Incorrect Section!!" sqref="C124:F124 C66:F66 C182:F182 C240:F240"/>
    <dataValidation type="whole" operator="lessThanOrEqual" allowBlank="1" showInputMessage="1" showErrorMessage="1" error="Weeks Employed to Date can not exceed Weeks Employed in Calendar Year." sqref="E264">
      <formula1>C263</formula1>
    </dataValidation>
    <dataValidation type="whole" allowBlank="1" showInputMessage="1" showErrorMessage="1" error="Weeks Off Work During Year + Weeks Employed to Date can not exceed 52." sqref="E261">
      <formula1>0</formula1>
      <formula2>D263</formula2>
    </dataValidation>
    <dataValidation type="list" allowBlank="1" showInputMessage="1" showErrorMessage="1" sqref="G65:H65 G42:H42 G123:H123 G100:H100 G181:H181 G158:H158 G239:H239 G216:H216">
      <formula1>"Hourly Pay Rate, Weekly Pay Rate, Bi-Weekly Pay Rate, Semi-Monthly Pay Rate, Monthly Pay Rate, Annual Pay Rate"</formula1>
    </dataValidation>
    <dataValidation allowBlank="1" showInputMessage="1" showErrorMessage="1" prompt="If YTD amount is not listed on the pay stubs leave blank." sqref="F67:F76 F125:F134 F183:F192 F241:F250"/>
    <dataValidation type="whole" allowBlank="1" showInputMessage="1" showErrorMessage="1" sqref="F57 H44 H102 F115 H160 F173 H218 F231">
      <formula1>0</formula1>
      <formula2>24</formula2>
    </dataValidation>
    <dataValidation type="list" allowBlank="1" showInputMessage="1" showErrorMessage="1" error="Please delete the entry and select a schedule from the drop down list." sqref="E55 E43 E101 E113 E159 E171 E217 E229">
      <formula1>"Weekly, Bi-Weekly, Semi-Monthly, Monthly"</formula1>
    </dataValidation>
    <dataValidation allowBlank="1" showInputMessage="1" showErrorMessage="1" prompt="If a range of hours is indicated on the VOE, enter the high end of the range." sqref="C265:D265 C41:D41 C99:D99 C157:D157 C215:D215"/>
    <dataValidation showDropDown="1" showInputMessage="1" showErrorMessage="1" sqref="G33:G34 G91:G92 G149:G150 G207:G208"/>
    <dataValidation type="list" allowBlank="1" showInputMessage="1" showErrorMessage="1" sqref="D33 D91 D149 D207">
      <formula1>"VOE, Pay Stubs"</formula1>
    </dataValidation>
    <dataValidation allowBlank="1" showInputMessage="1" showErrorMessage="1" prompt="If Thru Date is not provided, enter the date the VOE was signed." sqref="C44:D44 C102:D102 C160:D160 C218:D218"/>
    <dataValidation allowBlank="1" showInputMessage="1" showErrorMessage="1" prompt="Enter the type of income documentation used to qualify the household." sqref="C33 C91 C149 C207"/>
    <dataValidation allowBlank="1" showInputMessage="1" showErrorMessage="1" prompt="If blank, worksheet calculation assumes the person was employed at position prior to January 1 of the income documentation year." sqref="C35 C93 C151 C209"/>
    <dataValidation allowBlank="1" showInputMessage="1" showErrorMessage="1" prompt="If unknown enter Weekly." sqref="C43:D43 C101:D101 C159:D159 C217:D217"/>
    <dataValidation allowBlank="1" showInputMessage="1" showErrorMessage="1" prompt="Enter the Househol Member Number (1-10) from the Household Summary Tab." sqref="D5"/>
    <dataValidation type="list" allowBlank="1" showInputMessage="1" showErrorMessage="1" sqref="H261">
      <formula1>"No, Yes"</formula1>
    </dataValidation>
    <dataValidation allowBlank="1" showInputMessage="1" showErrorMessage="1" prompt="Count full weeks from off season start date to off season end date indicated on VOE." sqref="C261:D261"/>
    <dataValidation allowBlank="1" showInputMessage="1" showErrorMessage="1" prompt="It is important to determine the pay schedule to accurately calculate pay periods to date." sqref="F44:G44 C57:E57 C115:E115 F102:G102 C173:E173 F160:G160 C231:E231 F218:G218"/>
    <dataValidation allowBlank="1" showInputMessage="1" showErrorMessage="1" prompt="Include vacation, holiday and sick pay in Base Pay." sqref="B66 B124 B182 B240"/>
    <dataValidation allowBlank="1" showInputMessage="1" showErrorMessage="1" prompt="Include vacation, holiday and sick time in regular/base hours.  " sqref="B64 B122 B180 B238"/>
    <dataValidation allowBlank="1" showInputMessage="1" showErrorMessage="1" prompt="Earnings for the remainder of the year will be based on the monthly average of the adjusted income from the two most recent years.  If less than two prior years self employment history, the current year will be included in the average." sqref="H274"/>
    <dataValidation allowBlank="1" showInputMessage="1" showErrorMessage="1" prompt="Monthly Average * Months Remaining in Current Year + Current Year Gross income." sqref="F280:G280"/>
    <dataValidation allowBlank="1" showInputMessage="1" showErrorMessage="1" prompt="Gross income will be calculated by taking the net income and adding back the amount of depreciation or amortization taken in that year.  If the resulting income is negative, gross income will be indicated as $0 for the year." sqref="C279:D279"/>
    <dataValidation type="custom" allowBlank="1" showInputMessage="1" showErrorMessage="1" errorTitle="Section" error="Incorrect Section!!" sqref="E41:E42 E44:E51">
      <formula1>INDIRECT("$D$33") = "VOE"</formula1>
    </dataValidation>
    <dataValidation type="custom" allowBlank="1" showInputMessage="1" showErrorMessage="1" errorTitle="Section" error="Incorrect Section!!" sqref="F77 C61:E65 C67:E77">
      <formula1>INDIRECT("$D$33") = "Pay Stubs"</formula1>
    </dataValidation>
    <dataValidation type="date" allowBlank="1" showInputMessage="1" showErrorMessage="1" errorTitle="Invalid Date" error="The date you entered is either invalid format or out of range. Please make sure the date is corrent and then proceed." promptTitle="Date Format" prompt="mm/dd/yyyy" sqref="D35 D93 D151 D209">
      <formula1>EDATE(TODAY(),-1200)</formula1>
      <formula2>TODAY()</formula2>
    </dataValidation>
    <dataValidation type="custom" allowBlank="1" showInputMessage="1" showErrorMessage="1" errorTitle="Section" error="Incorrect Section!!" sqref="C235:E239 C241:E251 F251">
      <formula1>INDIRECT("$D$207") = "Pay Stubs"</formula1>
    </dataValidation>
    <dataValidation type="custom" allowBlank="1" showInputMessage="1" showErrorMessage="1" errorTitle="Section" error="Incorrect Section!!" sqref="C177:E181 C183:E193 F193">
      <formula1>INDIRECT("$D$149") = "Pay Stubs"</formula1>
    </dataValidation>
    <dataValidation type="custom" allowBlank="1" showInputMessage="1" showErrorMessage="1" errorTitle="Section" error="Incorrect Section!!" sqref="E157:E158 E160:E167">
      <formula1>INDIRECT("$D$149") = "VOE"</formula1>
    </dataValidation>
    <dataValidation type="custom" allowBlank="1" showInputMessage="1" showErrorMessage="1" errorTitle="Section" error="Incorrect Section!!" sqref="C125:E135 F135 C119:E123">
      <formula1>INDIRECT("$D$91") = "Pay Stubs"</formula1>
    </dataValidation>
    <dataValidation type="custom" allowBlank="1" showInputMessage="1" showErrorMessage="1" errorTitle="Section" error="Incorrect Section!!" sqref="E99:E100 E102:E109">
      <formula1>INDIRECT("$D$91") = "VOE"</formula1>
    </dataValidation>
    <dataValidation type="custom" allowBlank="1" showInputMessage="1" showErrorMessage="1" errorTitle="Section" error="Incorrect Section!!" sqref="E215:E216 E218:E225">
      <formula1>INDIRECT("$D$207") = "VOE"</formula1>
    </dataValidation>
  </dataValidations>
  <hyperlinks>
    <hyperlink ref="H283" location="'HH Member 5'!A3" display="Back to Top ^"/>
    <hyperlink ref="B9:D9" location="'HH Member 5'!Position2" display="Position 2"/>
    <hyperlink ref="B10:D10" location="'HH Member 5'!Position3" display="Position 3"/>
    <hyperlink ref="B11:D11" location="'HH Member 5'!Position4" display="Position 4"/>
    <hyperlink ref="B12:D12" location="'HH Member 5'!OtherIncome" display="Other Income"/>
    <hyperlink ref="B13:D13" location="'HH Member 5'!SeasonalIncome" display="Seasonal Income"/>
    <hyperlink ref="B14:D14" location="'HH Member 5'!SelfEmploymentIncome" display="Self Employment Income"/>
    <hyperlink ref="B8:D8" location="'HH Member 5'!Position1" display="'HH Member 5'!Position1"/>
    <hyperlink ref="H29" location="'HH Member 5'!A3" display="Back to Top ^"/>
    <hyperlink ref="H87" location="'HH Member 5'!A3" display="Back to Top ^"/>
    <hyperlink ref="H145" location="'HH Member 5'!A3" display="Back to Top ^"/>
    <hyperlink ref="H203" location="'HH Member 5'!A3" display="Back to Top ^"/>
  </hyperlinks>
  <pageMargins left="0.25" right="0.25" top="0.5" bottom="0.5" header="0.3" footer="0.3"/>
  <pageSetup orientation="portrait" blackAndWhite="1" errors="blank" r:id="rId1"/>
  <headerFooter>
    <oddFooter>&amp;R&amp;8 1/1/2022</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9"/>
  <sheetViews>
    <sheetView showGridLines="0" zoomScaleNormal="100" workbookViewId="0">
      <pane ySplit="2" topLeftCell="A3" activePane="bottomLeft" state="frozen"/>
      <selection pane="bottomLeft" activeCell="C3" sqref="C3"/>
    </sheetView>
  </sheetViews>
  <sheetFormatPr defaultColWidth="9" defaultRowHeight="0" customHeight="1" zeroHeight="1" x14ac:dyDescent="0.25"/>
  <cols>
    <col min="1" max="1" width="1.5" style="18" customWidth="1"/>
    <col min="2" max="2" width="20.75" style="18" customWidth="1"/>
    <col min="3" max="3" width="11.625" style="18" customWidth="1"/>
    <col min="4" max="4" width="14.75" style="18" customWidth="1"/>
    <col min="5" max="5" width="13.75" style="18" customWidth="1"/>
    <col min="6" max="6" width="13.625" style="18" bestFit="1" customWidth="1"/>
    <col min="7" max="7" width="12.25" style="18" customWidth="1"/>
    <col min="8" max="8" width="12.75" style="18" bestFit="1" customWidth="1"/>
    <col min="9" max="9" width="5.875" style="18" customWidth="1"/>
    <col min="10" max="10" width="43.875" style="368" customWidth="1"/>
    <col min="11" max="11" width="61" style="154" customWidth="1"/>
    <col min="12" max="12" width="7.75" style="23" customWidth="1"/>
    <col min="13" max="13" width="9.375" style="18" customWidth="1"/>
    <col min="14" max="15" width="9" style="18" customWidth="1"/>
    <col min="16" max="16" width="12.875" style="18" customWidth="1"/>
    <col min="17" max="17" width="9" style="18" customWidth="1"/>
    <col min="18" max="18" width="11.625" style="18" customWidth="1"/>
    <col min="19" max="19" width="13.125" style="18" customWidth="1"/>
    <col min="20" max="20" width="12.25" style="18" customWidth="1"/>
    <col min="21" max="21" width="10.5" style="18" customWidth="1"/>
    <col min="22" max="22" width="12" style="18" customWidth="1"/>
    <col min="23" max="23" width="10.125" style="18" customWidth="1"/>
    <col min="24" max="25" width="9" style="18" customWidth="1"/>
    <col min="26" max="16384" width="9" style="18"/>
  </cols>
  <sheetData>
    <row r="1" spans="1:22" ht="15.75" customHeight="1" x14ac:dyDescent="0.25">
      <c r="A1" s="15"/>
      <c r="B1" s="470" t="s">
        <v>294</v>
      </c>
      <c r="C1" s="470"/>
      <c r="D1" s="470"/>
      <c r="E1" s="470"/>
      <c r="F1" s="470"/>
      <c r="G1" s="470"/>
      <c r="H1" s="470"/>
      <c r="I1" s="16"/>
      <c r="K1" s="142"/>
      <c r="L1" s="17"/>
      <c r="M1" s="67"/>
      <c r="N1" s="67"/>
      <c r="O1" s="67"/>
      <c r="P1" s="67"/>
      <c r="Q1" s="67"/>
      <c r="R1" s="67"/>
      <c r="S1" s="67"/>
      <c r="T1" s="67"/>
      <c r="U1" s="67"/>
      <c r="V1" s="67"/>
    </row>
    <row r="2" spans="1:22" ht="22.5" customHeight="1" x14ac:dyDescent="0.3">
      <c r="A2" s="15"/>
      <c r="B2" s="470"/>
      <c r="C2" s="470"/>
      <c r="D2" s="470"/>
      <c r="E2" s="470"/>
      <c r="F2" s="470"/>
      <c r="G2" s="470"/>
      <c r="H2" s="470"/>
      <c r="I2" s="16"/>
      <c r="J2" s="471" t="s">
        <v>266</v>
      </c>
      <c r="K2" s="472"/>
      <c r="L2" s="17"/>
      <c r="M2" s="67"/>
      <c r="N2" s="67"/>
      <c r="O2" s="67"/>
      <c r="P2" s="67"/>
      <c r="Q2" s="67"/>
      <c r="R2" s="67"/>
      <c r="S2" s="67"/>
      <c r="T2" s="67"/>
      <c r="U2" s="67"/>
      <c r="V2" s="67"/>
    </row>
    <row r="3" spans="1:22" ht="38.25" customHeight="1" x14ac:dyDescent="0.25">
      <c r="A3" s="19"/>
      <c r="B3" s="20"/>
      <c r="C3" s="20"/>
      <c r="D3" s="473" t="s">
        <v>286</v>
      </c>
      <c r="E3" s="473"/>
      <c r="F3" s="473"/>
      <c r="G3" s="21"/>
      <c r="H3" s="21"/>
      <c r="I3" s="19"/>
      <c r="J3" s="474"/>
      <c r="K3" s="474"/>
      <c r="L3" s="17"/>
      <c r="M3" s="67"/>
      <c r="N3" s="67"/>
      <c r="O3" s="67"/>
      <c r="P3" s="67"/>
      <c r="Q3" s="67"/>
      <c r="R3" s="67"/>
      <c r="S3" s="67"/>
      <c r="T3" s="67"/>
      <c r="U3" s="67"/>
      <c r="V3" s="67"/>
    </row>
    <row r="4" spans="1:22" ht="16.5" thickBot="1" x14ac:dyDescent="0.3">
      <c r="A4" s="19"/>
      <c r="B4" s="155" t="s">
        <v>56</v>
      </c>
      <c r="C4" s="156"/>
      <c r="D4" s="157"/>
      <c r="E4" s="158"/>
      <c r="F4" s="159"/>
      <c r="G4" s="159"/>
      <c r="H4" s="160"/>
      <c r="I4" s="19"/>
      <c r="J4" s="475" t="s">
        <v>226</v>
      </c>
      <c r="K4" s="475"/>
      <c r="L4" s="17"/>
      <c r="M4" s="67"/>
      <c r="N4" s="67"/>
      <c r="O4" s="67"/>
      <c r="P4" s="67"/>
      <c r="Q4" s="67"/>
      <c r="R4" s="67"/>
      <c r="S4" s="67"/>
      <c r="T4" s="67"/>
      <c r="U4" s="67"/>
      <c r="V4" s="67"/>
    </row>
    <row r="5" spans="1:22" ht="30.75" customHeight="1" thickBot="1" x14ac:dyDescent="0.3">
      <c r="A5" s="22"/>
      <c r="B5" s="161" t="s">
        <v>55</v>
      </c>
      <c r="C5" s="162"/>
      <c r="D5" s="163">
        <v>6</v>
      </c>
      <c r="E5" s="476" t="str">
        <f>IF(D5 = "", "", IF(OR(D5=0, D5&gt;15), "Invalid Household Member Number", IF(VLOOKUP(D5, Name, 2, FALSE) = "", "Name not entered on Household Summary", VLOOKUP(D5, Name, 2, FALSE))))</f>
        <v>Name not entered on Household Summary</v>
      </c>
      <c r="F5" s="477"/>
      <c r="G5" s="477"/>
      <c r="H5" s="478"/>
      <c r="I5" s="19"/>
      <c r="J5" s="392" t="s">
        <v>236</v>
      </c>
      <c r="K5" s="392"/>
      <c r="L5" s="17"/>
      <c r="M5" s="67"/>
      <c r="N5" s="67"/>
      <c r="O5" s="67"/>
      <c r="P5" s="67"/>
      <c r="Q5" s="67"/>
      <c r="R5" s="67"/>
      <c r="S5" s="67"/>
      <c r="T5" s="67"/>
      <c r="U5" s="67"/>
      <c r="V5" s="67"/>
    </row>
    <row r="6" spans="1:22" ht="15" customHeight="1" x14ac:dyDescent="0.25">
      <c r="A6" s="19"/>
      <c r="B6" s="164"/>
      <c r="C6" s="165"/>
      <c r="D6" s="166"/>
      <c r="E6" s="167"/>
      <c r="F6" s="168" t="s">
        <v>118</v>
      </c>
      <c r="G6" s="169"/>
      <c r="H6" s="170"/>
      <c r="I6" s="19"/>
      <c r="J6" s="392" t="s">
        <v>264</v>
      </c>
      <c r="K6" s="392"/>
      <c r="L6" s="17"/>
      <c r="M6" s="67"/>
      <c r="N6" s="67"/>
      <c r="O6" s="67"/>
      <c r="P6" s="67"/>
      <c r="Q6" s="67"/>
      <c r="R6" s="67"/>
      <c r="S6" s="67"/>
      <c r="T6" s="67"/>
      <c r="U6" s="67"/>
      <c r="V6" s="67"/>
    </row>
    <row r="7" spans="1:22" ht="15.75" customHeight="1" x14ac:dyDescent="0.25">
      <c r="A7" s="19"/>
      <c r="B7" s="171" t="s">
        <v>58</v>
      </c>
      <c r="C7" s="172"/>
      <c r="D7" s="173"/>
      <c r="E7" s="174" t="s">
        <v>48</v>
      </c>
      <c r="F7" s="174" t="s">
        <v>119</v>
      </c>
      <c r="G7" s="169"/>
      <c r="H7" s="170"/>
      <c r="I7" s="19"/>
      <c r="J7" s="392" t="s">
        <v>265</v>
      </c>
      <c r="K7" s="392"/>
      <c r="L7" s="17"/>
      <c r="M7" s="67"/>
      <c r="N7" s="67"/>
      <c r="O7" s="67"/>
      <c r="P7" s="67"/>
      <c r="Q7" s="67"/>
      <c r="R7" s="67"/>
      <c r="S7" s="67"/>
      <c r="T7" s="67"/>
      <c r="U7" s="67"/>
      <c r="V7" s="67"/>
    </row>
    <row r="8" spans="1:22" ht="15.75" customHeight="1" x14ac:dyDescent="0.25">
      <c r="A8" s="19"/>
      <c r="B8" s="466" t="str">
        <f>IF(D31 = "", "Position 1", D31)</f>
        <v>Position 1</v>
      </c>
      <c r="C8" s="466"/>
      <c r="D8" s="466"/>
      <c r="E8" s="138" t="s">
        <v>282</v>
      </c>
      <c r="F8" s="175">
        <f>IF(D33="VOE",IF(H49&gt;G49,H49,G49),IF(D33="Pay Stubs",IF(H77&gt;G77,H77,G77),0))</f>
        <v>0</v>
      </c>
      <c r="G8" s="468" t="s">
        <v>106</v>
      </c>
      <c r="H8" s="469"/>
      <c r="I8" s="19"/>
      <c r="J8" s="444" t="s">
        <v>267</v>
      </c>
      <c r="K8" s="444"/>
      <c r="L8" s="17"/>
      <c r="M8" s="67"/>
      <c r="N8" s="67"/>
      <c r="O8" s="67"/>
      <c r="P8" s="67"/>
      <c r="Q8" s="67"/>
      <c r="R8" s="67"/>
      <c r="S8" s="67"/>
      <c r="T8" s="67"/>
      <c r="U8" s="67"/>
      <c r="V8" s="67"/>
    </row>
    <row r="9" spans="1:22" ht="15.75" x14ac:dyDescent="0.25">
      <c r="A9" s="19"/>
      <c r="B9" s="466" t="s">
        <v>31</v>
      </c>
      <c r="C9" s="466"/>
      <c r="D9" s="466"/>
      <c r="E9" s="138" t="s">
        <v>289</v>
      </c>
      <c r="F9" s="175">
        <f>IF(D91="VOE",IF(H107&gt;G107,H107,G107),IF(D91="Pay Stubs",IF(H135&gt;G135,H135,G135),0))</f>
        <v>0</v>
      </c>
      <c r="G9" s="468"/>
      <c r="H9" s="469"/>
      <c r="I9" s="19"/>
      <c r="J9" s="392" t="s">
        <v>234</v>
      </c>
      <c r="K9" s="392"/>
      <c r="L9" s="17"/>
      <c r="M9" s="67"/>
      <c r="N9" s="67"/>
      <c r="O9" s="67"/>
      <c r="P9" s="67"/>
      <c r="Q9" s="67"/>
      <c r="R9" s="67"/>
      <c r="S9" s="67"/>
      <c r="T9" s="67"/>
      <c r="U9" s="67"/>
      <c r="V9" s="67"/>
    </row>
    <row r="10" spans="1:22" ht="15.75" customHeight="1" x14ac:dyDescent="0.25">
      <c r="A10" s="19"/>
      <c r="B10" s="466" t="s">
        <v>32</v>
      </c>
      <c r="C10" s="466"/>
      <c r="D10" s="466"/>
      <c r="E10" s="138" t="s">
        <v>290</v>
      </c>
      <c r="F10" s="175">
        <f>IF(D149="VOE",IF(H165&gt;G165,H165,G165),IF(D149="Pay Stubs",IF(H193&gt;G193,H193,G193),0))</f>
        <v>0</v>
      </c>
      <c r="G10" s="468"/>
      <c r="H10" s="469"/>
      <c r="I10" s="19"/>
      <c r="J10" s="392" t="s">
        <v>235</v>
      </c>
      <c r="K10" s="392"/>
      <c r="L10" s="17"/>
      <c r="M10" s="67"/>
      <c r="N10" s="67"/>
      <c r="O10" s="67"/>
      <c r="P10" s="67"/>
      <c r="Q10" s="67"/>
      <c r="R10" s="67"/>
      <c r="S10" s="67"/>
      <c r="T10" s="67"/>
      <c r="U10" s="67"/>
      <c r="V10" s="67"/>
    </row>
    <row r="11" spans="1:22" ht="15.75" customHeight="1" x14ac:dyDescent="0.25">
      <c r="A11" s="19"/>
      <c r="B11" s="466" t="s">
        <v>64</v>
      </c>
      <c r="C11" s="466"/>
      <c r="D11" s="466"/>
      <c r="E11" s="138" t="s">
        <v>291</v>
      </c>
      <c r="F11" s="175">
        <f>IF(D207="VOE",IF(H223&gt;G223,H223,G223),IF(D207="Pay Stubs",IF(H251&gt;G251,H251,G251),0))</f>
        <v>0</v>
      </c>
      <c r="G11" s="468"/>
      <c r="H11" s="469"/>
      <c r="I11" s="19"/>
      <c r="J11" s="392" t="s">
        <v>268</v>
      </c>
      <c r="K11" s="392"/>
      <c r="L11" s="17"/>
      <c r="M11" s="67"/>
      <c r="N11" s="67"/>
      <c r="O11" s="67"/>
      <c r="P11" s="67"/>
      <c r="Q11" s="67"/>
      <c r="R11" s="67"/>
      <c r="S11" s="67"/>
      <c r="T11" s="67"/>
      <c r="U11" s="67"/>
      <c r="V11" s="67"/>
    </row>
    <row r="12" spans="1:22" ht="15.75" x14ac:dyDescent="0.25">
      <c r="A12" s="19"/>
      <c r="B12" s="466" t="s">
        <v>33</v>
      </c>
      <c r="C12" s="466"/>
      <c r="D12" s="466"/>
      <c r="E12" s="176" t="s">
        <v>117</v>
      </c>
      <c r="F12" s="177">
        <f>G27</f>
        <v>0</v>
      </c>
      <c r="G12" s="169"/>
      <c r="H12" s="170"/>
      <c r="I12" s="19"/>
      <c r="J12" s="392" t="s">
        <v>269</v>
      </c>
      <c r="K12" s="392"/>
      <c r="N12" s="67"/>
      <c r="O12" s="67"/>
      <c r="P12" s="67"/>
      <c r="Q12" s="67"/>
      <c r="R12" s="67"/>
      <c r="S12" s="67"/>
      <c r="T12" s="67"/>
      <c r="U12" s="67"/>
      <c r="V12" s="67"/>
    </row>
    <row r="13" spans="1:22" ht="15.75" x14ac:dyDescent="0.25">
      <c r="A13" s="19"/>
      <c r="B13" s="466" t="s">
        <v>91</v>
      </c>
      <c r="C13" s="466"/>
      <c r="D13" s="466"/>
      <c r="E13" s="176" t="s">
        <v>292</v>
      </c>
      <c r="F13" s="177">
        <f>IF(AND(OR(H270 = "", H270 = 0), OR(G270 = "", G270 = 0)), 0, IF(H270&gt; G270, H270, G270))</f>
        <v>0</v>
      </c>
      <c r="G13" s="169"/>
      <c r="H13" s="170"/>
      <c r="I13" s="19"/>
      <c r="J13" s="467"/>
      <c r="K13" s="467"/>
      <c r="N13" s="67"/>
      <c r="O13" s="67"/>
      <c r="P13" s="67"/>
      <c r="Q13" s="67"/>
      <c r="R13" s="67"/>
      <c r="S13" s="67"/>
      <c r="T13" s="67"/>
      <c r="U13" s="67"/>
      <c r="V13" s="67"/>
    </row>
    <row r="14" spans="1:22" ht="15.75" x14ac:dyDescent="0.25">
      <c r="A14" s="19"/>
      <c r="B14" s="466" t="s">
        <v>28</v>
      </c>
      <c r="C14" s="466"/>
      <c r="D14" s="466"/>
      <c r="E14" s="176" t="s">
        <v>293</v>
      </c>
      <c r="F14" s="177">
        <f>H280</f>
        <v>0</v>
      </c>
      <c r="G14" s="169"/>
      <c r="H14" s="170"/>
      <c r="I14" s="19"/>
      <c r="J14" s="443" t="s">
        <v>227</v>
      </c>
      <c r="K14" s="443"/>
      <c r="L14" s="17"/>
      <c r="M14" s="67"/>
      <c r="N14" s="67"/>
      <c r="O14" s="67"/>
      <c r="P14" s="67"/>
      <c r="Q14" s="67"/>
      <c r="R14" s="67"/>
      <c r="S14" s="67"/>
      <c r="T14" s="67"/>
      <c r="U14" s="67"/>
      <c r="V14" s="67"/>
    </row>
    <row r="15" spans="1:22" ht="31.5" customHeight="1" x14ac:dyDescent="0.25">
      <c r="A15" s="19"/>
      <c r="B15" s="464" t="s">
        <v>13</v>
      </c>
      <c r="C15" s="464"/>
      <c r="D15" s="464"/>
      <c r="E15" s="176"/>
      <c r="F15" s="177">
        <f>SUM(F8:F14)</f>
        <v>0</v>
      </c>
      <c r="G15" s="178"/>
      <c r="H15" s="179"/>
      <c r="I15" s="19"/>
      <c r="J15" s="444" t="s">
        <v>228</v>
      </c>
      <c r="K15" s="444"/>
      <c r="L15" s="17"/>
      <c r="M15" s="67"/>
      <c r="N15" s="67"/>
      <c r="O15" s="67"/>
      <c r="P15" s="67"/>
      <c r="Q15" s="67"/>
      <c r="R15" s="67"/>
      <c r="S15" s="67"/>
      <c r="T15" s="67"/>
      <c r="U15" s="67"/>
      <c r="V15" s="67"/>
    </row>
    <row r="16" spans="1:22" ht="16.5" thickBot="1" x14ac:dyDescent="0.3">
      <c r="A16" s="19"/>
      <c r="B16" s="180"/>
      <c r="C16" s="180"/>
      <c r="D16" s="180"/>
      <c r="E16" s="180"/>
      <c r="F16" s="180"/>
      <c r="G16" s="180"/>
      <c r="H16" s="180"/>
      <c r="I16" s="19"/>
      <c r="J16" s="444"/>
      <c r="K16" s="444"/>
      <c r="L16" s="17"/>
      <c r="M16" s="67"/>
      <c r="N16" s="67"/>
      <c r="O16" s="67"/>
      <c r="P16" s="67"/>
      <c r="Q16" s="67"/>
      <c r="R16" s="67"/>
      <c r="S16" s="67"/>
      <c r="T16" s="67"/>
      <c r="U16" s="67"/>
      <c r="V16" s="67"/>
    </row>
    <row r="17" spans="1:22" ht="16.5" thickTop="1" x14ac:dyDescent="0.25">
      <c r="A17" s="19"/>
      <c r="B17" s="85"/>
      <c r="C17" s="85"/>
      <c r="D17" s="85"/>
      <c r="E17" s="85"/>
      <c r="F17" s="85"/>
      <c r="G17" s="85"/>
      <c r="H17" s="85"/>
      <c r="I17" s="19"/>
      <c r="J17" s="444"/>
      <c r="K17" s="444"/>
      <c r="L17" s="17"/>
      <c r="M17" s="67"/>
      <c r="N17" s="67"/>
      <c r="O17" s="67"/>
      <c r="P17" s="67"/>
      <c r="Q17" s="67"/>
      <c r="R17" s="67"/>
      <c r="S17" s="67"/>
      <c r="T17" s="67"/>
      <c r="U17" s="67"/>
      <c r="V17" s="67"/>
    </row>
    <row r="18" spans="1:22" ht="37.5" thickBot="1" x14ac:dyDescent="0.3">
      <c r="A18" s="19"/>
      <c r="B18" s="181" t="s">
        <v>10</v>
      </c>
      <c r="C18" s="182" t="s">
        <v>73</v>
      </c>
      <c r="D18" s="183"/>
      <c r="E18" s="184" t="s">
        <v>11</v>
      </c>
      <c r="F18" s="185" t="s">
        <v>271</v>
      </c>
      <c r="G18" s="186" t="s">
        <v>13</v>
      </c>
      <c r="H18" s="187"/>
      <c r="I18" s="19"/>
      <c r="J18" s="443" t="s">
        <v>229</v>
      </c>
      <c r="K18" s="443"/>
      <c r="L18" s="17"/>
      <c r="M18" s="67"/>
      <c r="N18" s="67"/>
      <c r="O18" s="67"/>
      <c r="P18" s="67"/>
      <c r="Q18" s="67"/>
      <c r="R18" s="67"/>
      <c r="S18" s="67"/>
      <c r="T18" s="67"/>
      <c r="U18" s="67"/>
      <c r="V18" s="67"/>
    </row>
    <row r="19" spans="1:22" ht="32.25" customHeight="1" x14ac:dyDescent="0.25">
      <c r="A19" s="19"/>
      <c r="B19" s="188"/>
      <c r="C19" s="439" t="s">
        <v>23</v>
      </c>
      <c r="D19" s="465"/>
      <c r="E19" s="189"/>
      <c r="F19" s="190"/>
      <c r="G19" s="191">
        <f>IF(F19 = "", 0, E19*F19)</f>
        <v>0</v>
      </c>
      <c r="H19" s="170"/>
      <c r="J19" s="444" t="s">
        <v>279</v>
      </c>
      <c r="K19" s="444"/>
      <c r="L19" s="17"/>
      <c r="M19" s="67"/>
      <c r="N19" s="67"/>
      <c r="O19" s="67"/>
      <c r="P19" s="67"/>
      <c r="Q19" s="67"/>
      <c r="R19" s="67"/>
      <c r="S19" s="67"/>
      <c r="T19" s="67"/>
      <c r="U19" s="67"/>
      <c r="V19" s="67"/>
    </row>
    <row r="20" spans="1:22" ht="28.5" customHeight="1" x14ac:dyDescent="0.25">
      <c r="A20" s="19"/>
      <c r="B20" s="188"/>
      <c r="C20" s="457" t="s">
        <v>24</v>
      </c>
      <c r="D20" s="458"/>
      <c r="E20" s="192"/>
      <c r="F20" s="193"/>
      <c r="G20" s="191">
        <f t="shared" ref="G20:G24" si="0">IF(F20 = "", 0, E20*F20)</f>
        <v>0</v>
      </c>
      <c r="H20" s="170"/>
      <c r="J20" s="143" t="s">
        <v>280</v>
      </c>
      <c r="K20" s="459" t="s">
        <v>230</v>
      </c>
      <c r="L20" s="18"/>
    </row>
    <row r="21" spans="1:22" ht="15" customHeight="1" x14ac:dyDescent="0.25">
      <c r="A21" s="19"/>
      <c r="B21" s="188"/>
      <c r="C21" s="457" t="s">
        <v>25</v>
      </c>
      <c r="D21" s="458"/>
      <c r="E21" s="192"/>
      <c r="F21" s="193"/>
      <c r="G21" s="191">
        <f t="shared" si="0"/>
        <v>0</v>
      </c>
      <c r="H21" s="170"/>
      <c r="J21" s="144" t="s">
        <v>272</v>
      </c>
      <c r="K21" s="459"/>
    </row>
    <row r="22" spans="1:22" ht="15" customHeight="1" x14ac:dyDescent="0.25">
      <c r="A22" s="19"/>
      <c r="B22" s="188"/>
      <c r="C22" s="457" t="s">
        <v>26</v>
      </c>
      <c r="D22" s="458"/>
      <c r="E22" s="192"/>
      <c r="F22" s="193"/>
      <c r="G22" s="191">
        <f t="shared" si="0"/>
        <v>0</v>
      </c>
      <c r="H22" s="170"/>
      <c r="J22" s="144" t="s">
        <v>273</v>
      </c>
      <c r="K22" s="459"/>
    </row>
    <row r="23" spans="1:22" ht="15" customHeight="1" x14ac:dyDescent="0.25">
      <c r="A23" s="19"/>
      <c r="B23" s="188"/>
      <c r="C23" s="457" t="s">
        <v>14</v>
      </c>
      <c r="D23" s="458"/>
      <c r="E23" s="192"/>
      <c r="F23" s="193"/>
      <c r="G23" s="191">
        <f t="shared" si="0"/>
        <v>0</v>
      </c>
      <c r="H23" s="170"/>
      <c r="J23" s="144" t="s">
        <v>274</v>
      </c>
      <c r="K23" s="459"/>
    </row>
    <row r="24" spans="1:22" ht="15" customHeight="1" x14ac:dyDescent="0.25">
      <c r="A24" s="19"/>
      <c r="B24" s="188"/>
      <c r="C24" s="457" t="s">
        <v>15</v>
      </c>
      <c r="D24" s="458"/>
      <c r="E24" s="192"/>
      <c r="F24" s="193"/>
      <c r="G24" s="191">
        <f t="shared" si="0"/>
        <v>0</v>
      </c>
      <c r="H24" s="170"/>
      <c r="J24" s="144" t="s">
        <v>275</v>
      </c>
      <c r="K24" s="459"/>
    </row>
    <row r="25" spans="1:22" ht="15" customHeight="1" thickBot="1" x14ac:dyDescent="0.3">
      <c r="A25" s="19"/>
      <c r="B25" s="188"/>
      <c r="C25" s="460" t="s">
        <v>65</v>
      </c>
      <c r="D25" s="461"/>
      <c r="E25" s="192"/>
      <c r="F25" s="193"/>
      <c r="G25" s="191">
        <f>E25*F25*0.75</f>
        <v>0</v>
      </c>
      <c r="H25" s="194" t="s">
        <v>82</v>
      </c>
      <c r="J25" s="144" t="s">
        <v>276</v>
      </c>
      <c r="K25" s="459"/>
    </row>
    <row r="26" spans="1:22" ht="15" customHeight="1" thickBot="1" x14ac:dyDescent="0.3">
      <c r="A26" s="19"/>
      <c r="B26" s="188"/>
      <c r="C26" s="462" t="s">
        <v>121</v>
      </c>
      <c r="D26" s="463"/>
      <c r="E26" s="195"/>
      <c r="F26" s="196"/>
      <c r="G26" s="191">
        <f>IF(F26 = "", 0, E26*F26)</f>
        <v>0</v>
      </c>
      <c r="H26" s="194"/>
      <c r="J26" s="144" t="s">
        <v>277</v>
      </c>
      <c r="K26" s="459"/>
    </row>
    <row r="27" spans="1:22" ht="15" customHeight="1" x14ac:dyDescent="0.25">
      <c r="A27" s="19"/>
      <c r="B27" s="197"/>
      <c r="C27" s="172"/>
      <c r="D27" s="172"/>
      <c r="E27" s="198"/>
      <c r="F27" s="199" t="s">
        <v>13</v>
      </c>
      <c r="G27" s="200">
        <f>SUM(G19:G26)</f>
        <v>0</v>
      </c>
      <c r="H27" s="179"/>
      <c r="I27" s="19"/>
      <c r="J27" s="144" t="s">
        <v>278</v>
      </c>
      <c r="K27" s="459"/>
    </row>
    <row r="28" spans="1:22" ht="15" customHeight="1" x14ac:dyDescent="0.25">
      <c r="A28" s="19"/>
      <c r="B28" s="85"/>
      <c r="C28" s="90"/>
      <c r="D28" s="90"/>
      <c r="E28" s="201"/>
      <c r="F28" s="202"/>
      <c r="G28" s="203"/>
      <c r="H28" s="85"/>
      <c r="I28" s="19"/>
      <c r="J28" s="392"/>
      <c r="K28" s="392"/>
    </row>
    <row r="29" spans="1:22" ht="16.5" thickBot="1" x14ac:dyDescent="0.3">
      <c r="A29" s="19"/>
      <c r="B29" s="204" t="s">
        <v>59</v>
      </c>
      <c r="C29" s="205"/>
      <c r="D29" s="206" t="str">
        <f>E5</f>
        <v>Name not entered on Household Summary</v>
      </c>
      <c r="E29" s="205"/>
      <c r="F29" s="205"/>
      <c r="G29" s="205"/>
      <c r="H29" s="364" t="s">
        <v>239</v>
      </c>
      <c r="I29" s="24"/>
      <c r="J29" s="392"/>
      <c r="K29" s="392"/>
    </row>
    <row r="30" spans="1:22" ht="17.25" customHeight="1" thickTop="1" thickBot="1" x14ac:dyDescent="0.3">
      <c r="A30" s="19"/>
      <c r="B30" s="208"/>
      <c r="C30" s="209"/>
      <c r="D30" s="210"/>
      <c r="E30" s="210"/>
      <c r="F30" s="210"/>
      <c r="G30" s="210"/>
      <c r="H30" s="211"/>
      <c r="I30" s="19"/>
      <c r="J30" s="456" t="s">
        <v>338</v>
      </c>
      <c r="K30" s="456"/>
    </row>
    <row r="31" spans="1:22" ht="16.5" customHeight="1" thickBot="1" x14ac:dyDescent="0.3">
      <c r="A31" s="19"/>
      <c r="B31" s="212" t="s">
        <v>30</v>
      </c>
      <c r="C31" s="209" t="s">
        <v>6</v>
      </c>
      <c r="D31" s="393"/>
      <c r="E31" s="394"/>
      <c r="F31" s="394"/>
      <c r="G31" s="395"/>
      <c r="H31" s="213" t="str">
        <f>IF(D33="VOE", E43, IF(D33 = "Pay Stubs", E55, ""))</f>
        <v/>
      </c>
      <c r="I31" s="24"/>
      <c r="J31" s="392" t="s">
        <v>347</v>
      </c>
      <c r="K31" s="392"/>
    </row>
    <row r="32" spans="1:22" ht="16.5" customHeight="1" thickBot="1" x14ac:dyDescent="0.3">
      <c r="A32" s="19"/>
      <c r="B32" s="212"/>
      <c r="C32" s="209"/>
      <c r="D32" s="214"/>
      <c r="E32" s="215"/>
      <c r="F32" s="215"/>
      <c r="G32" s="216" t="s">
        <v>70</v>
      </c>
      <c r="H32" s="217" t="s">
        <v>61</v>
      </c>
      <c r="I32" s="24"/>
      <c r="J32" s="392" t="s">
        <v>319</v>
      </c>
      <c r="K32" s="392"/>
    </row>
    <row r="33" spans="1:25" ht="16.5" customHeight="1" thickBot="1" x14ac:dyDescent="0.3">
      <c r="A33" s="19"/>
      <c r="B33" s="212"/>
      <c r="C33" s="218" t="s">
        <v>36</v>
      </c>
      <c r="D33" s="219"/>
      <c r="E33" s="220" t="str">
        <f>IF(ISNUMBER(SEARCH("VOE",D33)),"Warning: Fill VOE Sec Only!!","Warning: Fill PayStubs Sec Only!!")</f>
        <v>Warning: Fill PayStubs Sec Only!!</v>
      </c>
      <c r="F33" s="221"/>
      <c r="G33" s="222" t="e">
        <f>IF(OR(H31 = "Monthly", H31="Semi-Monthly"), IF(D33="VOE", H44, IF(D33 = "Pay Stubs", F57, "")), ROUNDUP(H33,0))</f>
        <v>#VALUE!</v>
      </c>
      <c r="H33" s="223" t="e">
        <f>G35/(VLOOKUP(H31, PayPeriods, 2, FALSE))</f>
        <v>#VALUE!</v>
      </c>
      <c r="I33" s="24"/>
      <c r="J33" s="392" t="s">
        <v>348</v>
      </c>
      <c r="K33" s="392"/>
    </row>
    <row r="34" spans="1:25" ht="7.5" customHeight="1" thickBot="1" x14ac:dyDescent="0.3">
      <c r="A34" s="19"/>
      <c r="B34" s="212"/>
      <c r="C34" s="209"/>
      <c r="D34" s="224"/>
      <c r="E34" s="221"/>
      <c r="F34" s="216" t="s">
        <v>22</v>
      </c>
      <c r="G34" s="216" t="s">
        <v>72</v>
      </c>
      <c r="H34" s="217" t="s">
        <v>69</v>
      </c>
      <c r="I34" s="24"/>
      <c r="J34" s="392"/>
      <c r="K34" s="392"/>
    </row>
    <row r="35" spans="1:25" ht="16.5" thickBot="1" x14ac:dyDescent="0.3">
      <c r="A35" s="19"/>
      <c r="B35" s="208"/>
      <c r="C35" s="218" t="s">
        <v>0</v>
      </c>
      <c r="D35" s="219"/>
      <c r="E35" s="225" t="e">
        <f>CONCATENATE("1/1/",YEAR(F35))</f>
        <v>#VALUE!</v>
      </c>
      <c r="F35" s="226" t="str">
        <f>IF(D33 = "VOE", E44, IF(D33 = "Pay Stubs", IF(OR(C63 = "", D63="",E63 = ""), IF(OR(C62 = "",D62="", E62=""), "", E62), E63),""))</f>
        <v/>
      </c>
      <c r="G35" s="226" t="e">
        <f>IF(YEAR(D35) = YEAR(F35), F35-D35+1,F35-E35+1)</f>
        <v>#VALUE!</v>
      </c>
      <c r="H35" s="227" t="e">
        <f>ROUNDUP(G35*(5/7), 0)</f>
        <v>#VALUE!</v>
      </c>
      <c r="I35" s="19"/>
      <c r="J35" s="392"/>
      <c r="K35" s="392"/>
    </row>
    <row r="36" spans="1:25" ht="13.5" customHeight="1" thickBot="1" x14ac:dyDescent="0.3">
      <c r="A36" s="19"/>
      <c r="B36" s="228"/>
      <c r="C36" s="229"/>
      <c r="D36" s="230"/>
      <c r="E36" s="231"/>
      <c r="F36" s="231"/>
      <c r="G36" s="232" t="s">
        <v>71</v>
      </c>
      <c r="H36" s="233" t="str">
        <f>IF(D33 = "VOE", IF(E41&gt;VLOOKUP(H31, PayPeriods, 6, FALSE), VLOOKUP(H31, PayPeriods, 6, FALSE), E41),IF(D33="Pay Stubs", IF((C64+D64+E64)/3 &gt; VLOOKUP(H31, PayPeriods, 6, FALSE), VLOOKUP(H31, PayPeriods, 6, FALSE), (C64+D64+E64)/3), ""))</f>
        <v/>
      </c>
      <c r="I36" s="24"/>
      <c r="J36" s="392"/>
      <c r="K36" s="392"/>
    </row>
    <row r="37" spans="1:25" ht="13.5" customHeight="1" thickTop="1" x14ac:dyDescent="0.25">
      <c r="A37" s="19"/>
      <c r="B37" s="188"/>
      <c r="C37" s="91"/>
      <c r="D37" s="234"/>
      <c r="E37" s="235"/>
      <c r="F37" s="235"/>
      <c r="G37" s="91"/>
      <c r="H37" s="236"/>
      <c r="I37" s="24"/>
      <c r="J37" s="145"/>
      <c r="K37" s="146"/>
    </row>
    <row r="38" spans="1:25" ht="15.75" customHeight="1" x14ac:dyDescent="0.25">
      <c r="A38" s="19"/>
      <c r="B38" s="237" t="s">
        <v>9</v>
      </c>
      <c r="C38" s="396" t="s">
        <v>38</v>
      </c>
      <c r="D38" s="396"/>
      <c r="E38" s="396"/>
      <c r="F38" s="396"/>
      <c r="G38" s="396"/>
      <c r="H38" s="397"/>
      <c r="I38" s="24"/>
      <c r="J38" s="445" t="s">
        <v>179</v>
      </c>
      <c r="K38" s="445"/>
    </row>
    <row r="39" spans="1:25" ht="15.75" x14ac:dyDescent="0.25">
      <c r="A39" s="19"/>
      <c r="B39" s="238"/>
      <c r="C39" s="91"/>
      <c r="D39" s="234"/>
      <c r="E39" s="239"/>
      <c r="F39" s="239"/>
      <c r="G39" s="91"/>
      <c r="H39" s="240"/>
      <c r="I39" s="24"/>
      <c r="J39" s="444"/>
      <c r="K39" s="444"/>
    </row>
    <row r="40" spans="1:25" ht="24" customHeight="1" thickBot="1" x14ac:dyDescent="0.3">
      <c r="A40" s="19"/>
      <c r="B40" s="238"/>
      <c r="C40" s="241"/>
      <c r="D40" s="241"/>
      <c r="E40" s="242" t="s">
        <v>37</v>
      </c>
      <c r="F40" s="243" t="s">
        <v>50</v>
      </c>
      <c r="G40" s="244" t="s">
        <v>49</v>
      </c>
      <c r="H40" s="243" t="s">
        <v>51</v>
      </c>
      <c r="I40" s="26"/>
      <c r="J40" s="444" t="s">
        <v>320</v>
      </c>
      <c r="K40" s="444"/>
    </row>
    <row r="41" spans="1:25" ht="22.5" customHeight="1" thickBot="1" x14ac:dyDescent="0.3">
      <c r="A41" s="19"/>
      <c r="B41" s="188"/>
      <c r="C41" s="447" t="s">
        <v>34</v>
      </c>
      <c r="D41" s="448"/>
      <c r="E41" s="245"/>
      <c r="F41" s="246"/>
      <c r="G41" s="247"/>
      <c r="H41" s="248"/>
      <c r="I41" s="27"/>
      <c r="J41" s="444"/>
      <c r="K41" s="444"/>
      <c r="P41" s="28"/>
      <c r="Q41" s="29"/>
      <c r="R41" s="29"/>
      <c r="S41" s="29"/>
      <c r="T41" s="29"/>
      <c r="U41" s="29"/>
      <c r="V41" s="29"/>
      <c r="W41" s="29"/>
      <c r="X41" s="29"/>
      <c r="Y41" s="29"/>
    </row>
    <row r="42" spans="1:25" ht="16.5" thickBot="1" x14ac:dyDescent="0.3">
      <c r="A42" s="19"/>
      <c r="B42" s="398" t="str">
        <f>IF(D33 = "VOE", IF(G42 = "Hourly Pay Rate", IF(E41&gt;VLOOKUP(H31,PayPeriods,6,FALSE),CONCATENATE("    Average hours &gt; ", ROUND(VLOOKUP(H31, PayPeriods, 6, FALSE),2), " (Standard Work Hours in Year / Pay Periods in Year);  ", ROUND(VLOOKUP(H31, PayPeriods, 6, FALSE),2), " hours used."), ""), ""), "")</f>
        <v/>
      </c>
      <c r="C42" s="449" t="s">
        <v>27</v>
      </c>
      <c r="D42" s="450"/>
      <c r="E42" s="249"/>
      <c r="F42" s="250" t="s">
        <v>99</v>
      </c>
      <c r="G42" s="399"/>
      <c r="H42" s="400"/>
      <c r="I42" s="24"/>
      <c r="J42" s="369" t="s">
        <v>321</v>
      </c>
      <c r="K42" s="370" t="s">
        <v>322</v>
      </c>
      <c r="P42" s="30"/>
      <c r="Q42" s="29"/>
      <c r="R42" s="31"/>
      <c r="S42" s="32"/>
      <c r="T42" s="33"/>
      <c r="U42" s="33"/>
      <c r="V42" s="29"/>
    </row>
    <row r="43" spans="1:25" ht="15.75" customHeight="1" x14ac:dyDescent="0.25">
      <c r="A43" s="19"/>
      <c r="B43" s="398"/>
      <c r="C43" s="447" t="s">
        <v>35</v>
      </c>
      <c r="D43" s="448"/>
      <c r="E43" s="251"/>
      <c r="F43" s="401" t="str">
        <f>IF(AND(E43 &lt;&gt; "Monthly", E43 &lt;&gt; "Semi-Monthly", H44&gt;0), "Payroll Frequency changed, delete value in H66", "")</f>
        <v/>
      </c>
      <c r="G43" s="402"/>
      <c r="H43" s="403"/>
      <c r="I43" s="27"/>
      <c r="J43" s="444" t="s">
        <v>323</v>
      </c>
      <c r="K43" s="444"/>
      <c r="P43" s="29"/>
      <c r="Q43" s="29"/>
      <c r="R43" s="31"/>
      <c r="S43" s="32"/>
      <c r="T43" s="33"/>
      <c r="U43" s="33"/>
      <c r="V43" s="29"/>
    </row>
    <row r="44" spans="1:25" ht="15.75" customHeight="1" x14ac:dyDescent="0.25">
      <c r="A44" s="19"/>
      <c r="B44" s="398"/>
      <c r="C44" s="454" t="s">
        <v>22</v>
      </c>
      <c r="D44" s="455"/>
      <c r="E44" s="252"/>
      <c r="F44" s="404" t="str">
        <f>IF(D33 = "VOE", IF(H31 &lt;&gt; "", IF(H31 = "Annual", "1 pay period", IF(OR(E43="Semi-Monthly", E43 = "Monthly"), "Enter # of Pay Periods to Date", IF(E44 = "", "",CONCATENATE(G33," pay periods to date")))), ""), "")</f>
        <v/>
      </c>
      <c r="G44" s="404"/>
      <c r="H44" s="253"/>
      <c r="I44" s="34">
        <f>IF(F44 = "Enter # of Pay Periods to Date", 50, 0)</f>
        <v>0</v>
      </c>
      <c r="J44" s="392" t="s">
        <v>324</v>
      </c>
      <c r="K44" s="392"/>
      <c r="P44" s="29"/>
      <c r="Q44" s="29"/>
      <c r="R44" s="31"/>
      <c r="S44" s="32"/>
      <c r="T44" s="33"/>
      <c r="U44" s="33"/>
      <c r="V44" s="29"/>
    </row>
    <row r="45" spans="1:25" ht="15.75" customHeight="1" x14ac:dyDescent="0.25">
      <c r="A45" s="19"/>
      <c r="B45" s="398"/>
      <c r="C45" s="405" t="s">
        <v>8</v>
      </c>
      <c r="D45" s="406"/>
      <c r="E45" s="254"/>
      <c r="F45" s="255" t="str">
        <f>IF(G45 = "", "", IF(G45 = 0, 0, G45/VLOOKUP(H31, PayPeriods, 3, FALSE)))</f>
        <v/>
      </c>
      <c r="G45" s="177" t="str">
        <f>IF(OR(G42="", E43 = "", E44=""), "", IF(D33="VOE",IF(G42="Hourly Pay Rate",H36*E42*VLOOKUP(H31, PayPeriods, 4, FALSE) *(VLOOKUP(H31,PayPeriods,3,FALSE)),E42*VLOOKUP(G42,PayRates,2,FALSE)),""))</f>
        <v/>
      </c>
      <c r="H45" s="256"/>
      <c r="I45" s="25"/>
      <c r="J45" s="392"/>
      <c r="K45" s="392"/>
      <c r="P45" s="29"/>
      <c r="Q45" s="29"/>
      <c r="R45" s="31"/>
      <c r="S45" s="32"/>
      <c r="T45" s="33"/>
      <c r="U45" s="33"/>
      <c r="V45" s="29"/>
    </row>
    <row r="46" spans="1:25" ht="15.75" customHeight="1" x14ac:dyDescent="0.25">
      <c r="A46" s="19"/>
      <c r="B46" s="257"/>
      <c r="C46" s="405" t="s">
        <v>16</v>
      </c>
      <c r="D46" s="406"/>
      <c r="E46" s="254"/>
      <c r="F46" s="258" t="str">
        <f>IF(OR(G42="", E43 = "", E44=""), "", IF(D33="VOE",IF(YEAR(D35) = YEAR(E35), (E46/H35)*VLOOKUP(H31, PayPeriods, 5,FALSE), IF(G33 = 0, 0, E46/G33)), ""))</f>
        <v/>
      </c>
      <c r="G46" s="259" t="str">
        <f>IF(OR(G42="", E43 = "", E44=""), "", IF(D33= "VOE", IF(YEAR(D35) = YEAR(E35), (E46/H35)*VLOOKUP(H31, PayPeriods, 5, FALSE) * VLOOKUP(H31, PayPeriods, 3,FALSE), IF(G33 = 0, 0, (E46/G33)*VLOOKUP(H31, PayPeriods, 3, FALSE))), ""))</f>
        <v/>
      </c>
      <c r="H46" s="260"/>
      <c r="I46" s="25"/>
      <c r="J46" s="392"/>
      <c r="K46" s="392"/>
      <c r="P46" s="29"/>
      <c r="Q46" s="29"/>
      <c r="R46" s="31"/>
      <c r="S46" s="32"/>
      <c r="T46" s="33"/>
      <c r="U46" s="33"/>
      <c r="V46" s="29"/>
    </row>
    <row r="47" spans="1:25" ht="15.75" customHeight="1" x14ac:dyDescent="0.25">
      <c r="A47" s="19"/>
      <c r="B47" s="261"/>
      <c r="C47" s="407" t="s">
        <v>29</v>
      </c>
      <c r="D47" s="408"/>
      <c r="E47" s="262"/>
      <c r="F47" s="263"/>
      <c r="G47" s="264"/>
      <c r="H47" s="265"/>
      <c r="I47" s="35"/>
      <c r="J47" s="444" t="s">
        <v>325</v>
      </c>
      <c r="K47" s="444"/>
      <c r="P47" s="29"/>
      <c r="Q47" s="29"/>
      <c r="R47" s="31"/>
      <c r="S47" s="32"/>
      <c r="T47" s="33"/>
      <c r="U47" s="33"/>
      <c r="V47" s="29"/>
    </row>
    <row r="48" spans="1:25" ht="15.75" customHeight="1" x14ac:dyDescent="0.25">
      <c r="A48" s="19"/>
      <c r="B48" s="261"/>
      <c r="C48" s="409"/>
      <c r="D48" s="410"/>
      <c r="E48" s="266"/>
      <c r="F48" s="267" t="str">
        <f>IF(OR(G42="", E43 = "", E44=""), "", IF(D33="VOE", IF(YEAR(D35) = YEAR(E35), (E48/H35)*VLOOKUP(H31, PayPeriods, 5,FALSE), IF(G33 = 0, 0, E48/G33)),""))</f>
        <v/>
      </c>
      <c r="G48" s="200" t="str">
        <f>IF(OR(G42="", E43 = "", E44=""), "", IF(D33 = "VOE", IF(YEAR(D35) = YEAR(E35), (E48/H35)*VLOOKUP(H31, PayPeriods, 5, FALSE) * VLOOKUP(H31, PayPeriods, 3,FALSE), IF(G33 = 0, 0, E48/G33)*VLOOKUP(H31, PayPeriods, 3, FALSE)), ""))</f>
        <v/>
      </c>
      <c r="H48" s="256"/>
      <c r="I48" s="35"/>
      <c r="J48" s="444"/>
      <c r="K48" s="444"/>
      <c r="P48" s="29"/>
      <c r="Q48" s="29"/>
      <c r="R48" s="31"/>
      <c r="S48" s="32"/>
      <c r="T48" s="33"/>
      <c r="U48" s="33"/>
      <c r="V48" s="29"/>
    </row>
    <row r="49" spans="1:22" ht="15.75" customHeight="1" x14ac:dyDescent="0.25">
      <c r="A49" s="19"/>
      <c r="B49" s="261"/>
      <c r="C49" s="405" t="s">
        <v>39</v>
      </c>
      <c r="D49" s="406"/>
      <c r="E49" s="268"/>
      <c r="F49" s="269"/>
      <c r="G49" s="177" t="str">
        <f>IF(OR(G42="", E43 = "", E44=""), "", IF(D33 = "VOE", SUM(G45:G48),""))</f>
        <v/>
      </c>
      <c r="H49" s="175" t="str">
        <f>IF(OR(G42="",E43="",E44=""),"",IF(D33="VOE",IF(YEAR(D35) = YEAR(F35), (E49/H35) *260, IF(G33=0,0,(E49/G33)*VLOOKUP(H31,PayPeriods,3,FALSE))),""))</f>
        <v/>
      </c>
      <c r="I49" s="24"/>
      <c r="J49" s="444"/>
      <c r="K49" s="444"/>
      <c r="P49" s="29"/>
      <c r="Q49" s="29"/>
      <c r="R49" s="31"/>
      <c r="S49" s="32"/>
      <c r="T49" s="33"/>
      <c r="U49" s="33"/>
      <c r="V49" s="29"/>
    </row>
    <row r="50" spans="1:22" ht="15.75" customHeight="1" x14ac:dyDescent="0.25">
      <c r="A50" s="19"/>
      <c r="B50" s="261"/>
      <c r="C50" s="405" t="str">
        <f>IF(E44="","Gross Pay Prior Year",CONCATENATE("Gross Pay ",YEAR(E44)-1))</f>
        <v>Gross Pay Prior Year</v>
      </c>
      <c r="D50" s="406"/>
      <c r="E50" s="268"/>
      <c r="F50" s="270"/>
      <c r="G50" s="270"/>
      <c r="H50" s="271"/>
      <c r="I50" s="24"/>
      <c r="J50" s="392" t="s">
        <v>326</v>
      </c>
      <c r="K50" s="392"/>
      <c r="P50" s="29"/>
      <c r="Q50" s="29"/>
      <c r="R50" s="31"/>
      <c r="S50" s="32"/>
      <c r="T50" s="33"/>
      <c r="U50" s="33"/>
      <c r="V50" s="29"/>
    </row>
    <row r="51" spans="1:22" ht="15.75" customHeight="1" thickBot="1" x14ac:dyDescent="0.3">
      <c r="A51" s="19"/>
      <c r="B51" s="272"/>
      <c r="C51" s="405" t="str">
        <f>IF(E44="","Gross Pay Prior Year",CONCATENATE("Gross Pay ",YEAR(E44)-2))</f>
        <v>Gross Pay Prior Year</v>
      </c>
      <c r="D51" s="406"/>
      <c r="E51" s="273"/>
      <c r="F51" s="270"/>
      <c r="G51" s="270"/>
      <c r="H51" s="271"/>
      <c r="I51" s="24"/>
      <c r="J51" s="149"/>
      <c r="K51" s="369"/>
      <c r="P51" s="29"/>
      <c r="Q51" s="29"/>
      <c r="R51" s="31"/>
      <c r="S51" s="32"/>
      <c r="T51" s="33"/>
      <c r="U51" s="33"/>
      <c r="V51" s="29"/>
    </row>
    <row r="52" spans="1:22" ht="15.75" customHeight="1" x14ac:dyDescent="0.25">
      <c r="A52" s="19"/>
      <c r="B52" s="188"/>
      <c r="C52" s="274"/>
      <c r="D52" s="274"/>
      <c r="E52" s="270"/>
      <c r="F52" s="270"/>
      <c r="G52" s="270"/>
      <c r="H52" s="271"/>
      <c r="I52" s="24"/>
      <c r="J52" s="149"/>
      <c r="K52" s="369"/>
      <c r="P52" s="29"/>
      <c r="Q52" s="29"/>
      <c r="R52" s="31"/>
      <c r="S52" s="32"/>
      <c r="T52" s="33"/>
      <c r="U52" s="33"/>
      <c r="V52" s="29"/>
    </row>
    <row r="53" spans="1:22" ht="15.75" customHeight="1" x14ac:dyDescent="0.25">
      <c r="A53" s="19"/>
      <c r="B53" s="451" t="str">
        <f>IF(D33="VOE", IF(E45+E46+E48= E49, "", "Base Pay + Overtime + Commissions/Tips do not add to the Gross Pay (Current Year).  Please correct the numbers or explain the difference."), "")</f>
        <v/>
      </c>
      <c r="C53" s="452"/>
      <c r="D53" s="452"/>
      <c r="E53" s="452"/>
      <c r="F53" s="452"/>
      <c r="G53" s="452"/>
      <c r="H53" s="453"/>
      <c r="I53" s="24"/>
      <c r="J53" s="392"/>
      <c r="K53" s="392"/>
      <c r="P53" s="29"/>
      <c r="Q53" s="29"/>
      <c r="R53" s="31"/>
      <c r="S53" s="32"/>
      <c r="T53" s="33"/>
      <c r="U53" s="33"/>
      <c r="V53" s="29"/>
    </row>
    <row r="54" spans="1:22" ht="15.75" customHeight="1" thickBot="1" x14ac:dyDescent="0.3">
      <c r="A54" s="19"/>
      <c r="B54" s="261"/>
      <c r="C54" s="446"/>
      <c r="D54" s="446"/>
      <c r="E54" s="275"/>
      <c r="F54" s="275"/>
      <c r="G54" s="276" t="s">
        <v>7</v>
      </c>
      <c r="H54" s="277">
        <f>IF(OR(C63 = "", D63="", E63=""), IF(OR(C62 = "", D62 = "", E62 = ""), (E61-C61)/2, (E62-C62)/2), (E63-C63)/2)</f>
        <v>0</v>
      </c>
      <c r="I54" s="24"/>
      <c r="J54" s="392"/>
      <c r="K54" s="392"/>
      <c r="P54" s="29"/>
      <c r="Q54" s="29"/>
      <c r="R54" s="31"/>
      <c r="S54" s="32"/>
      <c r="T54" s="33"/>
      <c r="U54" s="33"/>
      <c r="V54" s="29"/>
    </row>
    <row r="55" spans="1:22" ht="15.75" customHeight="1" thickBot="1" x14ac:dyDescent="0.3">
      <c r="A55" s="19"/>
      <c r="B55" s="278" t="s">
        <v>17</v>
      </c>
      <c r="C55" s="411" t="s">
        <v>116</v>
      </c>
      <c r="D55" s="411"/>
      <c r="E55" s="279"/>
      <c r="F55" s="412" t="s">
        <v>54</v>
      </c>
      <c r="G55" s="412"/>
      <c r="H55" s="280" t="str">
        <f>IF(OR(H54="", H54 = 0, H54&gt;31), "", IF(H54 &gt;20, "Monthly", IF(H54&gt;14, "Semi-Monthly", IF(H54&gt;9, "Bi-Weekly", "Weekly"))))</f>
        <v/>
      </c>
      <c r="I55" s="24"/>
      <c r="J55" s="445" t="s">
        <v>233</v>
      </c>
      <c r="K55" s="445"/>
      <c r="P55" s="29"/>
      <c r="Q55" s="29"/>
      <c r="R55" s="31"/>
      <c r="S55" s="32"/>
      <c r="T55" s="33"/>
      <c r="U55" s="33"/>
      <c r="V55" s="29"/>
    </row>
    <row r="56" spans="1:22" ht="15.75" customHeight="1" x14ac:dyDescent="0.25">
      <c r="A56" s="19"/>
      <c r="B56" s="281"/>
      <c r="C56" s="282"/>
      <c r="D56" s="282"/>
      <c r="E56" s="282"/>
      <c r="F56" s="283"/>
      <c r="G56" s="283"/>
      <c r="H56" s="280"/>
      <c r="I56" s="24"/>
      <c r="J56" s="392"/>
      <c r="K56" s="392"/>
      <c r="P56" s="29"/>
      <c r="Q56" s="29"/>
      <c r="R56" s="31"/>
      <c r="S56" s="32"/>
      <c r="T56" s="33"/>
      <c r="U56" s="33"/>
      <c r="V56" s="29"/>
    </row>
    <row r="57" spans="1:22" ht="15.75" customHeight="1" x14ac:dyDescent="0.25">
      <c r="A57" s="19"/>
      <c r="B57" s="188"/>
      <c r="C57" s="413" t="str">
        <f>IF(D33="Pay Stubs",IF(H31&lt;&gt;"",IF(OR(H31="Semi-Monthly",H31="Monthly"),"Enter number of Pay Periods to Date", IF(F57&gt;0,"Payroll Frequency changed, delete value in F57", "")),""), "")</f>
        <v/>
      </c>
      <c r="D57" s="413"/>
      <c r="E57" s="413"/>
      <c r="F57" s="284"/>
      <c r="G57" s="285">
        <f>IF(C57 = "Enter number of Pay Periods to Date", 50, 0)</f>
        <v>0</v>
      </c>
      <c r="H57" s="280"/>
      <c r="I57" s="24"/>
      <c r="J57" s="444" t="s">
        <v>327</v>
      </c>
      <c r="K57" s="444"/>
      <c r="P57" s="29"/>
      <c r="Q57" s="29"/>
      <c r="R57" s="31"/>
      <c r="S57" s="32"/>
      <c r="T57" s="33"/>
      <c r="U57" s="33"/>
      <c r="V57" s="29"/>
    </row>
    <row r="58" spans="1:22" ht="36" customHeight="1" x14ac:dyDescent="0.25">
      <c r="A58" s="19"/>
      <c r="B58" s="286"/>
      <c r="C58" s="414" t="str">
        <f xml:space="preserve"> IF(AND(OR(G77="", G77 = 0), OR(H77="", H77=0)), "", IF(H54&gt;31, "Pay stubs do not appear to be consecutive based on dates entered.", IF(OR( E62 &lt; C62, E62 &lt;D62, E63 &lt; C63, E63 &lt;D63), "Pay Stubs may be out of order.  Please check dates.",IF(H55 = "", "", IF(E55 = H55, "", "If Payroll Frequency selected does not equal Recommended please provide an explanation.")))))</f>
        <v/>
      </c>
      <c r="D58" s="414"/>
      <c r="E58" s="414"/>
      <c r="F58" s="414"/>
      <c r="G58" s="414"/>
      <c r="H58" s="415"/>
      <c r="I58" s="24"/>
      <c r="J58" s="444"/>
      <c r="K58" s="444"/>
      <c r="L58" s="37"/>
      <c r="M58" s="38"/>
      <c r="P58" s="29"/>
      <c r="Q58" s="29"/>
      <c r="R58" s="31"/>
      <c r="S58" s="32"/>
      <c r="T58" s="33"/>
      <c r="U58" s="33"/>
      <c r="V58" s="29"/>
    </row>
    <row r="59" spans="1:22" ht="15.75" customHeight="1" x14ac:dyDescent="0.25">
      <c r="A59" s="19"/>
      <c r="B59" s="188"/>
      <c r="C59" s="287"/>
      <c r="D59" s="274"/>
      <c r="E59" s="274"/>
      <c r="F59" s="274"/>
      <c r="G59" s="274"/>
      <c r="H59" s="288"/>
      <c r="I59" s="24"/>
      <c r="J59" s="392"/>
      <c r="K59" s="392"/>
      <c r="L59" s="37"/>
      <c r="M59" s="38"/>
      <c r="P59" s="29"/>
      <c r="Q59" s="29"/>
      <c r="R59" s="31"/>
      <c r="S59" s="32"/>
      <c r="T59" s="33"/>
      <c r="U59" s="33"/>
      <c r="V59" s="29"/>
    </row>
    <row r="60" spans="1:22" ht="24.75" thickBot="1" x14ac:dyDescent="0.3">
      <c r="A60" s="19"/>
      <c r="B60" s="289"/>
      <c r="C60" s="290" t="s">
        <v>66</v>
      </c>
      <c r="D60" s="290" t="s">
        <v>67</v>
      </c>
      <c r="E60" s="290" t="s">
        <v>255</v>
      </c>
      <c r="F60" s="291" t="s">
        <v>53</v>
      </c>
      <c r="G60" s="290" t="s">
        <v>52</v>
      </c>
      <c r="H60" s="290" t="s">
        <v>51</v>
      </c>
      <c r="I60" s="19"/>
      <c r="J60" s="392"/>
      <c r="K60" s="392"/>
      <c r="L60" s="37"/>
      <c r="M60" s="38"/>
      <c r="P60" s="29"/>
      <c r="Q60" s="29"/>
      <c r="R60" s="31"/>
      <c r="S60" s="32"/>
      <c r="T60" s="33"/>
      <c r="U60" s="33"/>
      <c r="V60" s="29"/>
    </row>
    <row r="61" spans="1:22" ht="15.75" customHeight="1" x14ac:dyDescent="0.25">
      <c r="A61" s="19"/>
      <c r="B61" s="292" t="s">
        <v>100</v>
      </c>
      <c r="C61" s="293"/>
      <c r="D61" s="294"/>
      <c r="E61" s="295"/>
      <c r="F61" s="416" t="str">
        <f>IF(D33 = "Pay Stubs", IF(AND(H31 &lt;&gt; "", F35 &lt;&gt; ""), IF(H31 = "Annual", "1 pay period to date", IF(OR(H31="Semi-Monthly", H31 = "Monthly"), "", IF(E55 = "", "",CONCATENATE(G33," pay periods to date")))), ""), "")</f>
        <v/>
      </c>
      <c r="G61" s="419" t="str">
        <f>IF(D33 = "Pay Stubs", IF(G65 = "Hourly Pay Rate", IF((C64+D64+E64)/3&gt;VLOOKUP(H31,PayPeriods,6,FALSE),CONCATENATE("Average hours &gt; ", ROUND(VLOOKUP(H31, PayPeriods, 6, FALSE),2), " (Standard Work Hours in Year / Pay Periods in Year); ", ROUND(VLOOKUP(H31, PayPeriods, 6, FALSE),2), " hours used to calculate base pay."), ""), ""), "")</f>
        <v/>
      </c>
      <c r="H61" s="420"/>
      <c r="I61" s="39"/>
      <c r="J61" s="444" t="s">
        <v>328</v>
      </c>
      <c r="K61" s="444"/>
      <c r="L61" s="37"/>
    </row>
    <row r="62" spans="1:22" ht="15.75" customHeight="1" x14ac:dyDescent="0.25">
      <c r="A62" s="19"/>
      <c r="B62" s="292" t="s">
        <v>101</v>
      </c>
      <c r="C62" s="296"/>
      <c r="D62" s="297"/>
      <c r="E62" s="298"/>
      <c r="F62" s="417"/>
      <c r="G62" s="421"/>
      <c r="H62" s="422"/>
      <c r="I62" s="40"/>
      <c r="J62" s="444"/>
      <c r="K62" s="444"/>
      <c r="L62" s="37"/>
    </row>
    <row r="63" spans="1:22" ht="15.75" customHeight="1" x14ac:dyDescent="0.25">
      <c r="A63" s="19"/>
      <c r="B63" s="292" t="s">
        <v>102</v>
      </c>
      <c r="C63" s="296"/>
      <c r="D63" s="297"/>
      <c r="E63" s="299"/>
      <c r="F63" s="417"/>
      <c r="G63" s="421"/>
      <c r="H63" s="422"/>
      <c r="I63" s="39"/>
      <c r="J63" s="444" t="s">
        <v>329</v>
      </c>
      <c r="K63" s="444"/>
      <c r="L63" s="37"/>
    </row>
    <row r="64" spans="1:22" ht="16.5" thickBot="1" x14ac:dyDescent="0.3">
      <c r="A64" s="19"/>
      <c r="B64" s="300" t="s">
        <v>103</v>
      </c>
      <c r="C64" s="301"/>
      <c r="D64" s="302"/>
      <c r="E64" s="303"/>
      <c r="F64" s="418"/>
      <c r="G64" s="421"/>
      <c r="H64" s="422"/>
      <c r="I64" s="39"/>
      <c r="J64" s="444"/>
      <c r="K64" s="444"/>
      <c r="L64" s="37"/>
    </row>
    <row r="65" spans="1:12" ht="16.5" thickBot="1" x14ac:dyDescent="0.3">
      <c r="A65" s="19"/>
      <c r="B65" s="304" t="s">
        <v>27</v>
      </c>
      <c r="C65" s="305"/>
      <c r="D65" s="306"/>
      <c r="E65" s="307"/>
      <c r="F65" s="308" t="s">
        <v>90</v>
      </c>
      <c r="G65" s="423"/>
      <c r="H65" s="424"/>
      <c r="I65" s="39"/>
      <c r="J65" s="444"/>
      <c r="K65" s="444"/>
      <c r="L65" s="37"/>
    </row>
    <row r="66" spans="1:12" ht="15.75" x14ac:dyDescent="0.25">
      <c r="A66" s="19"/>
      <c r="B66" s="309" t="s">
        <v>247</v>
      </c>
      <c r="C66" s="310">
        <f>SUM(C67:C74)</f>
        <v>0</v>
      </c>
      <c r="D66" s="310">
        <f t="shared" ref="D66:E66" si="1">SUM(D67:D74)</f>
        <v>0</v>
      </c>
      <c r="E66" s="310">
        <f t="shared" si="1"/>
        <v>0</v>
      </c>
      <c r="F66" s="310">
        <f>SUM(F67:F74)</f>
        <v>0</v>
      </c>
      <c r="G66" s="311" t="str">
        <f>IF(OR(E55 = "", G65 = ""), "", IF(AND(E62="", E63 = ""), "", IF(D33 = "Pay Stubs", IF(G65 = "Hourly Pay Rate", H36*E65*(VLOOKUP(H31,PayPeriods,3,FALSE)),E65*VLOOKUP(G65, PayRates, 2, FALSE)), "")))</f>
        <v/>
      </c>
      <c r="H66" s="256"/>
      <c r="I66" s="39"/>
      <c r="J66" s="392" t="s">
        <v>321</v>
      </c>
      <c r="K66" s="392"/>
      <c r="L66" s="37"/>
    </row>
    <row r="67" spans="1:12" ht="15.75" customHeight="1" x14ac:dyDescent="0.25">
      <c r="A67" s="19"/>
      <c r="B67" s="312" t="s">
        <v>8</v>
      </c>
      <c r="C67" s="313"/>
      <c r="D67" s="306"/>
      <c r="E67" s="307"/>
      <c r="F67" s="266"/>
      <c r="G67" s="311"/>
      <c r="H67" s="256"/>
      <c r="I67" s="39"/>
      <c r="J67" s="392" t="s">
        <v>330</v>
      </c>
      <c r="K67" s="392"/>
      <c r="L67" s="28"/>
    </row>
    <row r="68" spans="1:12" ht="15.75" customHeight="1" x14ac:dyDescent="0.25">
      <c r="A68" s="19"/>
      <c r="B68" s="312" t="s">
        <v>248</v>
      </c>
      <c r="C68" s="313"/>
      <c r="D68" s="306"/>
      <c r="E68" s="307"/>
      <c r="F68" s="266"/>
      <c r="G68" s="311"/>
      <c r="H68" s="256"/>
      <c r="I68" s="39"/>
      <c r="J68" s="392" t="s">
        <v>339</v>
      </c>
      <c r="K68" s="392"/>
      <c r="L68" s="18"/>
    </row>
    <row r="69" spans="1:12" ht="15.75" customHeight="1" x14ac:dyDescent="0.25">
      <c r="A69" s="19"/>
      <c r="B69" s="312" t="s">
        <v>249</v>
      </c>
      <c r="C69" s="313"/>
      <c r="D69" s="306"/>
      <c r="E69" s="307"/>
      <c r="F69" s="266"/>
      <c r="G69" s="311"/>
      <c r="H69" s="256"/>
      <c r="I69" s="39"/>
      <c r="J69" s="392"/>
      <c r="K69" s="392"/>
      <c r="L69" s="18"/>
    </row>
    <row r="70" spans="1:12" ht="32.25" customHeight="1" x14ac:dyDescent="0.25">
      <c r="A70" s="19"/>
      <c r="B70" s="312" t="s">
        <v>250</v>
      </c>
      <c r="C70" s="313"/>
      <c r="D70" s="306"/>
      <c r="E70" s="307"/>
      <c r="F70" s="266"/>
      <c r="G70" s="311"/>
      <c r="H70" s="256"/>
      <c r="I70" s="39"/>
      <c r="J70" s="392" t="s">
        <v>340</v>
      </c>
      <c r="K70" s="392"/>
      <c r="L70" s="18"/>
    </row>
    <row r="71" spans="1:12" ht="15.75" customHeight="1" x14ac:dyDescent="0.25">
      <c r="A71" s="19"/>
      <c r="B71" s="312" t="s">
        <v>251</v>
      </c>
      <c r="C71" s="313"/>
      <c r="D71" s="306"/>
      <c r="E71" s="307"/>
      <c r="F71" s="266"/>
      <c r="G71" s="311"/>
      <c r="H71" s="256"/>
      <c r="I71" s="39"/>
      <c r="J71" s="145"/>
      <c r="K71" s="150"/>
      <c r="L71" s="18"/>
    </row>
    <row r="72" spans="1:12" ht="15.75" customHeight="1" x14ac:dyDescent="0.25">
      <c r="A72" s="19"/>
      <c r="B72" s="312" t="s">
        <v>252</v>
      </c>
      <c r="C72" s="313"/>
      <c r="D72" s="306"/>
      <c r="E72" s="307"/>
      <c r="F72" s="266"/>
      <c r="G72" s="311"/>
      <c r="H72" s="256"/>
      <c r="I72" s="39"/>
      <c r="J72" s="444"/>
      <c r="K72" s="444"/>
      <c r="L72" s="18"/>
    </row>
    <row r="73" spans="1:12" ht="15.75" customHeight="1" x14ac:dyDescent="0.25">
      <c r="A73" s="19"/>
      <c r="B73" s="312" t="s">
        <v>253</v>
      </c>
      <c r="C73" s="313"/>
      <c r="D73" s="306"/>
      <c r="E73" s="307"/>
      <c r="F73" s="266"/>
      <c r="G73" s="311"/>
      <c r="H73" s="256"/>
      <c r="I73" s="39"/>
      <c r="J73" s="444"/>
      <c r="K73" s="444"/>
      <c r="L73" s="18"/>
    </row>
    <row r="74" spans="1:12" ht="15.75" customHeight="1" x14ac:dyDescent="0.25">
      <c r="A74" s="19"/>
      <c r="B74" s="312" t="s">
        <v>254</v>
      </c>
      <c r="C74" s="313"/>
      <c r="D74" s="306"/>
      <c r="E74" s="307"/>
      <c r="F74" s="266"/>
      <c r="G74" s="311"/>
      <c r="H74" s="256"/>
      <c r="I74" s="39"/>
      <c r="J74" s="145"/>
      <c r="K74" s="150"/>
      <c r="L74" s="18"/>
    </row>
    <row r="75" spans="1:12" ht="15.75" customHeight="1" x14ac:dyDescent="0.25">
      <c r="A75" s="19"/>
      <c r="B75" s="304" t="s">
        <v>16</v>
      </c>
      <c r="C75" s="305"/>
      <c r="D75" s="306"/>
      <c r="E75" s="307"/>
      <c r="F75" s="268"/>
      <c r="G75" s="314" t="str">
        <f>IF(E55="","",IF(AND(E62="",E63=""),"",IF(D33&lt;&gt;"Pay Stubs","", IF(YEAR(D35)=YEAR(E35), IF(OR(F75="", F75 = 0), (SUM(C75:E75)/3)*VLOOKUP(H31, PayPeriods, 3, FALSE), (F75/H35)*260), IF(G33=0,0,IF(OR(F75="", F75 = 0), SUM(C75:E75)/3*VLOOKUP(H31, PayPeriods, 3, FALSE), (F75/G33)*VLOOKUP(H31,PayPeriods,3,FALSE)))))))</f>
        <v/>
      </c>
      <c r="H75" s="260"/>
      <c r="I75" s="39"/>
      <c r="J75" s="444" t="s">
        <v>331</v>
      </c>
      <c r="K75" s="444"/>
      <c r="L75" s="18"/>
    </row>
    <row r="76" spans="1:12" ht="29.25" customHeight="1" x14ac:dyDescent="0.25">
      <c r="A76" s="19"/>
      <c r="B76" s="304" t="s">
        <v>33</v>
      </c>
      <c r="C76" s="305"/>
      <c r="D76" s="306"/>
      <c r="E76" s="307"/>
      <c r="F76" s="268"/>
      <c r="G76" s="315" t="str">
        <f>IF(E55="","",IF(AND(E62="",E63=""),"",IF(D33&lt;&gt;"Pay Stubs","", IF(YEAR(D35)=YEAR(E35), IF(OR(F76="", F76 = 0), (SUM(C76:E76)/3)*VLOOKUP(H31, PayPeriods, 3, FALSE), (F76/H35)*260), IF(G33=0,0,IF(OR(F76="", F76 = 0), SUM(C76:E76)/3*VLOOKUP(H31, PayPeriods, 3, FALSE), (F76/G33)*VLOOKUP(H31,PayPeriods,3,FALSE)))))))</f>
        <v/>
      </c>
      <c r="H76" s="260"/>
      <c r="I76" s="39"/>
      <c r="J76" s="444" t="s">
        <v>332</v>
      </c>
      <c r="K76" s="444"/>
      <c r="L76" s="18"/>
    </row>
    <row r="77" spans="1:12" ht="15.75" customHeight="1" x14ac:dyDescent="0.25">
      <c r="A77" s="19"/>
      <c r="B77" s="292" t="s">
        <v>104</v>
      </c>
      <c r="C77" s="305"/>
      <c r="D77" s="306"/>
      <c r="E77" s="307"/>
      <c r="F77" s="268"/>
      <c r="G77" s="314" t="str">
        <f>IF(E55 = "", "", IF(AND(E62 = "", E63=""), "", IF(D33 = "Pay Stubs", (G66+G75+G76), "")))</f>
        <v/>
      </c>
      <c r="H77" s="316" t="str">
        <f>IF(E55= "", "", IF(AND(E62="", E63 = ""), "", IF(D33 = "Pay Stubs", IF(YEAR(D35) = YEAR(F35), (F77/H35) *260, IF(G33 = 0, 0, (F77/G33)*VLOOKUP(H31,PayPeriods,3,FALSE))), "")))</f>
        <v/>
      </c>
      <c r="I77" s="39"/>
      <c r="J77" s="444" t="s">
        <v>333</v>
      </c>
      <c r="K77" s="444"/>
      <c r="L77" s="18"/>
    </row>
    <row r="78" spans="1:12" ht="15.75" customHeight="1" x14ac:dyDescent="0.25">
      <c r="A78" s="19"/>
      <c r="B78" s="129"/>
      <c r="C78" s="270"/>
      <c r="D78" s="270"/>
      <c r="E78" s="270"/>
      <c r="F78" s="270"/>
      <c r="G78" s="270"/>
      <c r="H78" s="270"/>
      <c r="I78" s="39"/>
      <c r="J78" s="392"/>
      <c r="K78" s="392"/>
      <c r="L78" s="18"/>
    </row>
    <row r="79" spans="1:12" ht="15.75" customHeight="1" x14ac:dyDescent="0.25">
      <c r="A79" s="19"/>
      <c r="B79" s="317" t="str">
        <f>IF(D33 = "VOE", "", IF((F66+F75+F76) = 0, "",IF((F66+F75+F76 = F77), "", "Year to Date Base pay, Overtime and Other income do not add to the Gross Wages, please correct or explain.")))</f>
        <v/>
      </c>
      <c r="C79" s="85"/>
      <c r="D79" s="85"/>
      <c r="E79" s="318"/>
      <c r="F79" s="90"/>
      <c r="G79" s="90"/>
      <c r="H79" s="90"/>
      <c r="I79" s="24"/>
      <c r="J79" s="392"/>
      <c r="K79" s="392"/>
      <c r="L79" s="18"/>
    </row>
    <row r="80" spans="1:12" ht="15.75" customHeight="1" x14ac:dyDescent="0.25">
      <c r="A80" s="19"/>
      <c r="B80" s="317" t="str">
        <f>IF(D33 = "VOE", "", IF(F77 &lt; E77, "Year to Date Gross Wages must be greater than or equal to the last pay stub", ""))</f>
        <v/>
      </c>
      <c r="C80" s="85"/>
      <c r="D80" s="85"/>
      <c r="E80" s="90"/>
      <c r="F80" s="90"/>
      <c r="G80" s="90"/>
      <c r="H80" s="90"/>
      <c r="I80" s="24"/>
      <c r="J80" s="392"/>
      <c r="K80" s="392"/>
      <c r="L80" s="18"/>
    </row>
    <row r="81" spans="1:13" ht="15.75" customHeight="1" x14ac:dyDescent="0.25">
      <c r="A81" s="19"/>
      <c r="B81" s="85"/>
      <c r="C81" s="317"/>
      <c r="D81" s="85"/>
      <c r="E81" s="90"/>
      <c r="F81" s="90"/>
      <c r="G81" s="90"/>
      <c r="H81" s="90"/>
      <c r="I81" s="24"/>
      <c r="J81" s="392"/>
      <c r="K81" s="392"/>
      <c r="L81" s="18"/>
    </row>
    <row r="82" spans="1:13" ht="15.75" customHeight="1" x14ac:dyDescent="0.25">
      <c r="A82" s="19"/>
      <c r="B82" s="319" t="str">
        <f xml:space="preserve"> IF(AND(B83 = "", B84 = ""), "", "If Regular Base Hours and/or Base Pay Rate are not provided on the check stubs, enter the numbers calculated below.")</f>
        <v/>
      </c>
      <c r="C82" s="317"/>
      <c r="D82" s="85"/>
      <c r="E82" s="90"/>
      <c r="F82" s="90"/>
      <c r="G82" s="90"/>
      <c r="H82" s="90"/>
      <c r="I82" s="24"/>
      <c r="J82" s="392"/>
      <c r="K82" s="392"/>
      <c r="L82" s="18"/>
    </row>
    <row r="83" spans="1:13" ht="15.75" x14ac:dyDescent="0.25">
      <c r="A83" s="19"/>
      <c r="B83" s="320" t="str">
        <f>IF(D33 = "Pay Stubs", IF(G65 = "Hourly Pay Rate", IF(AND(C83="", D83 = "", E83 = ""), "","Hours Calculator"), ""), "")</f>
        <v/>
      </c>
      <c r="C83" s="321" t="str">
        <f>IF(D33 = "Pay Stubs", IF(G65 = "Hourly Pay Rate", IF(C65 = "", "",C66/C65), ""), "")</f>
        <v/>
      </c>
      <c r="D83" s="321" t="str">
        <f>IF(D33 = "Pay Stubs", IF(G65 = "Hourly Pay Rate", IF(D65 = "", "", D66/D65), ""), "")</f>
        <v/>
      </c>
      <c r="E83" s="321" t="str">
        <f>IF(D33 = "Pay Stubs", IF(G65 = "Hourly Pay Rate", IF(E65 = "", "", E66/E65), ""), "")</f>
        <v/>
      </c>
      <c r="F83" s="90"/>
      <c r="G83" s="87"/>
      <c r="H83" s="85"/>
      <c r="I83" s="24"/>
      <c r="J83" s="392"/>
      <c r="K83" s="392"/>
      <c r="L83" s="18"/>
    </row>
    <row r="84" spans="1:13" ht="15.75" x14ac:dyDescent="0.25">
      <c r="A84" s="19"/>
      <c r="B84" s="320" t="str">
        <f>IF(D33 = "Pay Stubs", IF(G65 = "Hourly Pay Rate", IF(AND(C84="", D84 = "", E84 = ""), "","Rate Calculator"), ""), "")</f>
        <v/>
      </c>
      <c r="C84" s="322" t="str">
        <f>IF(D33 = "Pay Stubs", IF(G65="Hourly Pay Rate", IF(OR(C64 = "",C64 = 0), "", C66/C64),""), "")</f>
        <v/>
      </c>
      <c r="D84" s="322" t="str">
        <f>IF(D33="Pay Stubs",IF(G65="Hourly Pay Rate",IF(OR(D64="", D64 = 0),"",D66/D64), ""),"")</f>
        <v/>
      </c>
      <c r="E84" s="322" t="str">
        <f>IF(D33 = "Pay Stubs", IF(G65="Hourly Pay Rate", IF(OR(E64 = "",E64 = 0), "", E66/E64), ""), "")</f>
        <v/>
      </c>
      <c r="F84" s="85"/>
      <c r="G84" s="87"/>
      <c r="H84" s="85"/>
      <c r="I84" s="24"/>
      <c r="J84" s="392"/>
      <c r="K84" s="392"/>
      <c r="L84" s="18"/>
    </row>
    <row r="85" spans="1:13" ht="15.75" x14ac:dyDescent="0.25">
      <c r="A85" s="19"/>
      <c r="B85" s="90"/>
      <c r="C85" s="90"/>
      <c r="D85" s="90"/>
      <c r="E85" s="90"/>
      <c r="F85" s="90"/>
      <c r="G85" s="85"/>
      <c r="H85" s="323"/>
      <c r="I85" s="24"/>
      <c r="J85" s="392"/>
      <c r="K85" s="392"/>
      <c r="L85" s="18"/>
    </row>
    <row r="86" spans="1:13" ht="7.5" customHeight="1" x14ac:dyDescent="0.25">
      <c r="A86" s="19"/>
      <c r="B86" s="85"/>
      <c r="C86" s="85"/>
      <c r="D86" s="85"/>
      <c r="E86" s="85"/>
      <c r="F86" s="85"/>
      <c r="G86" s="85"/>
      <c r="H86" s="85"/>
      <c r="I86" s="19"/>
      <c r="J86" s="392"/>
      <c r="K86" s="392"/>
      <c r="L86" s="18"/>
    </row>
    <row r="87" spans="1:13" ht="14.25" customHeight="1" thickBot="1" x14ac:dyDescent="0.3">
      <c r="A87" s="19"/>
      <c r="B87" s="204" t="s">
        <v>59</v>
      </c>
      <c r="C87" s="205"/>
      <c r="D87" s="206" t="str">
        <f>E5</f>
        <v>Name not entered on Household Summary</v>
      </c>
      <c r="E87" s="205"/>
      <c r="F87" s="205"/>
      <c r="G87" s="205"/>
      <c r="H87" s="364" t="s">
        <v>239</v>
      </c>
      <c r="I87" s="24"/>
      <c r="J87" s="392"/>
      <c r="K87" s="392"/>
      <c r="L87" s="29"/>
      <c r="M87" s="29"/>
    </row>
    <row r="88" spans="1:13" ht="14.25" customHeight="1" thickTop="1" thickBot="1" x14ac:dyDescent="0.3">
      <c r="A88" s="19"/>
      <c r="B88" s="208"/>
      <c r="C88" s="209"/>
      <c r="D88" s="210"/>
      <c r="E88" s="210"/>
      <c r="F88" s="210"/>
      <c r="G88" s="210"/>
      <c r="H88" s="211"/>
      <c r="I88" s="19"/>
      <c r="J88" s="456" t="s">
        <v>338</v>
      </c>
      <c r="K88" s="456"/>
      <c r="L88" s="29"/>
      <c r="M88" s="29"/>
    </row>
    <row r="89" spans="1:13" ht="16.5" customHeight="1" thickBot="1" x14ac:dyDescent="0.3">
      <c r="A89" s="19"/>
      <c r="B89" s="212" t="s">
        <v>31</v>
      </c>
      <c r="C89" s="209" t="s">
        <v>6</v>
      </c>
      <c r="D89" s="393"/>
      <c r="E89" s="394"/>
      <c r="F89" s="394"/>
      <c r="G89" s="395"/>
      <c r="H89" s="213" t="str">
        <f>IF(D91="VOE", E101, IF(D91 = "Pay Stubs", E113, ""))</f>
        <v/>
      </c>
      <c r="I89" s="24"/>
      <c r="J89" s="392" t="s">
        <v>347</v>
      </c>
      <c r="K89" s="392"/>
      <c r="L89" s="29"/>
      <c r="M89" s="29"/>
    </row>
    <row r="90" spans="1:13" ht="15.75" customHeight="1" thickBot="1" x14ac:dyDescent="0.3">
      <c r="A90" s="19"/>
      <c r="B90" s="212"/>
      <c r="C90" s="209"/>
      <c r="D90" s="214"/>
      <c r="E90" s="215"/>
      <c r="F90" s="215"/>
      <c r="G90" s="216" t="s">
        <v>70</v>
      </c>
      <c r="H90" s="217" t="s">
        <v>61</v>
      </c>
      <c r="I90" s="24"/>
      <c r="J90" s="392" t="s">
        <v>319</v>
      </c>
      <c r="K90" s="392"/>
      <c r="L90" s="29"/>
      <c r="M90" s="29"/>
    </row>
    <row r="91" spans="1:13" ht="16.5" customHeight="1" thickBot="1" x14ac:dyDescent="0.3">
      <c r="A91" s="19"/>
      <c r="B91" s="212"/>
      <c r="C91" s="218" t="s">
        <v>36</v>
      </c>
      <c r="D91" s="219"/>
      <c r="E91" s="220" t="str">
        <f>IF(ISNUMBER(SEARCH("VOE",D91)),"Warning: Fill VOE Sec Only!!","Warning: Fill PayStubs Sec Only!!")</f>
        <v>Warning: Fill PayStubs Sec Only!!</v>
      </c>
      <c r="F91" s="221"/>
      <c r="G91" s="222" t="e">
        <f>IF(OR(H89 = "Monthly", H89="Semi-Monthly"), IF(D91="VOE", H102, IF(D91 = "Pay Stubs", F115, "")), ROUNDUP(H91,0))</f>
        <v>#VALUE!</v>
      </c>
      <c r="H91" s="324" t="e">
        <f>G93/(VLOOKUP(H89, PayPeriods, 2, FALSE))</f>
        <v>#VALUE!</v>
      </c>
      <c r="I91" s="24"/>
      <c r="J91" s="392" t="s">
        <v>348</v>
      </c>
      <c r="K91" s="392"/>
      <c r="L91" s="28"/>
    </row>
    <row r="92" spans="1:13" ht="16.5" thickBot="1" x14ac:dyDescent="0.3">
      <c r="A92" s="19"/>
      <c r="B92" s="212"/>
      <c r="C92" s="209"/>
      <c r="D92" s="224"/>
      <c r="E92" s="221"/>
      <c r="F92" s="216" t="s">
        <v>22</v>
      </c>
      <c r="G92" s="216" t="s">
        <v>72</v>
      </c>
      <c r="H92" s="217" t="s">
        <v>69</v>
      </c>
      <c r="I92" s="24"/>
      <c r="J92" s="392"/>
      <c r="K92" s="392"/>
      <c r="L92" s="28"/>
    </row>
    <row r="93" spans="1:13" ht="16.5" thickBot="1" x14ac:dyDescent="0.3">
      <c r="A93" s="19"/>
      <c r="B93" s="208"/>
      <c r="C93" s="218" t="s">
        <v>0</v>
      </c>
      <c r="D93" s="219"/>
      <c r="E93" s="225" t="e">
        <f>CONCATENATE("1/1/",YEAR(F93))</f>
        <v>#VALUE!</v>
      </c>
      <c r="F93" s="226" t="str">
        <f>IF(D91 = "VOE", E102, IF(D91 = "Pay Stubs", IF(OR(C121 = "", D121="",E121 = ""), IF(OR(C120 = "",D120="", E120=""), "", E120), E121),""))</f>
        <v/>
      </c>
      <c r="G93" s="226" t="e">
        <f>IF(YEAR(D93) = YEAR(F93), F93-D93+1,F93-E93+1)</f>
        <v>#VALUE!</v>
      </c>
      <c r="H93" s="227" t="e">
        <f>ROUNDUP(G93*(5/7), 0)</f>
        <v>#VALUE!</v>
      </c>
      <c r="I93" s="19"/>
      <c r="J93" s="392"/>
      <c r="K93" s="392"/>
      <c r="L93" s="28"/>
    </row>
    <row r="94" spans="1:13" ht="15" customHeight="1" thickBot="1" x14ac:dyDescent="0.3">
      <c r="A94" s="19"/>
      <c r="B94" s="228"/>
      <c r="C94" s="229"/>
      <c r="D94" s="230"/>
      <c r="E94" s="231"/>
      <c r="F94" s="231"/>
      <c r="G94" s="232" t="s">
        <v>71</v>
      </c>
      <c r="H94" s="233" t="str">
        <f>IF(D91 = "VOE", IF(E99&gt;VLOOKUP(H89, PayPeriods, 6, FALSE), VLOOKUP(H89, PayPeriods, 6, FALSE), E99),IF(D91="Pay Stubs", IF((C122+D122+E122)/3 &gt; VLOOKUP(H89, PayPeriods, 6, FALSE), VLOOKUP(H89, PayPeriods, 6, FALSE), (C122+D122+E122)/3), ""))</f>
        <v/>
      </c>
      <c r="I94" s="24"/>
      <c r="J94" s="392"/>
      <c r="K94" s="392"/>
      <c r="L94" s="28"/>
    </row>
    <row r="95" spans="1:13" ht="16.5" thickTop="1" x14ac:dyDescent="0.25">
      <c r="A95" s="19"/>
      <c r="B95" s="188"/>
      <c r="C95" s="91"/>
      <c r="D95" s="234"/>
      <c r="E95" s="235"/>
      <c r="F95" s="235"/>
      <c r="G95" s="91"/>
      <c r="H95" s="236"/>
      <c r="I95" s="24"/>
      <c r="J95" s="145"/>
      <c r="K95" s="146"/>
    </row>
    <row r="96" spans="1:13" ht="17.25" customHeight="1" x14ac:dyDescent="0.25">
      <c r="A96" s="19"/>
      <c r="B96" s="237" t="s">
        <v>9</v>
      </c>
      <c r="C96" s="396" t="s">
        <v>38</v>
      </c>
      <c r="D96" s="396"/>
      <c r="E96" s="396"/>
      <c r="F96" s="396"/>
      <c r="G96" s="396"/>
      <c r="H96" s="397"/>
      <c r="I96" s="24"/>
      <c r="J96" s="445" t="s">
        <v>179</v>
      </c>
      <c r="K96" s="445"/>
    </row>
    <row r="97" spans="1:25" ht="16.5" customHeight="1" x14ac:dyDescent="0.25">
      <c r="A97" s="19"/>
      <c r="B97" s="238"/>
      <c r="C97" s="91"/>
      <c r="D97" s="234"/>
      <c r="E97" s="239"/>
      <c r="F97" s="239"/>
      <c r="G97" s="91"/>
      <c r="H97" s="240"/>
      <c r="I97" s="24"/>
      <c r="J97" s="444"/>
      <c r="K97" s="444"/>
    </row>
    <row r="98" spans="1:25" ht="27.75" customHeight="1" thickBot="1" x14ac:dyDescent="0.3">
      <c r="A98" s="19"/>
      <c r="B98" s="238"/>
      <c r="C98" s="241"/>
      <c r="D98" s="241"/>
      <c r="E98" s="242" t="s">
        <v>37</v>
      </c>
      <c r="F98" s="243" t="s">
        <v>50</v>
      </c>
      <c r="G98" s="244" t="s">
        <v>49</v>
      </c>
      <c r="H98" s="243" t="s">
        <v>51</v>
      </c>
      <c r="I98" s="26"/>
      <c r="J98" s="444" t="s">
        <v>320</v>
      </c>
      <c r="K98" s="444"/>
    </row>
    <row r="99" spans="1:25" ht="16.5" thickBot="1" x14ac:dyDescent="0.3">
      <c r="A99" s="19"/>
      <c r="B99" s="188"/>
      <c r="C99" s="447" t="s">
        <v>34</v>
      </c>
      <c r="D99" s="448"/>
      <c r="E99" s="245"/>
      <c r="F99" s="246"/>
      <c r="G99" s="247"/>
      <c r="H99" s="248"/>
      <c r="I99" s="27"/>
      <c r="J99" s="444"/>
      <c r="K99" s="444"/>
    </row>
    <row r="100" spans="1:25" ht="16.5" thickBot="1" x14ac:dyDescent="0.3">
      <c r="A100" s="19"/>
      <c r="B100" s="398" t="str">
        <f>IF(D91 = "VOE", IF(G100 = "Hourly Pay Rate", IF(E99&gt;VLOOKUP(H89,PayPeriods,6,FALSE),CONCATENATE("    Average hours &gt; ", ROUND(VLOOKUP(H89, PayPeriods, 6, FALSE),2), " (Standard Work Hours in Year / Pay Periods in Year);  ", ROUND(VLOOKUP(H89, PayPeriods, 6, FALSE),2), " hours used."), ""), ""), "")</f>
        <v/>
      </c>
      <c r="C100" s="449" t="s">
        <v>27</v>
      </c>
      <c r="D100" s="450"/>
      <c r="E100" s="249"/>
      <c r="F100" s="250" t="s">
        <v>99</v>
      </c>
      <c r="G100" s="399"/>
      <c r="H100" s="400"/>
      <c r="I100" s="24"/>
      <c r="J100" s="369" t="s">
        <v>321</v>
      </c>
      <c r="K100" s="370" t="s">
        <v>322</v>
      </c>
    </row>
    <row r="101" spans="1:25" ht="15.75" customHeight="1" x14ac:dyDescent="0.25">
      <c r="A101" s="19"/>
      <c r="B101" s="398"/>
      <c r="C101" s="447" t="s">
        <v>35</v>
      </c>
      <c r="D101" s="448"/>
      <c r="E101" s="251"/>
      <c r="F101" s="401" t="str">
        <f>IF(AND(E101 &lt;&gt; "Monthly", E101 &lt;&gt; "Semi-Monthly", H102&gt;0), "Payroll Frequency changed, delete value in H66", "")</f>
        <v/>
      </c>
      <c r="G101" s="402"/>
      <c r="H101" s="403"/>
      <c r="I101" s="27"/>
      <c r="J101" s="444" t="s">
        <v>323</v>
      </c>
      <c r="K101" s="444"/>
    </row>
    <row r="102" spans="1:25" ht="13.5" customHeight="1" x14ac:dyDescent="0.25">
      <c r="A102" s="19"/>
      <c r="B102" s="398"/>
      <c r="C102" s="454" t="s">
        <v>22</v>
      </c>
      <c r="D102" s="455"/>
      <c r="E102" s="252"/>
      <c r="F102" s="404" t="str">
        <f>IF(D91 = "VOE", IF(H89 &lt;&gt; "", IF(H89 = "Annual", "1 pay period", IF(OR(E101="Semi-Monthly", E101 = "Monthly"), "Enter # of Pay Periods to Date", IF(E102 = "", "",CONCATENATE(G91," pay periods to date")))), ""), "")</f>
        <v/>
      </c>
      <c r="G102" s="404"/>
      <c r="H102" s="253"/>
      <c r="I102" s="34">
        <f>IF(F102 = "Enter # of Pay Periods to Date", 50, 0)</f>
        <v>0</v>
      </c>
      <c r="J102" s="392" t="s">
        <v>324</v>
      </c>
      <c r="K102" s="392"/>
    </row>
    <row r="103" spans="1:25" ht="13.5" customHeight="1" x14ac:dyDescent="0.25">
      <c r="A103" s="19"/>
      <c r="B103" s="398"/>
      <c r="C103" s="405" t="s">
        <v>8</v>
      </c>
      <c r="D103" s="406"/>
      <c r="E103" s="254"/>
      <c r="F103" s="255" t="str">
        <f>IF(G103 = "", "", IF(G103 = 0, 0, G103/VLOOKUP(H89, PayPeriods, 3, FALSE)))</f>
        <v/>
      </c>
      <c r="G103" s="177" t="str">
        <f>IF(OR(G100="", E101 = "", E102=""), "", IF(D91="VOE",IF(G100="Hourly Pay Rate",H94*E100*VLOOKUP(H89, PayPeriods, 4, FALSE) *(VLOOKUP(H89,PayPeriods,3,FALSE)),E100*VLOOKUP(G100,PayRates,2,FALSE)),""))</f>
        <v/>
      </c>
      <c r="H103" s="256"/>
      <c r="I103" s="25"/>
      <c r="J103" s="392"/>
      <c r="K103" s="392"/>
    </row>
    <row r="104" spans="1:25" ht="15.75" customHeight="1" x14ac:dyDescent="0.25">
      <c r="A104" s="19"/>
      <c r="B104" s="257"/>
      <c r="C104" s="405" t="s">
        <v>16</v>
      </c>
      <c r="D104" s="406"/>
      <c r="E104" s="254"/>
      <c r="F104" s="258" t="str">
        <f>IF(OR(G100="", E101 = "", E102=""), "", IF(D91="VOE",IF(YEAR(D93) = YEAR(E93), (E104/H93)*VLOOKUP(H89, PayPeriods, 5,FALSE), IF(G91 = 0, 0, E104/G91)), ""))</f>
        <v/>
      </c>
      <c r="G104" s="259" t="str">
        <f>IF(OR(G100="", E101 = "", E102=""), "", IF(D91= "VOE", IF(YEAR(D93) = YEAR(E93), (E104/H93)*VLOOKUP(H89, PayPeriods, 5, FALSE) * VLOOKUP(H89, PayPeriods, 3,FALSE), IF(G91 = 0, 0, (E104/G91)*VLOOKUP(H89, PayPeriods, 3, FALSE))), ""))</f>
        <v/>
      </c>
      <c r="H104" s="260"/>
      <c r="I104" s="25"/>
      <c r="J104" s="392"/>
      <c r="K104" s="392"/>
    </row>
    <row r="105" spans="1:25" ht="15.75" customHeight="1" x14ac:dyDescent="0.25">
      <c r="A105" s="19"/>
      <c r="B105" s="261"/>
      <c r="C105" s="407" t="s">
        <v>29</v>
      </c>
      <c r="D105" s="408"/>
      <c r="E105" s="262"/>
      <c r="F105" s="263"/>
      <c r="G105" s="264"/>
      <c r="H105" s="265"/>
      <c r="I105" s="35"/>
      <c r="J105" s="444" t="s">
        <v>325</v>
      </c>
      <c r="K105" s="444"/>
    </row>
    <row r="106" spans="1:25" ht="15.75" x14ac:dyDescent="0.25">
      <c r="A106" s="19"/>
      <c r="B106" s="261"/>
      <c r="C106" s="409"/>
      <c r="D106" s="410"/>
      <c r="E106" s="266"/>
      <c r="F106" s="267" t="str">
        <f>IF(OR(G100="", E101 = "", E102=""), "", IF(D91="VOE", IF(YEAR(D93) = YEAR(E93), (E106/H93)*VLOOKUP(H89, PayPeriods, 5,FALSE), IF(G91 = 0, 0, E106/G91)),""))</f>
        <v/>
      </c>
      <c r="G106" s="200" t="str">
        <f>IF(OR(G100="", E101 = "", E102=""), "", IF(D91 = "VOE", IF(YEAR(D93) = YEAR(E93), (E106/H93)*VLOOKUP(H89, PayPeriods, 5, FALSE) * VLOOKUP(H89, PayPeriods, 3,FALSE), IF(G91 = 0, 0, E106/G91)*VLOOKUP(H89, PayPeriods, 3, FALSE)), ""))</f>
        <v/>
      </c>
      <c r="H106" s="256"/>
      <c r="I106" s="35"/>
      <c r="J106" s="444"/>
      <c r="K106" s="444"/>
    </row>
    <row r="107" spans="1:25" ht="15.75" x14ac:dyDescent="0.25">
      <c r="A107" s="19"/>
      <c r="B107" s="261"/>
      <c r="C107" s="405" t="s">
        <v>39</v>
      </c>
      <c r="D107" s="406"/>
      <c r="E107" s="268"/>
      <c r="F107" s="269"/>
      <c r="G107" s="177" t="str">
        <f>IF(OR(G100="", E101 = "", E102=""), "", IF(D91 = "VOE", SUM(G103:G106),""))</f>
        <v/>
      </c>
      <c r="H107" s="175" t="str">
        <f>IF(OR(G100="",E101="",E102=""),"",IF(D91="VOE",IF(YEAR(D93) = YEAR(F93), (E107/H93) *260, IF(G91=0,0,(E107/G91)*VLOOKUP(H89,PayPeriods,3,FALSE))),""))</f>
        <v/>
      </c>
      <c r="I107" s="24"/>
      <c r="J107" s="444"/>
      <c r="K107" s="444"/>
      <c r="P107" s="28"/>
      <c r="Q107" s="29"/>
      <c r="R107" s="29"/>
      <c r="S107" s="29"/>
      <c r="T107" s="29"/>
      <c r="U107" s="29"/>
      <c r="V107" s="29"/>
      <c r="W107" s="29"/>
      <c r="X107" s="29"/>
      <c r="Y107" s="29"/>
    </row>
    <row r="108" spans="1:25" ht="15.75" customHeight="1" x14ac:dyDescent="0.25">
      <c r="A108" s="19"/>
      <c r="B108" s="261"/>
      <c r="C108" s="405" t="str">
        <f>IF(E102="","Gross Pay Prior Year",CONCATENATE("Gross Pay ",YEAR(E102)-1))</f>
        <v>Gross Pay Prior Year</v>
      </c>
      <c r="D108" s="406"/>
      <c r="E108" s="268"/>
      <c r="F108" s="270"/>
      <c r="G108" s="270"/>
      <c r="H108" s="271"/>
      <c r="I108" s="24"/>
      <c r="J108" s="392" t="s">
        <v>326</v>
      </c>
      <c r="K108" s="392"/>
      <c r="P108" s="30"/>
      <c r="Q108" s="29"/>
      <c r="R108" s="31"/>
      <c r="S108" s="32"/>
      <c r="T108" s="33"/>
      <c r="U108" s="33"/>
      <c r="V108" s="29"/>
    </row>
    <row r="109" spans="1:25" ht="15.75" customHeight="1" thickBot="1" x14ac:dyDescent="0.3">
      <c r="A109" s="19"/>
      <c r="B109" s="272"/>
      <c r="C109" s="405" t="str">
        <f>IF(E102="","Gross Pay Prior Year",CONCATENATE("Gross Pay ",YEAR(E102)-2))</f>
        <v>Gross Pay Prior Year</v>
      </c>
      <c r="D109" s="406"/>
      <c r="E109" s="273"/>
      <c r="F109" s="270"/>
      <c r="G109" s="270"/>
      <c r="H109" s="271"/>
      <c r="I109" s="24"/>
      <c r="J109" s="392"/>
      <c r="K109" s="392"/>
      <c r="P109" s="29"/>
      <c r="Q109" s="29"/>
      <c r="R109" s="31"/>
      <c r="S109" s="32"/>
      <c r="T109" s="33"/>
      <c r="U109" s="33"/>
      <c r="V109" s="29"/>
    </row>
    <row r="110" spans="1:25" ht="15.75" customHeight="1" x14ac:dyDescent="0.25">
      <c r="A110" s="19"/>
      <c r="B110" s="188"/>
      <c r="C110" s="274"/>
      <c r="D110" s="274"/>
      <c r="E110" s="270"/>
      <c r="F110" s="270"/>
      <c r="G110" s="270"/>
      <c r="H110" s="271"/>
      <c r="I110" s="24"/>
      <c r="J110" s="149"/>
      <c r="K110" s="369"/>
      <c r="P110" s="29"/>
      <c r="Q110" s="29"/>
      <c r="R110" s="31"/>
      <c r="S110" s="32"/>
      <c r="T110" s="33"/>
      <c r="U110" s="33"/>
      <c r="V110" s="29"/>
    </row>
    <row r="111" spans="1:25" ht="15.75" customHeight="1" x14ac:dyDescent="0.25">
      <c r="A111" s="19"/>
      <c r="B111" s="451" t="str">
        <f>IF(D91="VOE", IF(E103+E104+E106= E107, "", "Base Pay + Overtime + Commissions/Tips do not add to the Gross Pay (Current Year).  Please correct the numbers or explain the difference."), "")</f>
        <v/>
      </c>
      <c r="C111" s="452"/>
      <c r="D111" s="452"/>
      <c r="E111" s="452"/>
      <c r="F111" s="452"/>
      <c r="G111" s="452"/>
      <c r="H111" s="453"/>
      <c r="I111" s="24"/>
      <c r="J111" s="149"/>
      <c r="K111" s="369"/>
      <c r="P111" s="29"/>
      <c r="Q111" s="29"/>
      <c r="R111" s="31"/>
      <c r="S111" s="32"/>
      <c r="T111" s="33"/>
      <c r="U111" s="33"/>
      <c r="V111" s="29"/>
    </row>
    <row r="112" spans="1:25" ht="15.75" customHeight="1" thickBot="1" x14ac:dyDescent="0.3">
      <c r="A112" s="19"/>
      <c r="B112" s="261"/>
      <c r="C112" s="446"/>
      <c r="D112" s="446"/>
      <c r="E112" s="275"/>
      <c r="F112" s="275"/>
      <c r="G112" s="276" t="s">
        <v>7</v>
      </c>
      <c r="H112" s="277">
        <f>IF(OR(C121 = "", D121="", E121=""), IF(OR(C120 = "", D120 = "", E120 = ""), (E119-C119)/2, (E120-C120)/2), (E121-C121)/2)</f>
        <v>0</v>
      </c>
      <c r="I112" s="24"/>
      <c r="J112" s="392"/>
      <c r="K112" s="392"/>
      <c r="P112" s="29"/>
      <c r="Q112" s="29"/>
      <c r="R112" s="31"/>
      <c r="S112" s="32"/>
      <c r="T112" s="33"/>
      <c r="U112" s="33"/>
      <c r="V112" s="29"/>
    </row>
    <row r="113" spans="1:22" ht="15.75" customHeight="1" thickBot="1" x14ac:dyDescent="0.3">
      <c r="A113" s="19"/>
      <c r="B113" s="278" t="s">
        <v>17</v>
      </c>
      <c r="C113" s="411" t="s">
        <v>116</v>
      </c>
      <c r="D113" s="411"/>
      <c r="E113" s="279"/>
      <c r="F113" s="412" t="s">
        <v>54</v>
      </c>
      <c r="G113" s="412"/>
      <c r="H113" s="280" t="str">
        <f>IF(OR(H112="", H112 = 0, H112&gt;31), "", IF(H112 &gt;20, "Monthly", IF(H112&gt;14, "Semi-Monthly", IF(H112&gt;9, "Bi-Weekly", "Weekly"))))</f>
        <v/>
      </c>
      <c r="I113" s="24"/>
      <c r="J113" s="445" t="s">
        <v>233</v>
      </c>
      <c r="K113" s="445"/>
      <c r="P113" s="29"/>
      <c r="Q113" s="29"/>
      <c r="R113" s="31"/>
      <c r="S113" s="32"/>
      <c r="T113" s="33"/>
      <c r="U113" s="33"/>
      <c r="V113" s="29"/>
    </row>
    <row r="114" spans="1:22" ht="15.75" customHeight="1" x14ac:dyDescent="0.25">
      <c r="A114" s="19"/>
      <c r="B114" s="281"/>
      <c r="C114" s="282"/>
      <c r="D114" s="282"/>
      <c r="E114" s="282"/>
      <c r="F114" s="283"/>
      <c r="G114" s="283"/>
      <c r="H114" s="280"/>
      <c r="I114" s="24"/>
      <c r="J114" s="392"/>
      <c r="K114" s="392"/>
      <c r="P114" s="29"/>
      <c r="Q114" s="29"/>
      <c r="R114" s="31"/>
      <c r="S114" s="32"/>
      <c r="T114" s="33"/>
      <c r="U114" s="33"/>
      <c r="V114" s="29"/>
    </row>
    <row r="115" spans="1:22" ht="15.75" customHeight="1" x14ac:dyDescent="0.25">
      <c r="A115" s="19"/>
      <c r="B115" s="188"/>
      <c r="C115" s="413" t="str">
        <f>IF(D91="Pay Stubs",IF(H89&lt;&gt;"",IF(OR(H89="Semi-Monthly",H89="Monthly"),"Enter number of Pay Periods to Date", IF(F115&gt;0,"Payroll Frequency changed, delete value in F115", "")),""), "")</f>
        <v/>
      </c>
      <c r="D115" s="413"/>
      <c r="E115" s="413"/>
      <c r="F115" s="284"/>
      <c r="G115" s="285">
        <f>IF(C115 = "Enter number of Pay Periods to Date", 50, 0)</f>
        <v>0</v>
      </c>
      <c r="H115" s="280"/>
      <c r="I115" s="24"/>
      <c r="J115" s="444" t="s">
        <v>327</v>
      </c>
      <c r="K115" s="444"/>
      <c r="P115" s="29"/>
      <c r="Q115" s="29"/>
      <c r="R115" s="31"/>
      <c r="S115" s="32"/>
      <c r="T115" s="33"/>
      <c r="U115" s="33"/>
      <c r="V115" s="29"/>
    </row>
    <row r="116" spans="1:22" ht="36" customHeight="1" x14ac:dyDescent="0.25">
      <c r="A116" s="19"/>
      <c r="B116" s="325"/>
      <c r="C116" s="414" t="str">
        <f xml:space="preserve"> IF(AND(OR(G135="", G135 = 0), OR(H135="", H135=0)), "", IF(H112&gt;31, "Pay stubs do not appear to be consecutive based on dates entered.", IF(OR( E120 &lt; C120, E120 &lt;D120, E121 &lt; C121, E121 &lt;D121), "Pay Stubs may be out of order.  Please check dates.",IF(H113 = "", "", IF(E113 = H113, "", "If Payroll Frequency selected does not equal Recommended please provide an explanation.")))))</f>
        <v/>
      </c>
      <c r="D116" s="414"/>
      <c r="E116" s="414"/>
      <c r="F116" s="414"/>
      <c r="G116" s="414"/>
      <c r="H116" s="415"/>
      <c r="I116" s="44"/>
      <c r="J116" s="444"/>
      <c r="K116" s="444"/>
      <c r="P116" s="29"/>
      <c r="Q116" s="29"/>
      <c r="R116" s="31"/>
      <c r="S116" s="32"/>
      <c r="T116" s="33"/>
      <c r="U116" s="33"/>
      <c r="V116" s="29"/>
    </row>
    <row r="117" spans="1:22" ht="15.75" customHeight="1" x14ac:dyDescent="0.25">
      <c r="A117" s="19"/>
      <c r="B117" s="188"/>
      <c r="C117" s="287"/>
      <c r="D117" s="274"/>
      <c r="E117" s="274"/>
      <c r="F117" s="274"/>
      <c r="G117" s="274"/>
      <c r="H117" s="288"/>
      <c r="I117" s="24"/>
      <c r="J117" s="392"/>
      <c r="K117" s="392"/>
      <c r="P117" s="29"/>
      <c r="Q117" s="29"/>
      <c r="R117" s="31"/>
      <c r="S117" s="32"/>
      <c r="T117" s="33"/>
      <c r="U117" s="33"/>
      <c r="V117" s="29"/>
    </row>
    <row r="118" spans="1:22" ht="24.75" thickBot="1" x14ac:dyDescent="0.3">
      <c r="A118" s="19"/>
      <c r="B118" s="289"/>
      <c r="C118" s="290" t="s">
        <v>66</v>
      </c>
      <c r="D118" s="290" t="s">
        <v>67</v>
      </c>
      <c r="E118" s="290" t="s">
        <v>255</v>
      </c>
      <c r="F118" s="291" t="s">
        <v>53</v>
      </c>
      <c r="G118" s="290" t="s">
        <v>52</v>
      </c>
      <c r="H118" s="290" t="s">
        <v>51</v>
      </c>
      <c r="I118" s="19"/>
      <c r="J118" s="392"/>
      <c r="K118" s="392"/>
      <c r="P118" s="29"/>
      <c r="Q118" s="29"/>
      <c r="R118" s="31"/>
      <c r="S118" s="32"/>
      <c r="T118" s="33"/>
      <c r="U118" s="33"/>
      <c r="V118" s="29"/>
    </row>
    <row r="119" spans="1:22" ht="15.75" customHeight="1" x14ac:dyDescent="0.25">
      <c r="A119" s="19"/>
      <c r="B119" s="292" t="s">
        <v>100</v>
      </c>
      <c r="C119" s="293"/>
      <c r="D119" s="294"/>
      <c r="E119" s="295"/>
      <c r="F119" s="416" t="str">
        <f>IF(D91 = "Pay Stubs", IF(AND(H89 &lt;&gt; "", F93 &lt;&gt; ""), IF(H89 = "Annual", "1 pay period to date", IF(OR(H89="Semi-Monthly", H89 = "Monthly"), "", IF(E113 = "", "",CONCATENATE(G91," pay periods to date")))), ""), "")</f>
        <v/>
      </c>
      <c r="G119" s="419" t="str">
        <f>IF(D91 = "Pay Stubs", IF(G123 = "Hourly Pay Rate", IF((C122+D122+E122)/3&gt;VLOOKUP(H89,PayPeriods,6,FALSE),CONCATENATE("Average hours &gt; ", ROUND(VLOOKUP(H89, PayPeriods, 6, FALSE),2), " (Standard Work Hours in Year / Pay Periods in Year); ", ROUND(VLOOKUP(H89, PayPeriods, 6, FALSE),2), " hours used to calculate base pay."), ""), ""), "")</f>
        <v/>
      </c>
      <c r="H119" s="420"/>
      <c r="I119" s="39"/>
      <c r="J119" s="392"/>
      <c r="K119" s="392"/>
      <c r="P119" s="29"/>
      <c r="Q119" s="29"/>
      <c r="R119" s="31"/>
      <c r="S119" s="32"/>
      <c r="T119" s="33"/>
      <c r="U119" s="33"/>
      <c r="V119" s="29"/>
    </row>
    <row r="120" spans="1:22" ht="15.75" customHeight="1" x14ac:dyDescent="0.25">
      <c r="A120" s="19"/>
      <c r="B120" s="292" t="s">
        <v>101</v>
      </c>
      <c r="C120" s="296"/>
      <c r="D120" s="297"/>
      <c r="E120" s="298"/>
      <c r="F120" s="417"/>
      <c r="G120" s="421"/>
      <c r="H120" s="422"/>
      <c r="I120" s="40"/>
      <c r="J120" s="444" t="s">
        <v>328</v>
      </c>
      <c r="K120" s="444"/>
      <c r="P120" s="29"/>
      <c r="Q120" s="29"/>
      <c r="R120" s="31"/>
      <c r="S120" s="32"/>
      <c r="T120" s="33"/>
      <c r="U120" s="33"/>
      <c r="V120" s="29"/>
    </row>
    <row r="121" spans="1:22" ht="15.75" customHeight="1" x14ac:dyDescent="0.25">
      <c r="A121" s="19"/>
      <c r="B121" s="292" t="s">
        <v>102</v>
      </c>
      <c r="C121" s="296"/>
      <c r="D121" s="297"/>
      <c r="E121" s="299"/>
      <c r="F121" s="417"/>
      <c r="G121" s="421"/>
      <c r="H121" s="422"/>
      <c r="I121" s="39"/>
      <c r="J121" s="444"/>
      <c r="K121" s="444"/>
      <c r="P121" s="29"/>
      <c r="Q121" s="29"/>
      <c r="R121" s="31"/>
      <c r="S121" s="32"/>
      <c r="T121" s="33"/>
      <c r="U121" s="33"/>
      <c r="V121" s="29"/>
    </row>
    <row r="122" spans="1:22" ht="16.5" customHeight="1" thickBot="1" x14ac:dyDescent="0.3">
      <c r="A122" s="19"/>
      <c r="B122" s="300" t="s">
        <v>103</v>
      </c>
      <c r="C122" s="301"/>
      <c r="D122" s="302"/>
      <c r="E122" s="303"/>
      <c r="F122" s="418"/>
      <c r="G122" s="421"/>
      <c r="H122" s="422"/>
      <c r="I122" s="39"/>
      <c r="J122" s="444" t="s">
        <v>329</v>
      </c>
      <c r="K122" s="444"/>
      <c r="P122" s="29"/>
      <c r="Q122" s="29"/>
      <c r="R122" s="31"/>
      <c r="S122" s="32"/>
      <c r="T122" s="33"/>
      <c r="U122" s="33"/>
      <c r="V122" s="29"/>
    </row>
    <row r="123" spans="1:22" ht="16.5" thickBot="1" x14ac:dyDescent="0.3">
      <c r="A123" s="19"/>
      <c r="B123" s="304" t="s">
        <v>27</v>
      </c>
      <c r="C123" s="305"/>
      <c r="D123" s="306"/>
      <c r="E123" s="307"/>
      <c r="F123" s="308" t="s">
        <v>90</v>
      </c>
      <c r="G123" s="423"/>
      <c r="H123" s="424"/>
      <c r="I123" s="39"/>
      <c r="J123" s="444"/>
      <c r="K123" s="444"/>
      <c r="P123" s="29"/>
      <c r="Q123" s="29"/>
      <c r="R123" s="31"/>
      <c r="S123" s="32"/>
      <c r="T123" s="33"/>
      <c r="U123" s="33"/>
      <c r="V123" s="29"/>
    </row>
    <row r="124" spans="1:22" ht="15.75" x14ac:dyDescent="0.25">
      <c r="A124" s="45"/>
      <c r="B124" s="309" t="s">
        <v>247</v>
      </c>
      <c r="C124" s="310">
        <f>SUM(C125:C132)</f>
        <v>0</v>
      </c>
      <c r="D124" s="310">
        <f t="shared" ref="D124:E124" si="2">SUM(D125:D132)</f>
        <v>0</v>
      </c>
      <c r="E124" s="310">
        <f t="shared" si="2"/>
        <v>0</v>
      </c>
      <c r="F124" s="310">
        <f>SUM(F125:F132)</f>
        <v>0</v>
      </c>
      <c r="G124" s="311" t="str">
        <f>IF(OR(E113 = "", G123 = ""), "", IF(AND(E120="", E121 = ""), "", IF(D91 = "Pay Stubs", IF(G123 = "Hourly Pay Rate", H94*E123*(VLOOKUP(H89,PayPeriods,3,FALSE)),E123*VLOOKUP(G123, PayRates, 2, FALSE)), "")))</f>
        <v/>
      </c>
      <c r="H124" s="256"/>
      <c r="I124" s="39"/>
      <c r="J124" s="444"/>
      <c r="K124" s="444"/>
      <c r="L124" s="37"/>
      <c r="M124" s="38"/>
      <c r="P124" s="29"/>
      <c r="Q124" s="29"/>
      <c r="R124" s="31"/>
      <c r="S124" s="32"/>
      <c r="T124" s="33"/>
      <c r="U124" s="33"/>
      <c r="V124" s="29"/>
    </row>
    <row r="125" spans="1:22" ht="15.75" customHeight="1" x14ac:dyDescent="0.25">
      <c r="A125" s="19"/>
      <c r="B125" s="312" t="s">
        <v>8</v>
      </c>
      <c r="C125" s="313"/>
      <c r="D125" s="306"/>
      <c r="E125" s="307"/>
      <c r="F125" s="266"/>
      <c r="G125" s="311"/>
      <c r="H125" s="256"/>
      <c r="I125" s="39"/>
      <c r="J125" s="392" t="s">
        <v>321</v>
      </c>
      <c r="K125" s="392"/>
      <c r="L125" s="37"/>
      <c r="M125" s="38"/>
      <c r="P125" s="29"/>
      <c r="Q125" s="29"/>
      <c r="R125" s="31"/>
      <c r="S125" s="32"/>
      <c r="T125" s="33"/>
      <c r="U125" s="33"/>
      <c r="V125" s="29"/>
    </row>
    <row r="126" spans="1:22" ht="15.75" customHeight="1" x14ac:dyDescent="0.25">
      <c r="A126" s="19"/>
      <c r="B126" s="312" t="s">
        <v>248</v>
      </c>
      <c r="C126" s="313"/>
      <c r="D126" s="306"/>
      <c r="E126" s="307"/>
      <c r="F126" s="266"/>
      <c r="G126" s="311"/>
      <c r="H126" s="256"/>
      <c r="I126" s="39"/>
      <c r="J126" s="392" t="s">
        <v>330</v>
      </c>
      <c r="K126" s="392"/>
      <c r="L126" s="37"/>
      <c r="M126" s="38"/>
      <c r="P126" s="29"/>
      <c r="Q126" s="29"/>
      <c r="R126" s="31"/>
      <c r="S126" s="32"/>
      <c r="T126" s="33"/>
      <c r="U126" s="33"/>
      <c r="V126" s="29"/>
    </row>
    <row r="127" spans="1:22" ht="15.75" customHeight="1" x14ac:dyDescent="0.25">
      <c r="A127" s="19"/>
      <c r="B127" s="312" t="s">
        <v>249</v>
      </c>
      <c r="C127" s="313"/>
      <c r="D127" s="306"/>
      <c r="E127" s="307"/>
      <c r="F127" s="266"/>
      <c r="G127" s="311"/>
      <c r="H127" s="256"/>
      <c r="I127" s="39"/>
      <c r="J127" s="392" t="s">
        <v>339</v>
      </c>
      <c r="K127" s="392"/>
      <c r="L127" s="37"/>
    </row>
    <row r="128" spans="1:22" ht="29.25" customHeight="1" x14ac:dyDescent="0.25">
      <c r="A128" s="19"/>
      <c r="B128" s="312" t="s">
        <v>250</v>
      </c>
      <c r="C128" s="313"/>
      <c r="D128" s="306"/>
      <c r="E128" s="307"/>
      <c r="F128" s="266"/>
      <c r="G128" s="311"/>
      <c r="H128" s="256"/>
      <c r="I128" s="39"/>
      <c r="J128" s="392" t="s">
        <v>340</v>
      </c>
      <c r="K128" s="392"/>
      <c r="L128" s="37"/>
    </row>
    <row r="129" spans="1:12" ht="15.75" x14ac:dyDescent="0.25">
      <c r="A129" s="19"/>
      <c r="B129" s="312" t="s">
        <v>251</v>
      </c>
      <c r="C129" s="313"/>
      <c r="D129" s="306"/>
      <c r="E129" s="307"/>
      <c r="F129" s="266"/>
      <c r="G129" s="311"/>
      <c r="H129" s="256"/>
      <c r="I129" s="39"/>
      <c r="J129" s="392"/>
      <c r="K129" s="392"/>
      <c r="L129" s="37"/>
    </row>
    <row r="130" spans="1:12" ht="15.75" customHeight="1" x14ac:dyDescent="0.25">
      <c r="A130" s="19"/>
      <c r="B130" s="312" t="s">
        <v>252</v>
      </c>
      <c r="C130" s="313"/>
      <c r="D130" s="306"/>
      <c r="E130" s="307"/>
      <c r="F130" s="266"/>
      <c r="G130" s="311"/>
      <c r="H130" s="256"/>
      <c r="I130" s="39"/>
      <c r="J130" s="151"/>
      <c r="K130" s="370"/>
      <c r="L130" s="37"/>
    </row>
    <row r="131" spans="1:12" ht="15.75" x14ac:dyDescent="0.25">
      <c r="A131" s="19"/>
      <c r="B131" s="312" t="s">
        <v>253</v>
      </c>
      <c r="C131" s="313"/>
      <c r="D131" s="306"/>
      <c r="E131" s="307"/>
      <c r="F131" s="266"/>
      <c r="G131" s="311"/>
      <c r="H131" s="256"/>
      <c r="I131" s="39"/>
      <c r="J131" s="145"/>
      <c r="K131" s="150"/>
      <c r="L131" s="37"/>
    </row>
    <row r="132" spans="1:12" s="47" customFormat="1" ht="15.75" x14ac:dyDescent="0.25">
      <c r="A132" s="19"/>
      <c r="B132" s="312" t="s">
        <v>254</v>
      </c>
      <c r="C132" s="313"/>
      <c r="D132" s="306"/>
      <c r="E132" s="307"/>
      <c r="F132" s="266"/>
      <c r="G132" s="311"/>
      <c r="H132" s="256"/>
      <c r="I132" s="39"/>
      <c r="J132" s="145"/>
      <c r="K132" s="150"/>
      <c r="L132" s="46"/>
    </row>
    <row r="133" spans="1:12" ht="15.75" x14ac:dyDescent="0.25">
      <c r="A133" s="19"/>
      <c r="B133" s="304" t="s">
        <v>16</v>
      </c>
      <c r="C133" s="305"/>
      <c r="D133" s="306"/>
      <c r="E133" s="307"/>
      <c r="F133" s="268"/>
      <c r="G133" s="314" t="str">
        <f>IF(E113="","",IF(AND(E120="",E121=""),"",IF(D91&lt;&gt;"Pay Stubs","", IF(YEAR(D93)=YEAR(E93), IF(OR(F133="", F133 = 0), (SUM(C133:E133)/3)*VLOOKUP(H89, PayPeriods, 3, FALSE), (F133/H93)*260), IF(G91=0,0,IF(OR(F133="", F133 = 0), SUM(C133:E133)/3*VLOOKUP(H89, PayPeriods, 3, FALSE), (F133/G91)*VLOOKUP(H89,PayPeriods,3,FALSE)))))))</f>
        <v/>
      </c>
      <c r="H133" s="260"/>
      <c r="I133" s="39"/>
      <c r="J133" s="444" t="s">
        <v>331</v>
      </c>
      <c r="K133" s="444"/>
      <c r="L133" s="28"/>
    </row>
    <row r="134" spans="1:12" ht="30.75" customHeight="1" x14ac:dyDescent="0.25">
      <c r="A134" s="19"/>
      <c r="B134" s="304" t="s">
        <v>33</v>
      </c>
      <c r="C134" s="305"/>
      <c r="D134" s="306"/>
      <c r="E134" s="307"/>
      <c r="F134" s="268"/>
      <c r="G134" s="315" t="str">
        <f>IF(E113="","",IF(AND(E120="",E121=""),"",IF(D91&lt;&gt;"Pay Stubs","", IF(YEAR(D93)=YEAR(E93), IF(OR(F134="", F134 = 0), (SUM(C134:E134)/3)*VLOOKUP(H89, PayPeriods, 3, FALSE), (F134/H93)*260), IF(G91=0,0,IF(OR(F134="", F134 = 0), SUM(C134:E134)/3*VLOOKUP(H89, PayPeriods, 3, FALSE), (F134/G91)*VLOOKUP(H89,PayPeriods,3,FALSE)))))))</f>
        <v/>
      </c>
      <c r="H134" s="260"/>
      <c r="I134" s="39"/>
      <c r="J134" s="444" t="s">
        <v>332</v>
      </c>
      <c r="K134" s="444"/>
      <c r="L134" s="18"/>
    </row>
    <row r="135" spans="1:12" ht="15.75" customHeight="1" x14ac:dyDescent="0.25">
      <c r="A135" s="19"/>
      <c r="B135" s="292" t="s">
        <v>104</v>
      </c>
      <c r="C135" s="305"/>
      <c r="D135" s="306"/>
      <c r="E135" s="307"/>
      <c r="F135" s="268"/>
      <c r="G135" s="314" t="str">
        <f>IF(E113 = "", "", IF(AND(E120 = "", E121=""), "", IF(D91 = "Pay Stubs", (G124+G133+G134), "")))</f>
        <v/>
      </c>
      <c r="H135" s="316" t="str">
        <f>IF(E113= "", "", IF(AND(E120="", E121 = ""), "", IF(D91 = "Pay Stubs", IF(YEAR(D93) = YEAR(F93), (F135/H93) *260, IF(G91 = 0, 0, (F135/G91)*VLOOKUP(H89,PayPeriods,3,FALSE))), "")))</f>
        <v/>
      </c>
      <c r="I135" s="39"/>
      <c r="J135" s="444" t="s">
        <v>333</v>
      </c>
      <c r="K135" s="444"/>
      <c r="L135" s="18"/>
    </row>
    <row r="136" spans="1:12" ht="15.75" x14ac:dyDescent="0.25">
      <c r="A136" s="19"/>
      <c r="B136" s="129"/>
      <c r="C136" s="270"/>
      <c r="D136" s="270"/>
      <c r="E136" s="270"/>
      <c r="F136" s="270"/>
      <c r="G136" s="270"/>
      <c r="H136" s="270"/>
      <c r="I136" s="39"/>
      <c r="J136" s="392"/>
      <c r="K136" s="392"/>
      <c r="L136" s="18"/>
    </row>
    <row r="137" spans="1:12" ht="15.75" customHeight="1" x14ac:dyDescent="0.25">
      <c r="A137" s="19"/>
      <c r="B137" s="317" t="str">
        <f>IF(D91 = "VOE", "", IF((F124+F133+F134) = 0, "",IF((F124+F133+F134) = F135, "", "Year to Date Base pay, Overtime and Other income do not add to the Gross Wages, please correct or explain.")))</f>
        <v/>
      </c>
      <c r="C137" s="85"/>
      <c r="D137" s="85"/>
      <c r="E137" s="318"/>
      <c r="F137" s="90"/>
      <c r="G137" s="90"/>
      <c r="H137" s="90"/>
      <c r="I137" s="24"/>
      <c r="J137" s="392"/>
      <c r="K137" s="392"/>
      <c r="L137" s="18"/>
    </row>
    <row r="138" spans="1:12" ht="15.75" customHeight="1" x14ac:dyDescent="0.25">
      <c r="A138" s="19"/>
      <c r="B138" s="317" t="str">
        <f>IF(D91 = "VOE", "", IF(F135 &lt; E135, "Year to Date Gross Wages must be greater than or equal to the last pay stub", ""))</f>
        <v/>
      </c>
      <c r="C138" s="85"/>
      <c r="D138" s="85"/>
      <c r="E138" s="90"/>
      <c r="F138" s="90"/>
      <c r="G138" s="90"/>
      <c r="H138" s="90"/>
      <c r="I138" s="24"/>
      <c r="J138" s="392"/>
      <c r="K138" s="392"/>
      <c r="L138" s="18"/>
    </row>
    <row r="139" spans="1:12" ht="15.75" customHeight="1" x14ac:dyDescent="0.25">
      <c r="A139" s="19"/>
      <c r="B139" s="85"/>
      <c r="C139" s="317"/>
      <c r="D139" s="85"/>
      <c r="E139" s="90"/>
      <c r="F139" s="90"/>
      <c r="G139" s="90"/>
      <c r="H139" s="90"/>
      <c r="I139" s="24"/>
      <c r="J139" s="392"/>
      <c r="K139" s="392"/>
      <c r="L139" s="18"/>
    </row>
    <row r="140" spans="1:12" ht="15.75" customHeight="1" x14ac:dyDescent="0.25">
      <c r="A140" s="19"/>
      <c r="B140" s="319" t="str">
        <f xml:space="preserve"> IF(AND(B141 = "", B142 = ""), "", "If Regular Base Hours and/or Base Pay Rate are not provided on the check stubs, enter the numbers calculated below.")</f>
        <v/>
      </c>
      <c r="C140" s="317"/>
      <c r="D140" s="85"/>
      <c r="E140" s="90"/>
      <c r="F140" s="90"/>
      <c r="G140" s="90"/>
      <c r="H140" s="90"/>
      <c r="I140" s="24"/>
      <c r="J140" s="392"/>
      <c r="K140" s="392"/>
      <c r="L140" s="18"/>
    </row>
    <row r="141" spans="1:12" ht="15.75" customHeight="1" x14ac:dyDescent="0.25">
      <c r="A141" s="19"/>
      <c r="B141" s="320" t="str">
        <f>IF(D91 = "Pay Stubs", IF(G123 = "Hourly Pay Rate", IF(AND(C141="", D141 = "", E141 = ""), "","Hours Calculator"), ""), "")</f>
        <v/>
      </c>
      <c r="C141" s="321" t="str">
        <f>IF(D91 = "Pay Stubs", IF(G123 = "Hourly Pay Rate", IF(C123 = "", "",C124/C123), ""), "")</f>
        <v/>
      </c>
      <c r="D141" s="321" t="str">
        <f>IF(D91 = "Pay Stubs", IF(G123 = "Hourly Pay Rate", IF(D123 = "", "", D124/D123), ""), "")</f>
        <v/>
      </c>
      <c r="E141" s="321" t="str">
        <f>IF(D91 = "Pay Stubs", IF(G123 = "Hourly Pay Rate", IF(E123 = "", "", E124/E123), ""), "")</f>
        <v/>
      </c>
      <c r="F141" s="90"/>
      <c r="G141" s="87"/>
      <c r="H141" s="85"/>
      <c r="I141" s="24"/>
      <c r="J141" s="392"/>
      <c r="K141" s="392"/>
      <c r="L141" s="18"/>
    </row>
    <row r="142" spans="1:12" ht="15.75" customHeight="1" x14ac:dyDescent="0.25">
      <c r="A142" s="19"/>
      <c r="B142" s="320" t="str">
        <f>IF(D91 = "Pay Stubs", IF(G123 = "Hourly Pay Rate", IF(AND(C142="", D142 = "", E142 = ""), "","Rate Calculator"), ""), "")</f>
        <v/>
      </c>
      <c r="C142" s="322" t="str">
        <f>IF(D91 = "Pay Stubs", IF(G123="Hourly Pay Rate", IF(OR(C122 = "",C122 = 0), "", C124/C122),""), "")</f>
        <v/>
      </c>
      <c r="D142" s="322" t="str">
        <f>IF(D91="Pay Stubs",IF(G123="Hourly Pay Rate",IF(OR(D122="", D122 = 0),"",D124/D122), ""),"")</f>
        <v/>
      </c>
      <c r="E142" s="322" t="str">
        <f>IF(D91 = "Pay Stubs", IF(G123="Hourly Pay Rate", IF(OR(E122 = "",E122 = 0), "", E124/E122), ""), "")</f>
        <v/>
      </c>
      <c r="F142" s="85"/>
      <c r="G142" s="87"/>
      <c r="H142" s="85"/>
      <c r="I142" s="24"/>
      <c r="J142" s="392"/>
      <c r="K142" s="392"/>
      <c r="L142" s="18"/>
    </row>
    <row r="143" spans="1:12" ht="15.75" customHeight="1" x14ac:dyDescent="0.25">
      <c r="A143" s="19"/>
      <c r="B143" s="90"/>
      <c r="C143" s="90"/>
      <c r="D143" s="90"/>
      <c r="E143" s="90"/>
      <c r="F143" s="90"/>
      <c r="G143" s="85"/>
      <c r="H143" s="323"/>
      <c r="I143" s="24"/>
      <c r="J143" s="392"/>
      <c r="K143" s="392"/>
      <c r="L143" s="18"/>
    </row>
    <row r="144" spans="1:12" ht="15.75" customHeight="1" x14ac:dyDescent="0.25">
      <c r="A144" s="19"/>
      <c r="B144" s="85"/>
      <c r="C144" s="85"/>
      <c r="D144" s="85"/>
      <c r="E144" s="85"/>
      <c r="F144" s="85"/>
      <c r="G144" s="85"/>
      <c r="H144" s="85"/>
      <c r="I144" s="19"/>
      <c r="J144" s="392"/>
      <c r="K144" s="392"/>
      <c r="L144" s="18"/>
    </row>
    <row r="145" spans="1:13" ht="15.75" customHeight="1" thickBot="1" x14ac:dyDescent="0.3">
      <c r="A145" s="19"/>
      <c r="B145" s="204" t="s">
        <v>59</v>
      </c>
      <c r="C145" s="205"/>
      <c r="D145" s="206" t="str">
        <f>E5</f>
        <v>Name not entered on Household Summary</v>
      </c>
      <c r="E145" s="205"/>
      <c r="F145" s="205"/>
      <c r="G145" s="205"/>
      <c r="H145" s="364" t="s">
        <v>239</v>
      </c>
      <c r="I145" s="24"/>
      <c r="J145" s="392"/>
      <c r="K145" s="392"/>
      <c r="L145" s="18"/>
    </row>
    <row r="146" spans="1:13" ht="15.75" customHeight="1" thickTop="1" thickBot="1" x14ac:dyDescent="0.3">
      <c r="A146" s="19"/>
      <c r="B146" s="208"/>
      <c r="C146" s="209"/>
      <c r="D146" s="210"/>
      <c r="E146" s="210"/>
      <c r="F146" s="210"/>
      <c r="G146" s="210"/>
      <c r="H146" s="211"/>
      <c r="I146" s="19"/>
      <c r="J146" s="456" t="s">
        <v>338</v>
      </c>
      <c r="K146" s="456"/>
      <c r="L146" s="18"/>
    </row>
    <row r="147" spans="1:13" ht="15.75" customHeight="1" thickBot="1" x14ac:dyDescent="0.3">
      <c r="A147" s="19"/>
      <c r="B147" s="212" t="s">
        <v>32</v>
      </c>
      <c r="C147" s="209" t="s">
        <v>6</v>
      </c>
      <c r="D147" s="393"/>
      <c r="E147" s="394"/>
      <c r="F147" s="394"/>
      <c r="G147" s="395"/>
      <c r="H147" s="213" t="str">
        <f>IF(D149="VOE", E159, IF(D149 = "Pay Stubs", E171, ""))</f>
        <v/>
      </c>
      <c r="I147" s="24"/>
      <c r="J147" s="392" t="s">
        <v>347</v>
      </c>
      <c r="K147" s="392"/>
      <c r="L147" s="18"/>
    </row>
    <row r="148" spans="1:13" ht="15.75" customHeight="1" thickBot="1" x14ac:dyDescent="0.3">
      <c r="A148" s="19"/>
      <c r="B148" s="212"/>
      <c r="C148" s="209"/>
      <c r="D148" s="214"/>
      <c r="E148" s="215"/>
      <c r="F148" s="215"/>
      <c r="G148" s="216" t="s">
        <v>70</v>
      </c>
      <c r="H148" s="217" t="s">
        <v>61</v>
      </c>
      <c r="I148" s="24"/>
      <c r="J148" s="392" t="s">
        <v>319</v>
      </c>
      <c r="K148" s="392"/>
      <c r="L148" s="18"/>
    </row>
    <row r="149" spans="1:13" ht="16.5" customHeight="1" thickBot="1" x14ac:dyDescent="0.3">
      <c r="A149" s="19"/>
      <c r="B149" s="212"/>
      <c r="C149" s="218" t="s">
        <v>36</v>
      </c>
      <c r="D149" s="219"/>
      <c r="E149" s="220" t="str">
        <f>IF(ISNUMBER(SEARCH("VOE",D149)),"Warning: Fill VOE Sec Only!!","Warning: Fill PayStubs Sec Only!!")</f>
        <v>Warning: Fill PayStubs Sec Only!!</v>
      </c>
      <c r="F149" s="221"/>
      <c r="G149" s="222" t="e">
        <f>IF(OR(H147 = "Monthly", H147="Semi-Monthly"), IF(D149="VOE", H160, IF(D149 = "Pay Stubs", F173, "")), ROUNDUP(H149,0))</f>
        <v>#VALUE!</v>
      </c>
      <c r="H149" s="324" t="e">
        <f>G151/(VLOOKUP(H147, PayPeriods, 2, FALSE))</f>
        <v>#VALUE!</v>
      </c>
      <c r="I149" s="24"/>
      <c r="J149" s="392" t="s">
        <v>348</v>
      </c>
      <c r="K149" s="392"/>
      <c r="L149" s="18"/>
    </row>
    <row r="150" spans="1:13" ht="16.5" thickBot="1" x14ac:dyDescent="0.3">
      <c r="A150" s="19"/>
      <c r="B150" s="212"/>
      <c r="C150" s="209"/>
      <c r="D150" s="224"/>
      <c r="E150" s="221"/>
      <c r="F150" s="216" t="s">
        <v>22</v>
      </c>
      <c r="G150" s="216" t="s">
        <v>72</v>
      </c>
      <c r="H150" s="217" t="s">
        <v>69</v>
      </c>
      <c r="I150" s="24"/>
      <c r="J150" s="392"/>
      <c r="K150" s="392"/>
      <c r="L150" s="18"/>
    </row>
    <row r="151" spans="1:13" ht="16.5" thickBot="1" x14ac:dyDescent="0.3">
      <c r="A151" s="19"/>
      <c r="B151" s="208"/>
      <c r="C151" s="218" t="s">
        <v>0</v>
      </c>
      <c r="D151" s="219"/>
      <c r="E151" s="225" t="e">
        <f>CONCATENATE("1/1/",YEAR(F151))</f>
        <v>#VALUE!</v>
      </c>
      <c r="F151" s="226" t="str">
        <f>IF(D149 = "VOE", E160, IF(D149 = "Pay Stubs", IF(OR(C179 = "", D179="",E179 = ""), IF(OR(C178 = "",D178="", E178=""), "", E178), E179),""))</f>
        <v/>
      </c>
      <c r="G151" s="226" t="e">
        <f>IF(YEAR(D151) = YEAR(F151), F151-D151+1,F151-E151+1)</f>
        <v>#VALUE!</v>
      </c>
      <c r="H151" s="227" t="e">
        <f>ROUNDUP(G151*(5/7), 0)</f>
        <v>#VALUE!</v>
      </c>
      <c r="I151" s="19"/>
      <c r="J151" s="392"/>
      <c r="K151" s="392"/>
      <c r="L151" s="18"/>
    </row>
    <row r="152" spans="1:13" ht="7.5" customHeight="1" thickBot="1" x14ac:dyDescent="0.3">
      <c r="A152" s="19"/>
      <c r="B152" s="228"/>
      <c r="C152" s="229"/>
      <c r="D152" s="230"/>
      <c r="E152" s="231"/>
      <c r="F152" s="231"/>
      <c r="G152" s="232" t="s">
        <v>71</v>
      </c>
      <c r="H152" s="233" t="str">
        <f>IF(D149 = "VOE", IF(E157&gt;VLOOKUP(H147, PayPeriods, 6, FALSE), VLOOKUP(H147, PayPeriods, 6, FALSE), E157),IF(D149="Pay Stubs", IF((C180+D180+E180)/3 &gt; VLOOKUP(H147, PayPeriods, 6, FALSE), VLOOKUP(H147, PayPeriods, 6, FALSE), (C180+D180+E180)/3), ""))</f>
        <v/>
      </c>
      <c r="I152" s="24"/>
      <c r="J152" s="392"/>
      <c r="K152" s="392"/>
      <c r="L152" s="18"/>
    </row>
    <row r="153" spans="1:13" ht="14.25" customHeight="1" thickTop="1" x14ac:dyDescent="0.25">
      <c r="A153" s="19"/>
      <c r="B153" s="188"/>
      <c r="C153" s="91"/>
      <c r="D153" s="234"/>
      <c r="E153" s="235"/>
      <c r="F153" s="235"/>
      <c r="G153" s="91"/>
      <c r="H153" s="236"/>
      <c r="I153" s="24"/>
      <c r="J153" s="145"/>
      <c r="K153" s="146"/>
      <c r="L153" s="29"/>
      <c r="M153" s="29"/>
    </row>
    <row r="154" spans="1:13" ht="14.25" customHeight="1" x14ac:dyDescent="0.25">
      <c r="A154" s="19"/>
      <c r="B154" s="237" t="s">
        <v>9</v>
      </c>
      <c r="C154" s="396" t="s">
        <v>38</v>
      </c>
      <c r="D154" s="396"/>
      <c r="E154" s="396"/>
      <c r="F154" s="396"/>
      <c r="G154" s="396"/>
      <c r="H154" s="397"/>
      <c r="I154" s="24"/>
      <c r="J154" s="445" t="s">
        <v>179</v>
      </c>
      <c r="K154" s="445"/>
      <c r="L154" s="29"/>
      <c r="M154" s="29"/>
    </row>
    <row r="155" spans="1:13" ht="16.5" customHeight="1" x14ac:dyDescent="0.25">
      <c r="A155" s="19"/>
      <c r="B155" s="238"/>
      <c r="C155" s="91"/>
      <c r="D155" s="234"/>
      <c r="E155" s="239"/>
      <c r="F155" s="239"/>
      <c r="G155" s="91"/>
      <c r="H155" s="240"/>
      <c r="I155" s="24"/>
      <c r="J155" s="444"/>
      <c r="K155" s="444"/>
      <c r="L155" s="29"/>
      <c r="M155" s="29"/>
    </row>
    <row r="156" spans="1:13" ht="24.75" customHeight="1" thickBot="1" x14ac:dyDescent="0.3">
      <c r="A156" s="19"/>
      <c r="B156" s="238"/>
      <c r="C156" s="241"/>
      <c r="D156" s="241"/>
      <c r="E156" s="242" t="s">
        <v>37</v>
      </c>
      <c r="F156" s="243" t="s">
        <v>50</v>
      </c>
      <c r="G156" s="244" t="s">
        <v>49</v>
      </c>
      <c r="H156" s="243" t="s">
        <v>51</v>
      </c>
      <c r="I156" s="26"/>
      <c r="J156" s="444" t="s">
        <v>320</v>
      </c>
      <c r="K156" s="444"/>
      <c r="L156" s="29"/>
      <c r="M156" s="29"/>
    </row>
    <row r="157" spans="1:13" ht="16.5" thickBot="1" x14ac:dyDescent="0.3">
      <c r="A157" s="19"/>
      <c r="B157" s="188"/>
      <c r="C157" s="447" t="s">
        <v>34</v>
      </c>
      <c r="D157" s="448"/>
      <c r="E157" s="245"/>
      <c r="F157" s="246"/>
      <c r="G157" s="247"/>
      <c r="H157" s="248"/>
      <c r="I157" s="27"/>
      <c r="J157" s="444"/>
      <c r="K157" s="444"/>
      <c r="L157" s="28"/>
    </row>
    <row r="158" spans="1:13" ht="16.5" thickBot="1" x14ac:dyDescent="0.3">
      <c r="A158" s="19"/>
      <c r="B158" s="398" t="str">
        <f>IF(D149 = "VOE", IF(G158 = "Hourly Pay Rate", IF(E157&gt;VLOOKUP(H147,PayPeriods,6,FALSE),CONCATENATE("    Average hours &gt; ", ROUND(VLOOKUP(H147, PayPeriods, 6, FALSE),2), " (Standard Work Hours in Year / Pay Periods in Year);  ", ROUND(VLOOKUP(H147, PayPeriods, 6, FALSE),2), " hours used."), ""), ""), "")</f>
        <v/>
      </c>
      <c r="C158" s="449" t="s">
        <v>27</v>
      </c>
      <c r="D158" s="450"/>
      <c r="E158" s="249"/>
      <c r="F158" s="250" t="s">
        <v>99</v>
      </c>
      <c r="G158" s="399"/>
      <c r="H158" s="400"/>
      <c r="I158" s="24"/>
      <c r="J158" s="369" t="s">
        <v>321</v>
      </c>
      <c r="K158" s="370" t="s">
        <v>322</v>
      </c>
      <c r="L158" s="28"/>
    </row>
    <row r="159" spans="1:13" ht="15.75" customHeight="1" x14ac:dyDescent="0.25">
      <c r="A159" s="19"/>
      <c r="B159" s="398"/>
      <c r="C159" s="447" t="s">
        <v>35</v>
      </c>
      <c r="D159" s="448"/>
      <c r="E159" s="251"/>
      <c r="F159" s="401" t="str">
        <f>IF(AND(E159 &lt;&gt; "Monthly", E159 &lt;&gt; "Semi-Monthly", H160&gt;0), "Payroll Frequency changed, delete value in H66", "")</f>
        <v/>
      </c>
      <c r="G159" s="402"/>
      <c r="H159" s="403"/>
      <c r="I159" s="27"/>
      <c r="J159" s="444" t="s">
        <v>323</v>
      </c>
      <c r="K159" s="444"/>
      <c r="L159" s="28"/>
    </row>
    <row r="160" spans="1:13" ht="15" customHeight="1" x14ac:dyDescent="0.25">
      <c r="A160" s="19"/>
      <c r="B160" s="398"/>
      <c r="C160" s="454" t="s">
        <v>22</v>
      </c>
      <c r="D160" s="455"/>
      <c r="E160" s="252"/>
      <c r="F160" s="404" t="str">
        <f>IF(D149 = "VOE", IF(H147 &lt;&gt; "", IF(H147 = "Annual", "1 pay period", IF(OR(E159="Semi-Monthly", E159 = "Monthly"), "Enter # of Pay Periods to Date", IF(E160 = "", "",CONCATENATE(G149," pay periods to date")))), ""), "")</f>
        <v/>
      </c>
      <c r="G160" s="404"/>
      <c r="H160" s="253"/>
      <c r="I160" s="34">
        <f>IF(F160 = "Enter # of Pay Periods to Date", 50, 0)</f>
        <v>0</v>
      </c>
      <c r="J160" s="392" t="s">
        <v>324</v>
      </c>
      <c r="K160" s="392"/>
      <c r="L160" s="28"/>
    </row>
    <row r="161" spans="1:25" ht="15.75" x14ac:dyDescent="0.25">
      <c r="A161" s="19"/>
      <c r="B161" s="398"/>
      <c r="C161" s="405" t="s">
        <v>247</v>
      </c>
      <c r="D161" s="406"/>
      <c r="E161" s="254"/>
      <c r="F161" s="255" t="str">
        <f>IF(G161 = "", "", IF(G161 = 0, 0, G161/VLOOKUP(H147, PayPeriods, 3, FALSE)))</f>
        <v/>
      </c>
      <c r="G161" s="177" t="str">
        <f>IF(OR(G158="", E159 = "", E160=""), "", IF(D149="VOE",IF(G158="Hourly Pay Rate",H152*E158*VLOOKUP(H147, PayPeriods, 4, FALSE) *(VLOOKUP(H147,PayPeriods,3,FALSE)),E158*VLOOKUP(G158,PayRates,2,FALSE)),""))</f>
        <v/>
      </c>
      <c r="H161" s="256"/>
      <c r="I161" s="25"/>
      <c r="J161" s="392"/>
      <c r="K161" s="392"/>
    </row>
    <row r="162" spans="1:25" ht="17.25" customHeight="1" x14ac:dyDescent="0.25">
      <c r="A162" s="19"/>
      <c r="B162" s="257"/>
      <c r="C162" s="405" t="s">
        <v>16</v>
      </c>
      <c r="D162" s="406"/>
      <c r="E162" s="254"/>
      <c r="F162" s="258" t="str">
        <f>IF(OR(G158="", E159 = "", E160=""), "", IF(D149="VOE",IF(YEAR(D151) = YEAR(E151), (E162/H151)*VLOOKUP(H147, PayPeriods, 5,FALSE), IF(G149 = 0, 0, E162/G149)), ""))</f>
        <v/>
      </c>
      <c r="G162" s="259" t="str">
        <f>IF(OR(G158="", E159 = "", E160=""), "", IF(D149= "VOE", IF(YEAR(D151) = YEAR(E151), (E162/H151)*VLOOKUP(H147, PayPeriods, 5, FALSE) * VLOOKUP(H147, PayPeriods, 3,FALSE), IF(G149 = 0, 0, (E162/G149)*VLOOKUP(H147, PayPeriods, 3, FALSE))), ""))</f>
        <v/>
      </c>
      <c r="H162" s="260"/>
      <c r="I162" s="25"/>
      <c r="J162" s="392"/>
      <c r="K162" s="392"/>
    </row>
    <row r="163" spans="1:25" ht="16.5" customHeight="1" x14ac:dyDescent="0.25">
      <c r="A163" s="19"/>
      <c r="B163" s="261"/>
      <c r="C163" s="407" t="s">
        <v>29</v>
      </c>
      <c r="D163" s="408"/>
      <c r="E163" s="262"/>
      <c r="F163" s="263"/>
      <c r="G163" s="264"/>
      <c r="H163" s="265"/>
      <c r="I163" s="35"/>
      <c r="J163" s="444" t="s">
        <v>325</v>
      </c>
      <c r="K163" s="444"/>
    </row>
    <row r="164" spans="1:25" ht="16.5" customHeight="1" x14ac:dyDescent="0.25">
      <c r="A164" s="19"/>
      <c r="B164" s="261"/>
      <c r="C164" s="409"/>
      <c r="D164" s="410"/>
      <c r="E164" s="266"/>
      <c r="F164" s="267" t="str">
        <f>IF(OR(G158="", E159 = "", E160=""), "", IF(D149="VOE", IF(YEAR(D151) = YEAR(E151), (E164/H151)*VLOOKUP(H147, PayPeriods, 5,FALSE), IF(G149 = 0, 0, E164/G149)),""))</f>
        <v/>
      </c>
      <c r="G164" s="200" t="str">
        <f>IF(OR(G158="", E159 = "", E160=""), "", IF(D149 = "VOE", IF(YEAR(D151) = YEAR(E151), (E164/H151)*VLOOKUP(H147, PayPeriods, 5, FALSE) * VLOOKUP(H147, PayPeriods, 3,FALSE), IF(G149 = 0, 0, E164/G149)*VLOOKUP(H147, PayPeriods, 3, FALSE)), ""))</f>
        <v/>
      </c>
      <c r="H164" s="256"/>
      <c r="I164" s="35"/>
      <c r="J164" s="444"/>
      <c r="K164" s="444"/>
    </row>
    <row r="165" spans="1:25" ht="16.5" customHeight="1" x14ac:dyDescent="0.25">
      <c r="A165" s="19"/>
      <c r="B165" s="261"/>
      <c r="C165" s="405" t="s">
        <v>39</v>
      </c>
      <c r="D165" s="406"/>
      <c r="E165" s="268"/>
      <c r="F165" s="269"/>
      <c r="G165" s="177" t="str">
        <f>IF(OR(G158="", E159 = "", E160=""), "", IF(D149 = "VOE", SUM(G161:G164),""))</f>
        <v/>
      </c>
      <c r="H165" s="175" t="str">
        <f>IF(OR(G158="",E159="",E160=""),"",IF(D149="VOE",IF(YEAR(D151) = YEAR(F151), (E165/H151) *260, IF(G149=0,0,(E165/G149)*VLOOKUP(H147,PayPeriods,3,FALSE))),""))</f>
        <v/>
      </c>
      <c r="I165" s="24"/>
      <c r="J165" s="444"/>
      <c r="K165" s="444"/>
    </row>
    <row r="166" spans="1:25" ht="15.75" x14ac:dyDescent="0.25">
      <c r="A166" s="19"/>
      <c r="B166" s="261"/>
      <c r="C166" s="405" t="str">
        <f>IF(E160="","Gross Pay Prior Year",CONCATENATE("Gross Pay ",YEAR(E160)-1))</f>
        <v>Gross Pay Prior Year</v>
      </c>
      <c r="D166" s="406"/>
      <c r="E166" s="268"/>
      <c r="F166" s="270"/>
      <c r="G166" s="270"/>
      <c r="H166" s="271"/>
      <c r="I166" s="24"/>
      <c r="J166" s="392"/>
      <c r="K166" s="392"/>
    </row>
    <row r="167" spans="1:25" ht="16.5" customHeight="1" thickBot="1" x14ac:dyDescent="0.3">
      <c r="A167" s="19"/>
      <c r="B167" s="272"/>
      <c r="C167" s="405" t="str">
        <f>IF(E160="","Gross Pay Prior Year",CONCATENATE("Gross Pay ",YEAR(E160)-2))</f>
        <v>Gross Pay Prior Year</v>
      </c>
      <c r="D167" s="406"/>
      <c r="E167" s="273"/>
      <c r="F167" s="270"/>
      <c r="G167" s="270"/>
      <c r="H167" s="271"/>
      <c r="I167" s="24"/>
      <c r="J167" s="392" t="s">
        <v>326</v>
      </c>
      <c r="K167" s="392"/>
    </row>
    <row r="168" spans="1:25" ht="13.5" customHeight="1" x14ac:dyDescent="0.25">
      <c r="A168" s="19"/>
      <c r="B168" s="188"/>
      <c r="C168" s="274"/>
      <c r="D168" s="274"/>
      <c r="E168" s="270"/>
      <c r="F168" s="270"/>
      <c r="G168" s="270"/>
      <c r="H168" s="271"/>
      <c r="I168" s="24"/>
      <c r="J168" s="392"/>
      <c r="K168" s="392"/>
    </row>
    <row r="169" spans="1:25" ht="13.5" customHeight="1" x14ac:dyDescent="0.25">
      <c r="A169" s="19"/>
      <c r="B169" s="451" t="str">
        <f>IF(D149="VOE", IF(E161+E162+E164= E165, "", "Base Pay + Overtime + Commissions/Tips do not add to the Gross Pay (Current Year).  Please correct the numbers or explain the difference."), "")</f>
        <v/>
      </c>
      <c r="C169" s="452"/>
      <c r="D169" s="452"/>
      <c r="E169" s="452"/>
      <c r="F169" s="452"/>
      <c r="G169" s="452"/>
      <c r="H169" s="453"/>
      <c r="I169" s="24"/>
      <c r="J169" s="149"/>
      <c r="K169" s="369"/>
    </row>
    <row r="170" spans="1:25" ht="15.75" customHeight="1" thickBot="1" x14ac:dyDescent="0.3">
      <c r="A170" s="19"/>
      <c r="B170" s="261"/>
      <c r="C170" s="446"/>
      <c r="D170" s="446"/>
      <c r="E170" s="275"/>
      <c r="F170" s="275"/>
      <c r="G170" s="276" t="s">
        <v>7</v>
      </c>
      <c r="H170" s="277">
        <f>IF(OR(C179 = "", D179="", E179=""), IF(OR(C178 = "", D178 = "", E178 = ""), (E177-C177)/2, (E178-C178)/2), (E179-C179)/2)</f>
        <v>0</v>
      </c>
      <c r="I170" s="24"/>
      <c r="J170" s="392"/>
      <c r="K170" s="392"/>
    </row>
    <row r="171" spans="1:25" ht="16.5" customHeight="1" thickBot="1" x14ac:dyDescent="0.3">
      <c r="A171" s="19"/>
      <c r="B171" s="278" t="s">
        <v>17</v>
      </c>
      <c r="C171" s="411" t="s">
        <v>116</v>
      </c>
      <c r="D171" s="411"/>
      <c r="E171" s="279"/>
      <c r="F171" s="412" t="s">
        <v>54</v>
      </c>
      <c r="G171" s="412"/>
      <c r="H171" s="280" t="str">
        <f>IF(OR(H170="", H170 = 0, H170&gt;31), "", IF(H170 &gt;20, "Monthly", IF(H170&gt;14, "Semi-Monthly", IF(H170&gt;9, "Bi-Weekly", "Weekly"))))</f>
        <v/>
      </c>
      <c r="I171" s="24"/>
      <c r="J171" s="445" t="s">
        <v>233</v>
      </c>
      <c r="K171" s="445"/>
    </row>
    <row r="172" spans="1:25" ht="15.75" x14ac:dyDescent="0.25">
      <c r="A172" s="19"/>
      <c r="B172" s="281"/>
      <c r="C172" s="282"/>
      <c r="D172" s="282"/>
      <c r="E172" s="282"/>
      <c r="F172" s="283"/>
      <c r="G172" s="283"/>
      <c r="H172" s="280"/>
      <c r="I172" s="24"/>
      <c r="J172" s="392"/>
      <c r="K172" s="392"/>
    </row>
    <row r="173" spans="1:25" ht="15.75" customHeight="1" x14ac:dyDescent="0.25">
      <c r="A173" s="19"/>
      <c r="B173" s="188"/>
      <c r="C173" s="413" t="str">
        <f>IF(D149="Pay Stubs",IF(H147&lt;&gt;"",IF(OR(H147="Semi-Monthly",H147="Monthly"),"Enter number of Pay Periods to Date", IF(F173&gt;0,"Payroll Frequency changed, delete value in F173", "")),""), "")</f>
        <v/>
      </c>
      <c r="D173" s="413"/>
      <c r="E173" s="413"/>
      <c r="F173" s="284"/>
      <c r="G173" s="285">
        <f>IF(C173 = "Enter number of Pay Periods to Date", 50, 0)</f>
        <v>0</v>
      </c>
      <c r="H173" s="280"/>
      <c r="I173" s="24"/>
      <c r="J173" s="444" t="s">
        <v>327</v>
      </c>
      <c r="K173" s="444"/>
      <c r="P173" s="28"/>
      <c r="Q173" s="29"/>
      <c r="R173" s="29"/>
      <c r="S173" s="29"/>
      <c r="T173" s="29"/>
      <c r="U173" s="29"/>
      <c r="V173" s="29"/>
      <c r="W173" s="29"/>
      <c r="X173" s="29"/>
      <c r="Y173" s="29"/>
    </row>
    <row r="174" spans="1:25" ht="27.75" customHeight="1" x14ac:dyDescent="0.25">
      <c r="A174" s="19"/>
      <c r="B174" s="286"/>
      <c r="C174" s="414" t="str">
        <f xml:space="preserve"> IF(AND(OR(G193="", G193 = 0), OR(H193="", H193=0)), "", IF(H170&gt;31, "Pay stubs do not appear to be consecutive based on dates entered.", IF(OR( E178 &lt; C178, E178 &lt;D178, E179 &lt; C179, E179 &lt;D179), "Pay Stubs may be out of order.  Please check dates.",IF(H171 = "", "", IF(E171 = H171, "", "If Payroll Frequency selected does not equal Recommended please provide an explanation.")))))</f>
        <v/>
      </c>
      <c r="D174" s="414"/>
      <c r="E174" s="414"/>
      <c r="F174" s="414"/>
      <c r="G174" s="414"/>
      <c r="H174" s="415"/>
      <c r="I174" s="24"/>
      <c r="J174" s="444"/>
      <c r="K174" s="444"/>
      <c r="P174" s="30"/>
      <c r="Q174" s="29"/>
      <c r="R174" s="31"/>
      <c r="S174" s="32"/>
      <c r="T174" s="33"/>
      <c r="U174" s="33"/>
      <c r="V174" s="29"/>
    </row>
    <row r="175" spans="1:25" ht="15.75" customHeight="1" x14ac:dyDescent="0.25">
      <c r="A175" s="19"/>
      <c r="B175" s="188"/>
      <c r="C175" s="287"/>
      <c r="D175" s="274"/>
      <c r="E175" s="274"/>
      <c r="F175" s="274"/>
      <c r="G175" s="274"/>
      <c r="H175" s="288"/>
      <c r="I175" s="24"/>
      <c r="J175" s="392"/>
      <c r="K175" s="392"/>
      <c r="P175" s="29"/>
      <c r="Q175" s="29"/>
      <c r="R175" s="31"/>
      <c r="S175" s="32"/>
      <c r="T175" s="33"/>
      <c r="U175" s="33"/>
      <c r="V175" s="29"/>
    </row>
    <row r="176" spans="1:25" ht="24.75" thickBot="1" x14ac:dyDescent="0.3">
      <c r="A176" s="19"/>
      <c r="B176" s="289"/>
      <c r="C176" s="290" t="s">
        <v>66</v>
      </c>
      <c r="D176" s="290" t="s">
        <v>67</v>
      </c>
      <c r="E176" s="290" t="s">
        <v>255</v>
      </c>
      <c r="F176" s="291" t="s">
        <v>53</v>
      </c>
      <c r="G176" s="290" t="s">
        <v>52</v>
      </c>
      <c r="H176" s="290" t="s">
        <v>51</v>
      </c>
      <c r="I176" s="19"/>
      <c r="J176" s="392"/>
      <c r="K176" s="392"/>
      <c r="P176" s="29"/>
      <c r="Q176" s="29"/>
      <c r="R176" s="31"/>
      <c r="S176" s="32"/>
      <c r="T176" s="33"/>
      <c r="U176" s="33"/>
      <c r="V176" s="29"/>
    </row>
    <row r="177" spans="1:22" ht="15.75" customHeight="1" x14ac:dyDescent="0.25">
      <c r="A177" s="19"/>
      <c r="B177" s="292" t="s">
        <v>100</v>
      </c>
      <c r="C177" s="293"/>
      <c r="D177" s="294"/>
      <c r="E177" s="295"/>
      <c r="F177" s="416" t="str">
        <f>IF(D149 = "Pay Stubs", IF(AND(H147 &lt;&gt; "", F151 &lt;&gt; ""), IF(H147 = "Annual", "1 pay period to date", IF(OR(H147="Semi-Monthly", H147 = "Monthly"), "", IF(E171 = "", "",CONCATENATE(G149," pay periods to date")))), ""), "")</f>
        <v/>
      </c>
      <c r="G177" s="419" t="str">
        <f>IF(D149 = "Pay Stubs", IF(G181 = "Hourly Pay Rate", IF((C180+D180+E180)/3&gt;VLOOKUP(H147,PayPeriods,6,FALSE),CONCATENATE("Average hours &gt; ", ROUND(VLOOKUP(H147, PayPeriods, 6, FALSE),2), " (Standard Work Hours in Year / Pay Periods in Year); ", ROUND(VLOOKUP(H147, PayPeriods, 6, FALSE),2), " hours used to calculate base pay."), ""), ""), "")</f>
        <v/>
      </c>
      <c r="H177" s="420"/>
      <c r="I177" s="39"/>
      <c r="J177" s="444" t="s">
        <v>328</v>
      </c>
      <c r="K177" s="444"/>
      <c r="P177" s="29"/>
      <c r="Q177" s="29"/>
      <c r="R177" s="31"/>
      <c r="S177" s="32"/>
      <c r="T177" s="33"/>
      <c r="U177" s="33"/>
      <c r="V177" s="29"/>
    </row>
    <row r="178" spans="1:22" ht="15.75" customHeight="1" x14ac:dyDescent="0.25">
      <c r="A178" s="19"/>
      <c r="B178" s="292" t="s">
        <v>101</v>
      </c>
      <c r="C178" s="296"/>
      <c r="D178" s="297"/>
      <c r="E178" s="298"/>
      <c r="F178" s="417"/>
      <c r="G178" s="421"/>
      <c r="H178" s="422"/>
      <c r="I178" s="40"/>
      <c r="J178" s="444"/>
      <c r="K178" s="444"/>
      <c r="P178" s="29"/>
      <c r="Q178" s="29"/>
      <c r="R178" s="31"/>
      <c r="S178" s="32"/>
      <c r="T178" s="33"/>
      <c r="U178" s="33"/>
      <c r="V178" s="29"/>
    </row>
    <row r="179" spans="1:22" ht="20.25" customHeight="1" x14ac:dyDescent="0.25">
      <c r="A179" s="19"/>
      <c r="B179" s="292" t="s">
        <v>102</v>
      </c>
      <c r="C179" s="296"/>
      <c r="D179" s="297"/>
      <c r="E179" s="299"/>
      <c r="F179" s="417"/>
      <c r="G179" s="421"/>
      <c r="H179" s="422"/>
      <c r="I179" s="39"/>
      <c r="J179" s="444" t="s">
        <v>329</v>
      </c>
      <c r="K179" s="444"/>
      <c r="P179" s="29"/>
      <c r="Q179" s="29"/>
      <c r="R179" s="31"/>
      <c r="S179" s="32"/>
      <c r="T179" s="33"/>
      <c r="U179" s="33"/>
      <c r="V179" s="29"/>
    </row>
    <row r="180" spans="1:22" ht="16.5" thickBot="1" x14ac:dyDescent="0.3">
      <c r="A180" s="19"/>
      <c r="B180" s="300" t="s">
        <v>103</v>
      </c>
      <c r="C180" s="301"/>
      <c r="D180" s="302"/>
      <c r="E180" s="303"/>
      <c r="F180" s="418"/>
      <c r="G180" s="421"/>
      <c r="H180" s="422"/>
      <c r="I180" s="39"/>
      <c r="J180" s="444"/>
      <c r="K180" s="444"/>
      <c r="P180" s="29"/>
      <c r="Q180" s="29"/>
      <c r="R180" s="31"/>
      <c r="S180" s="32"/>
      <c r="T180" s="33"/>
      <c r="U180" s="33"/>
      <c r="V180" s="29"/>
    </row>
    <row r="181" spans="1:22" ht="16.5" thickBot="1" x14ac:dyDescent="0.3">
      <c r="A181" s="19"/>
      <c r="B181" s="304" t="s">
        <v>27</v>
      </c>
      <c r="C181" s="305"/>
      <c r="D181" s="306"/>
      <c r="E181" s="307"/>
      <c r="F181" s="308" t="s">
        <v>90</v>
      </c>
      <c r="G181" s="423"/>
      <c r="H181" s="424"/>
      <c r="I181" s="39"/>
      <c r="J181" s="444"/>
      <c r="K181" s="444"/>
      <c r="P181" s="29"/>
      <c r="Q181" s="29"/>
      <c r="R181" s="31"/>
      <c r="S181" s="32"/>
      <c r="T181" s="33"/>
      <c r="U181" s="33"/>
      <c r="V181" s="29"/>
    </row>
    <row r="182" spans="1:22" ht="15.75" customHeight="1" x14ac:dyDescent="0.25">
      <c r="A182" s="19"/>
      <c r="B182" s="309" t="s">
        <v>247</v>
      </c>
      <c r="C182" s="310">
        <f>SUM(C183:C190)</f>
        <v>0</v>
      </c>
      <c r="D182" s="310">
        <f t="shared" ref="D182:E182" si="3">SUM(D183:D190)</f>
        <v>0</v>
      </c>
      <c r="E182" s="310">
        <f t="shared" si="3"/>
        <v>0</v>
      </c>
      <c r="F182" s="310">
        <f>SUM(F183:F190)</f>
        <v>0</v>
      </c>
      <c r="G182" s="311" t="str">
        <f>IF(OR(E171 = "", G181 = ""), "", IF(AND(E178="", E179 = ""), "", IF(D149 = "Pay Stubs", IF(G181 = "Hourly Pay Rate", H152*E181*(VLOOKUP(H147,PayPeriods,3,FALSE)),E181*VLOOKUP(G181, PayRates, 2, FALSE)), "")))</f>
        <v/>
      </c>
      <c r="H182" s="256"/>
      <c r="I182" s="39"/>
      <c r="J182" s="392" t="s">
        <v>321</v>
      </c>
      <c r="K182" s="392"/>
      <c r="P182" s="29"/>
      <c r="Q182" s="29"/>
      <c r="R182" s="31"/>
      <c r="S182" s="32"/>
      <c r="T182" s="33"/>
      <c r="U182" s="33"/>
      <c r="V182" s="29"/>
    </row>
    <row r="183" spans="1:22" ht="15.75" customHeight="1" x14ac:dyDescent="0.25">
      <c r="A183" s="19"/>
      <c r="B183" s="312" t="s">
        <v>8</v>
      </c>
      <c r="C183" s="313"/>
      <c r="D183" s="306"/>
      <c r="E183" s="307"/>
      <c r="F183" s="266"/>
      <c r="G183" s="311"/>
      <c r="H183" s="256"/>
      <c r="I183" s="39"/>
      <c r="J183" s="392" t="s">
        <v>330</v>
      </c>
      <c r="K183" s="392"/>
      <c r="P183" s="29"/>
      <c r="Q183" s="29"/>
      <c r="R183" s="31"/>
      <c r="S183" s="32"/>
      <c r="T183" s="33"/>
      <c r="U183" s="33"/>
      <c r="V183" s="29"/>
    </row>
    <row r="184" spans="1:22" ht="15.75" customHeight="1" x14ac:dyDescent="0.25">
      <c r="A184" s="19"/>
      <c r="B184" s="312" t="s">
        <v>248</v>
      </c>
      <c r="C184" s="313"/>
      <c r="D184" s="306"/>
      <c r="E184" s="307"/>
      <c r="F184" s="266"/>
      <c r="G184" s="311"/>
      <c r="H184" s="256"/>
      <c r="I184" s="39"/>
      <c r="J184" s="392" t="s">
        <v>339</v>
      </c>
      <c r="K184" s="392"/>
      <c r="P184" s="29"/>
      <c r="Q184" s="29"/>
      <c r="R184" s="31"/>
      <c r="S184" s="32"/>
      <c r="T184" s="33"/>
      <c r="U184" s="33"/>
      <c r="V184" s="29"/>
    </row>
    <row r="185" spans="1:22" ht="30.75" customHeight="1" x14ac:dyDescent="0.25">
      <c r="A185" s="19"/>
      <c r="B185" s="312" t="s">
        <v>249</v>
      </c>
      <c r="C185" s="313"/>
      <c r="D185" s="306"/>
      <c r="E185" s="307"/>
      <c r="F185" s="266"/>
      <c r="G185" s="311"/>
      <c r="H185" s="256"/>
      <c r="I185" s="39"/>
      <c r="J185" s="392" t="s">
        <v>340</v>
      </c>
      <c r="K185" s="392"/>
      <c r="P185" s="29"/>
      <c r="Q185" s="29"/>
      <c r="R185" s="31"/>
      <c r="S185" s="32"/>
      <c r="T185" s="33"/>
      <c r="U185" s="33"/>
      <c r="V185" s="29"/>
    </row>
    <row r="186" spans="1:22" ht="15.75" customHeight="1" x14ac:dyDescent="0.25">
      <c r="A186" s="19"/>
      <c r="B186" s="312" t="s">
        <v>250</v>
      </c>
      <c r="C186" s="313"/>
      <c r="D186" s="306"/>
      <c r="E186" s="307"/>
      <c r="F186" s="266"/>
      <c r="G186" s="311"/>
      <c r="H186" s="256"/>
      <c r="I186" s="39"/>
      <c r="J186" s="444"/>
      <c r="K186" s="444"/>
      <c r="P186" s="29"/>
      <c r="Q186" s="29"/>
      <c r="R186" s="31"/>
      <c r="S186" s="32"/>
      <c r="T186" s="33"/>
      <c r="U186" s="33"/>
      <c r="V186" s="29"/>
    </row>
    <row r="187" spans="1:22" ht="15.75" customHeight="1" x14ac:dyDescent="0.25">
      <c r="A187" s="19"/>
      <c r="B187" s="312" t="s">
        <v>251</v>
      </c>
      <c r="C187" s="313"/>
      <c r="D187" s="306"/>
      <c r="E187" s="307"/>
      <c r="F187" s="266"/>
      <c r="G187" s="311"/>
      <c r="H187" s="256"/>
      <c r="I187" s="39"/>
      <c r="J187" s="444"/>
      <c r="K187" s="444"/>
      <c r="P187" s="29"/>
      <c r="Q187" s="29"/>
      <c r="R187" s="31"/>
      <c r="S187" s="32"/>
      <c r="T187" s="33"/>
      <c r="U187" s="33"/>
      <c r="V187" s="29"/>
    </row>
    <row r="188" spans="1:22" ht="15.75" customHeight="1" x14ac:dyDescent="0.25">
      <c r="A188" s="19"/>
      <c r="B188" s="312" t="s">
        <v>252</v>
      </c>
      <c r="C188" s="313"/>
      <c r="D188" s="306"/>
      <c r="E188" s="307"/>
      <c r="F188" s="266"/>
      <c r="G188" s="311"/>
      <c r="H188" s="256"/>
      <c r="I188" s="39"/>
      <c r="J188" s="151"/>
      <c r="K188" s="370"/>
      <c r="P188" s="29"/>
      <c r="Q188" s="29"/>
      <c r="R188" s="31"/>
      <c r="S188" s="32"/>
      <c r="T188" s="33"/>
      <c r="U188" s="33"/>
      <c r="V188" s="29"/>
    </row>
    <row r="189" spans="1:22" ht="15.75" customHeight="1" x14ac:dyDescent="0.25">
      <c r="A189" s="19"/>
      <c r="B189" s="312" t="s">
        <v>253</v>
      </c>
      <c r="C189" s="313"/>
      <c r="D189" s="306"/>
      <c r="E189" s="307"/>
      <c r="F189" s="266"/>
      <c r="G189" s="311"/>
      <c r="H189" s="256"/>
      <c r="I189" s="39"/>
      <c r="J189" s="151"/>
      <c r="K189" s="370"/>
      <c r="P189" s="29"/>
      <c r="Q189" s="29"/>
      <c r="R189" s="31"/>
      <c r="S189" s="32"/>
      <c r="T189" s="33"/>
      <c r="U189" s="33"/>
      <c r="V189" s="29"/>
    </row>
    <row r="190" spans="1:22" ht="15.75" customHeight="1" x14ac:dyDescent="0.25">
      <c r="A190" s="19"/>
      <c r="B190" s="312" t="s">
        <v>254</v>
      </c>
      <c r="C190" s="313"/>
      <c r="D190" s="306"/>
      <c r="E190" s="307"/>
      <c r="F190" s="266"/>
      <c r="G190" s="311"/>
      <c r="H190" s="256"/>
      <c r="I190" s="39"/>
      <c r="J190" s="145"/>
      <c r="K190" s="150"/>
      <c r="L190" s="37"/>
      <c r="M190" s="38"/>
      <c r="P190" s="29"/>
      <c r="Q190" s="29"/>
      <c r="R190" s="31"/>
      <c r="S190" s="32"/>
      <c r="T190" s="33"/>
      <c r="U190" s="33"/>
      <c r="V190" s="29"/>
    </row>
    <row r="191" spans="1:22" ht="21" customHeight="1" x14ac:dyDescent="0.25">
      <c r="A191" s="19"/>
      <c r="B191" s="304" t="s">
        <v>16</v>
      </c>
      <c r="C191" s="305"/>
      <c r="D191" s="306"/>
      <c r="E191" s="307"/>
      <c r="F191" s="268"/>
      <c r="G191" s="314" t="str">
        <f>IF(E171="","",IF(AND(E178="",E179=""),"",IF(D149&lt;&gt;"Pay Stubs","", IF(YEAR(D151)=YEAR(E151), IF(OR(F191="", F191 = 0), (SUM(C191:E191)/3)*VLOOKUP(H147, PayPeriods, 3, FALSE), (F191/H151)*260), IF(G149=0,0,IF(OR(F191="", F191 = 0), SUM(C191:E191)/3*VLOOKUP(H147, PayPeriods, 3, FALSE), (F191/G149)*VLOOKUP(H147,PayPeriods,3,FALSE)))))))</f>
        <v/>
      </c>
      <c r="H191" s="260"/>
      <c r="I191" s="39"/>
      <c r="J191" s="444" t="s">
        <v>331</v>
      </c>
      <c r="K191" s="444"/>
      <c r="L191" s="37"/>
      <c r="M191" s="38"/>
      <c r="P191" s="29"/>
      <c r="Q191" s="29"/>
      <c r="R191" s="31"/>
      <c r="S191" s="32"/>
      <c r="T191" s="33"/>
      <c r="U191" s="33"/>
      <c r="V191" s="29"/>
    </row>
    <row r="192" spans="1:22" ht="30" customHeight="1" x14ac:dyDescent="0.25">
      <c r="A192" s="19"/>
      <c r="B192" s="304" t="s">
        <v>33</v>
      </c>
      <c r="C192" s="305"/>
      <c r="D192" s="306"/>
      <c r="E192" s="307"/>
      <c r="F192" s="268"/>
      <c r="G192" s="315" t="str">
        <f>IF(E171="","",IF(AND(E178="",E179=""),"",IF(D149&lt;&gt;"Pay Stubs","", IF(YEAR(D151)=YEAR(E151), IF(OR(F192="", F192 = 0), (SUM(C192:E192)/3)*VLOOKUP(H147, PayPeriods, 3, FALSE), (F192/H151)*260), IF(G149=0,0,IF(OR(F192="", F192 = 0), SUM(C192:E192)/3*VLOOKUP(H147, PayPeriods, 3, FALSE), (F192/G149)*VLOOKUP(H147,PayPeriods,3,FALSE)))))))</f>
        <v/>
      </c>
      <c r="H192" s="260"/>
      <c r="I192" s="39"/>
      <c r="J192" s="444" t="s">
        <v>332</v>
      </c>
      <c r="K192" s="444"/>
      <c r="L192" s="37"/>
      <c r="M192" s="38"/>
      <c r="P192" s="29"/>
      <c r="Q192" s="29"/>
      <c r="R192" s="31"/>
      <c r="S192" s="32"/>
      <c r="T192" s="33"/>
      <c r="U192" s="33"/>
      <c r="V192" s="29"/>
    </row>
    <row r="193" spans="1:12" ht="15.75" customHeight="1" x14ac:dyDescent="0.25">
      <c r="A193" s="19"/>
      <c r="B193" s="292" t="s">
        <v>104</v>
      </c>
      <c r="C193" s="305"/>
      <c r="D193" s="306"/>
      <c r="E193" s="307"/>
      <c r="F193" s="268"/>
      <c r="G193" s="314" t="str">
        <f>IF(E171 = "", "", IF(AND(E178 = "", E179=""), "", IF(D149 = "Pay Stubs", (G182+G191+G192), "")))</f>
        <v/>
      </c>
      <c r="H193" s="316" t="str">
        <f>IF(E171= "", "", IF(AND(E178="", E179 = ""), "", IF(D149 = "Pay Stubs", IF(YEAR(D151) = YEAR(F151), (F193/H151) *260, IF(G149 = 0, 0, (F193/G149)*VLOOKUP(H147,PayPeriods,3,FALSE))), "")))</f>
        <v/>
      </c>
      <c r="I193" s="39"/>
      <c r="J193" s="444" t="s">
        <v>333</v>
      </c>
      <c r="K193" s="444"/>
      <c r="L193" s="37"/>
    </row>
    <row r="194" spans="1:12" ht="15.75" x14ac:dyDescent="0.25">
      <c r="A194" s="19"/>
      <c r="B194" s="129"/>
      <c r="C194" s="270"/>
      <c r="D194" s="270"/>
      <c r="E194" s="270"/>
      <c r="F194" s="270"/>
      <c r="G194" s="270"/>
      <c r="H194" s="270"/>
      <c r="I194" s="39"/>
      <c r="J194" s="392"/>
      <c r="K194" s="392"/>
      <c r="L194" s="37"/>
    </row>
    <row r="195" spans="1:12" ht="15.75" x14ac:dyDescent="0.25">
      <c r="A195" s="19"/>
      <c r="B195" s="317" t="str">
        <f>IF(D149 = "VOE", "", IF((F182+F191+F192) = 0, "",IF((F182+F191+F192) = F193, "", "Year to Date Base pay, Overtime and Other income do not add to the Gross Wages, please correct or explain.")))</f>
        <v/>
      </c>
      <c r="C195" s="85"/>
      <c r="D195" s="85"/>
      <c r="E195" s="318"/>
      <c r="F195" s="90"/>
      <c r="G195" s="90"/>
      <c r="H195" s="90"/>
      <c r="I195" s="24"/>
      <c r="J195" s="392"/>
      <c r="K195" s="392"/>
      <c r="L195" s="37"/>
    </row>
    <row r="196" spans="1:12" ht="15.75" x14ac:dyDescent="0.25">
      <c r="A196" s="19"/>
      <c r="B196" s="317" t="str">
        <f>IF(D149 = "VOE", "", IF(F193 &lt; E193, "Year to Date Gross Wages must be greater than or equal to the last pay stub", ""))</f>
        <v/>
      </c>
      <c r="C196" s="85"/>
      <c r="D196" s="85"/>
      <c r="E196" s="90"/>
      <c r="F196" s="90"/>
      <c r="G196" s="90"/>
      <c r="H196" s="90"/>
      <c r="I196" s="24"/>
      <c r="J196" s="392"/>
      <c r="K196" s="392"/>
      <c r="L196" s="37"/>
    </row>
    <row r="197" spans="1:12" ht="15.75" x14ac:dyDescent="0.25">
      <c r="A197" s="19"/>
      <c r="B197" s="85"/>
      <c r="C197" s="317"/>
      <c r="D197" s="85"/>
      <c r="E197" s="90"/>
      <c r="F197" s="90"/>
      <c r="G197" s="90"/>
      <c r="H197" s="90"/>
      <c r="I197" s="24"/>
      <c r="J197" s="392"/>
      <c r="K197" s="392"/>
      <c r="L197" s="37"/>
    </row>
    <row r="198" spans="1:12" ht="15.75" x14ac:dyDescent="0.25">
      <c r="A198" s="19"/>
      <c r="B198" s="319" t="str">
        <f xml:space="preserve"> IF(AND(B199 = "", B200 = ""), "", "If Regular Base Hours and/or Base Pay Rate are not provided on the check stubs, enter the numbers calculated below.")</f>
        <v/>
      </c>
      <c r="C198" s="317"/>
      <c r="D198" s="85"/>
      <c r="E198" s="90"/>
      <c r="F198" s="90"/>
      <c r="G198" s="90"/>
      <c r="H198" s="90"/>
      <c r="I198" s="24"/>
      <c r="J198" s="392"/>
      <c r="K198" s="392"/>
      <c r="L198" s="37"/>
    </row>
    <row r="199" spans="1:12" ht="15.75" x14ac:dyDescent="0.25">
      <c r="A199" s="19"/>
      <c r="B199" s="320" t="str">
        <f>IF(D149 = "Pay Stubs", IF(G181 = "Hourly Pay Rate", IF(AND(C199="", D199 = "", E199 = ""), "","Hours Calculator"), ""), "")</f>
        <v/>
      </c>
      <c r="C199" s="321" t="str">
        <f>IF(D149 = "Pay Stubs", IF(G181 = "Hourly Pay Rate", IF(C181 = "", "",C182/C181), ""), "")</f>
        <v/>
      </c>
      <c r="D199" s="321" t="str">
        <f>IF(D149 = "Pay Stubs", IF(G181 = "Hourly Pay Rate", IF(D181 = "", "", D182/D181), ""), "")</f>
        <v/>
      </c>
      <c r="E199" s="321" t="str">
        <f>IF(D149 = "Pay Stubs", IF(G181 = "Hourly Pay Rate", IF(E181 = "", "", E182/E181), ""), "")</f>
        <v/>
      </c>
      <c r="F199" s="90"/>
      <c r="G199" s="87"/>
      <c r="H199" s="85"/>
      <c r="I199" s="24"/>
      <c r="J199" s="392"/>
      <c r="K199" s="392"/>
      <c r="L199" s="28"/>
    </row>
    <row r="200" spans="1:12" ht="15.75" x14ac:dyDescent="0.25">
      <c r="A200" s="19"/>
      <c r="B200" s="320" t="str">
        <f>IF(D149 = "Pay Stubs", IF(G181 = "Hourly Pay Rate", IF(AND(C200="", D200 = "", E200 = ""), "","Rate Calculator"), ""), "")</f>
        <v/>
      </c>
      <c r="C200" s="322" t="str">
        <f>IF(D149 = "Pay Stubs", IF(G181="Hourly Pay Rate", IF(OR(C180 = "",C180 = 0), "", C182/C180),""), "")</f>
        <v/>
      </c>
      <c r="D200" s="322" t="str">
        <f>IF(D149="Pay Stubs",IF(G181="Hourly Pay Rate",IF(OR(D180="", D180 = 0),"",D182/D180), ""),"")</f>
        <v/>
      </c>
      <c r="E200" s="322" t="str">
        <f>IF(D149 = "Pay Stubs", IF(G181="Hourly Pay Rate", IF(OR(E180 = "",E180 = 0), "", E182/E180), ""), "")</f>
        <v/>
      </c>
      <c r="F200" s="85"/>
      <c r="G200" s="87"/>
      <c r="H200" s="85"/>
      <c r="I200" s="24"/>
      <c r="J200" s="392"/>
      <c r="K200" s="392"/>
      <c r="L200" s="18"/>
    </row>
    <row r="201" spans="1:12" ht="15.75" x14ac:dyDescent="0.25">
      <c r="A201" s="19"/>
      <c r="B201" s="90"/>
      <c r="C201" s="90"/>
      <c r="D201" s="90"/>
      <c r="E201" s="90"/>
      <c r="F201" s="90"/>
      <c r="G201" s="85"/>
      <c r="H201" s="323"/>
      <c r="I201" s="24"/>
      <c r="J201" s="392"/>
      <c r="K201" s="392"/>
      <c r="L201" s="18"/>
    </row>
    <row r="202" spans="1:12" ht="15.75" x14ac:dyDescent="0.25">
      <c r="A202" s="19"/>
      <c r="B202" s="85"/>
      <c r="C202" s="85"/>
      <c r="D202" s="85"/>
      <c r="E202" s="85"/>
      <c r="F202" s="85"/>
      <c r="G202" s="85"/>
      <c r="H202" s="85"/>
      <c r="I202" s="19"/>
      <c r="J202" s="392"/>
      <c r="K202" s="392"/>
      <c r="L202" s="18"/>
    </row>
    <row r="203" spans="1:12" ht="15.75" customHeight="1" thickBot="1" x14ac:dyDescent="0.3">
      <c r="A203" s="19"/>
      <c r="B203" s="204" t="s">
        <v>59</v>
      </c>
      <c r="C203" s="205"/>
      <c r="D203" s="206" t="str">
        <f>E5</f>
        <v>Name not entered on Household Summary</v>
      </c>
      <c r="E203" s="205"/>
      <c r="F203" s="205"/>
      <c r="G203" s="205"/>
      <c r="H203" s="364" t="s">
        <v>239</v>
      </c>
      <c r="I203" s="24"/>
      <c r="J203" s="392"/>
      <c r="K203" s="392"/>
      <c r="L203" s="18"/>
    </row>
    <row r="204" spans="1:12" ht="15.75" customHeight="1" thickTop="1" thickBot="1" x14ac:dyDescent="0.3">
      <c r="A204" s="19"/>
      <c r="B204" s="212"/>
      <c r="C204" s="209"/>
      <c r="D204" s="224"/>
      <c r="E204" s="221"/>
      <c r="F204" s="216"/>
      <c r="G204" s="216"/>
      <c r="H204" s="217"/>
      <c r="I204" s="24"/>
      <c r="J204" s="456" t="s">
        <v>338</v>
      </c>
      <c r="K204" s="456"/>
      <c r="L204" s="18"/>
    </row>
    <row r="205" spans="1:12" ht="16.5" customHeight="1" thickBot="1" x14ac:dyDescent="0.3">
      <c r="A205" s="19"/>
      <c r="B205" s="212" t="s">
        <v>64</v>
      </c>
      <c r="C205" s="209" t="s">
        <v>6</v>
      </c>
      <c r="D205" s="393"/>
      <c r="E205" s="394"/>
      <c r="F205" s="394"/>
      <c r="G205" s="395"/>
      <c r="H205" s="213" t="str">
        <f>IF(D207="VOE", E217, IF(D207 = "Pay Stubs", E229, ""))</f>
        <v/>
      </c>
      <c r="I205" s="24"/>
      <c r="J205" s="392" t="s">
        <v>347</v>
      </c>
      <c r="K205" s="392"/>
      <c r="L205" s="18"/>
    </row>
    <row r="206" spans="1:12" ht="15.75" customHeight="1" thickBot="1" x14ac:dyDescent="0.3">
      <c r="A206" s="19"/>
      <c r="B206" s="212"/>
      <c r="C206" s="209"/>
      <c r="D206" s="214"/>
      <c r="E206" s="215"/>
      <c r="F206" s="215"/>
      <c r="G206" s="216" t="s">
        <v>70</v>
      </c>
      <c r="H206" s="217" t="s">
        <v>61</v>
      </c>
      <c r="I206" s="24"/>
      <c r="J206" s="392" t="s">
        <v>319</v>
      </c>
      <c r="K206" s="392"/>
      <c r="L206" s="18"/>
    </row>
    <row r="207" spans="1:12" ht="15.75" customHeight="1" thickBot="1" x14ac:dyDescent="0.3">
      <c r="A207" s="19"/>
      <c r="B207" s="212"/>
      <c r="C207" s="218" t="s">
        <v>36</v>
      </c>
      <c r="D207" s="219"/>
      <c r="E207" s="220" t="str">
        <f>IF(ISNUMBER(SEARCH("VOE",D207)),"Warning: Fill VOE Sec Only!!","Warning: Fill PayStubs Sec Only!!")</f>
        <v>Warning: Fill PayStubs Sec Only!!</v>
      </c>
      <c r="F207" s="221"/>
      <c r="G207" s="222" t="e">
        <f>IF(OR(H205 = "Monthly", H205="Semi-Monthly"), IF(D207="VOE", H218, IF(D207 = "Pay Stubs", F231, "")), ROUNDUP(H207,0))</f>
        <v>#VALUE!</v>
      </c>
      <c r="H207" s="324" t="e">
        <f>G209/(VLOOKUP(H205, PayPeriods, 2, FALSE))</f>
        <v>#VALUE!</v>
      </c>
      <c r="I207" s="24"/>
      <c r="J207" s="392" t="s">
        <v>348</v>
      </c>
      <c r="K207" s="392"/>
      <c r="L207" s="18"/>
    </row>
    <row r="208" spans="1:12" ht="15.75" customHeight="1" thickBot="1" x14ac:dyDescent="0.3">
      <c r="A208" s="19"/>
      <c r="B208" s="212"/>
      <c r="C208" s="209"/>
      <c r="D208" s="224"/>
      <c r="E208" s="221"/>
      <c r="F208" s="216" t="s">
        <v>22</v>
      </c>
      <c r="G208" s="216" t="s">
        <v>72</v>
      </c>
      <c r="H208" s="217" t="s">
        <v>69</v>
      </c>
      <c r="I208" s="24"/>
      <c r="J208" s="392"/>
      <c r="K208" s="392"/>
      <c r="L208" s="18"/>
    </row>
    <row r="209" spans="1:13" ht="15.75" customHeight="1" thickBot="1" x14ac:dyDescent="0.3">
      <c r="A209" s="19"/>
      <c r="B209" s="208"/>
      <c r="C209" s="218" t="s">
        <v>0</v>
      </c>
      <c r="D209" s="326"/>
      <c r="E209" s="225" t="e">
        <f>CONCATENATE("1/1/",YEAR(F209))</f>
        <v>#VALUE!</v>
      </c>
      <c r="F209" s="226" t="str">
        <f>IF(D207 = "VOE", E218, IF(D207 = "Pay Stubs", IF(OR(C237 = "", D237="",E237 = ""), IF(OR(C236 = "",D236="", E236=""), "", E236), E237),""))</f>
        <v/>
      </c>
      <c r="G209" s="226" t="e">
        <f>IF(YEAR(D209) = YEAR(F209), F209-D209+1,F209-E209+1)</f>
        <v>#VALUE!</v>
      </c>
      <c r="H209" s="227" t="e">
        <f>ROUNDUP(G209*(5/7), 0)</f>
        <v>#VALUE!</v>
      </c>
      <c r="I209" s="19"/>
      <c r="J209" s="392"/>
      <c r="K209" s="392"/>
      <c r="L209" s="18"/>
    </row>
    <row r="210" spans="1:13" ht="15.75" customHeight="1" thickBot="1" x14ac:dyDescent="0.3">
      <c r="A210" s="19"/>
      <c r="B210" s="228"/>
      <c r="C210" s="229"/>
      <c r="D210" s="230"/>
      <c r="E210" s="231"/>
      <c r="F210" s="231"/>
      <c r="G210" s="232" t="s">
        <v>71</v>
      </c>
      <c r="H210" s="233" t="str">
        <f>IF(D207 = "VOE", IF(E215&gt;VLOOKUP(H205, PayPeriods, 6, FALSE), VLOOKUP(H205, PayPeriods, 6, FALSE), E215),IF(D207="Pay Stubs", IF((C238+D238+E238)/3 &gt; VLOOKUP(H205, PayPeriods, 6, FALSE), VLOOKUP(H205, PayPeriods, 6, FALSE), (C238+D238+E238)/3), ""))</f>
        <v/>
      </c>
      <c r="I210" s="24"/>
      <c r="J210" s="392"/>
      <c r="K210" s="392"/>
      <c r="L210" s="18"/>
    </row>
    <row r="211" spans="1:13" ht="15.75" customHeight="1" thickTop="1" x14ac:dyDescent="0.25">
      <c r="A211" s="19"/>
      <c r="B211" s="188"/>
      <c r="C211" s="91"/>
      <c r="D211" s="234"/>
      <c r="E211" s="235"/>
      <c r="F211" s="235"/>
      <c r="G211" s="91"/>
      <c r="H211" s="236"/>
      <c r="I211" s="24"/>
      <c r="J211" s="145"/>
      <c r="K211" s="146"/>
      <c r="L211" s="18"/>
    </row>
    <row r="212" spans="1:13" ht="15.75" customHeight="1" x14ac:dyDescent="0.25">
      <c r="A212" s="19"/>
      <c r="B212" s="237" t="s">
        <v>9</v>
      </c>
      <c r="C212" s="396" t="s">
        <v>38</v>
      </c>
      <c r="D212" s="396"/>
      <c r="E212" s="396"/>
      <c r="F212" s="396"/>
      <c r="G212" s="396"/>
      <c r="H212" s="397"/>
      <c r="I212" s="24"/>
      <c r="J212" s="445" t="s">
        <v>179</v>
      </c>
      <c r="K212" s="445"/>
      <c r="L212" s="18"/>
    </row>
    <row r="213" spans="1:13" ht="15.75" customHeight="1" x14ac:dyDescent="0.25">
      <c r="A213" s="19"/>
      <c r="B213" s="238"/>
      <c r="C213" s="91"/>
      <c r="D213" s="234"/>
      <c r="E213" s="239"/>
      <c r="F213" s="239"/>
      <c r="G213" s="91"/>
      <c r="H213" s="240"/>
      <c r="I213" s="24"/>
      <c r="J213" s="444"/>
      <c r="K213" s="444"/>
      <c r="L213" s="18"/>
    </row>
    <row r="214" spans="1:13" ht="24.75" customHeight="1" thickBot="1" x14ac:dyDescent="0.3">
      <c r="A214" s="19"/>
      <c r="B214" s="238"/>
      <c r="C214" s="241"/>
      <c r="D214" s="241"/>
      <c r="E214" s="242" t="s">
        <v>37</v>
      </c>
      <c r="F214" s="243" t="s">
        <v>50</v>
      </c>
      <c r="G214" s="244" t="s">
        <v>49</v>
      </c>
      <c r="H214" s="243" t="s">
        <v>51</v>
      </c>
      <c r="I214" s="26"/>
      <c r="J214" s="444" t="s">
        <v>320</v>
      </c>
      <c r="K214" s="444"/>
      <c r="L214" s="18"/>
    </row>
    <row r="215" spans="1:13" ht="15.75" customHeight="1" thickBot="1" x14ac:dyDescent="0.3">
      <c r="A215" s="19"/>
      <c r="B215" s="188"/>
      <c r="C215" s="447" t="s">
        <v>34</v>
      </c>
      <c r="D215" s="448"/>
      <c r="E215" s="245"/>
      <c r="F215" s="246"/>
      <c r="G215" s="247"/>
      <c r="H215" s="248"/>
      <c r="I215" s="27"/>
      <c r="J215" s="444"/>
      <c r="K215" s="444"/>
      <c r="L215" s="18"/>
    </row>
    <row r="216" spans="1:13" ht="16.5" thickBot="1" x14ac:dyDescent="0.3">
      <c r="A216" s="19"/>
      <c r="B216" s="398" t="str">
        <f>IF(D207 = "VOE", IF(G216 = "Hourly Pay Rate", IF(E215&gt;VLOOKUP(H205,PayPeriods,6,FALSE),CONCATENATE("    Average hours &gt; ", ROUND(VLOOKUP(H205, PayPeriods, 6, FALSE),2), " (Standard Work Hours in Year / Pay Periods in Year);  ", ROUND(VLOOKUP(H205, PayPeriods, 6, FALSE),2), " hours used."), ""), ""), "")</f>
        <v/>
      </c>
      <c r="C216" s="449" t="s">
        <v>27</v>
      </c>
      <c r="D216" s="450"/>
      <c r="E216" s="249"/>
      <c r="F216" s="250" t="s">
        <v>99</v>
      </c>
      <c r="G216" s="399"/>
      <c r="H216" s="400"/>
      <c r="I216" s="24"/>
      <c r="J216" s="369" t="s">
        <v>321</v>
      </c>
      <c r="K216" s="370" t="s">
        <v>322</v>
      </c>
      <c r="L216" s="18"/>
    </row>
    <row r="217" spans="1:13" ht="15.75" customHeight="1" x14ac:dyDescent="0.25">
      <c r="A217" s="19"/>
      <c r="B217" s="398"/>
      <c r="C217" s="447" t="s">
        <v>35</v>
      </c>
      <c r="D217" s="448"/>
      <c r="E217" s="251"/>
      <c r="F217" s="401" t="str">
        <f>IF(AND(E217 &lt;&gt; "Monthly", E217 &lt;&gt; "Semi-Monthly", H218&gt;0), "Payroll Frequency changed, delete value in H66", "")</f>
        <v/>
      </c>
      <c r="G217" s="402"/>
      <c r="H217" s="403"/>
      <c r="I217" s="68">
        <f>IF(F217 = "Enter # of Pay Periods to Date", 50, 0)</f>
        <v>0</v>
      </c>
      <c r="J217" s="444" t="s">
        <v>323</v>
      </c>
      <c r="K217" s="444"/>
      <c r="L217" s="18"/>
    </row>
    <row r="218" spans="1:13" ht="15.75" customHeight="1" x14ac:dyDescent="0.25">
      <c r="A218" s="19"/>
      <c r="B218" s="398"/>
      <c r="C218" s="454" t="s">
        <v>22</v>
      </c>
      <c r="D218" s="455"/>
      <c r="E218" s="252"/>
      <c r="F218" s="404" t="str">
        <f>IF(D207 = "VOE", IF(H205 &lt;&gt; "", IF(H205 = "Annual", "1 pay period", IF(OR(E217="Semi-Monthly", E217 = "Monthly"), "Enter # of Pay Periods to Date", IF(E218 = "", "",CONCATENATE(G207," pay periods to date")))), ""), "")</f>
        <v/>
      </c>
      <c r="G218" s="404"/>
      <c r="H218" s="253"/>
      <c r="I218" s="34"/>
      <c r="J218" s="392" t="s">
        <v>324</v>
      </c>
      <c r="K218" s="392"/>
      <c r="L218" s="18"/>
    </row>
    <row r="219" spans="1:13" ht="15.75" x14ac:dyDescent="0.25">
      <c r="A219" s="19"/>
      <c r="B219" s="398"/>
      <c r="C219" s="405" t="s">
        <v>8</v>
      </c>
      <c r="D219" s="406"/>
      <c r="E219" s="254"/>
      <c r="F219" s="255" t="str">
        <f>IF(G219 = "", "", IF(G219 = 0, 0, G219/VLOOKUP(H205, PayPeriods, 3, FALSE)))</f>
        <v/>
      </c>
      <c r="G219" s="177" t="str">
        <f>IF(OR(G216="", E217 = "", E218=""), "", IF(D207="VOE",IF(G216="Hourly Pay Rate",H210*E216*VLOOKUP(H205, PayPeriods, 4, FALSE) *(VLOOKUP(H205,PayPeriods,3,FALSE)),E216*VLOOKUP(G216,PayRates,2,FALSE)),""))</f>
        <v/>
      </c>
      <c r="H219" s="256"/>
      <c r="I219" s="25"/>
      <c r="J219" s="392"/>
      <c r="K219" s="392"/>
      <c r="L219" s="18"/>
    </row>
    <row r="220" spans="1:13" ht="14.25" customHeight="1" x14ac:dyDescent="0.25">
      <c r="A220" s="19"/>
      <c r="B220" s="257"/>
      <c r="C220" s="405" t="s">
        <v>16</v>
      </c>
      <c r="D220" s="406"/>
      <c r="E220" s="254"/>
      <c r="F220" s="258" t="str">
        <f>IF(OR(G216="", E217 = "", E218=""), "", IF(D207="VOE",IF(YEAR(D209) = YEAR(E209), (E220/H209)*VLOOKUP(H205, PayPeriods, 5,FALSE), IF(G207 = 0, 0, E220/G207)), ""))</f>
        <v/>
      </c>
      <c r="G220" s="259" t="str">
        <f>IF(OR(G216="", E217 = "", E218=""), "", IF(D207= "VOE", IF(YEAR(D209) = YEAR(E209), (E220/H209)*VLOOKUP(H205, PayPeriods, 5, FALSE) * VLOOKUP(H205, PayPeriods, 3,FALSE), IF(G207 = 0, 0, (E220/G207)*VLOOKUP(H205, PayPeriods, 3, FALSE))), ""))</f>
        <v/>
      </c>
      <c r="H220" s="260"/>
      <c r="I220" s="25"/>
      <c r="J220" s="392"/>
      <c r="K220" s="392"/>
      <c r="L220" s="29"/>
      <c r="M220" s="29"/>
    </row>
    <row r="221" spans="1:13" ht="14.25" customHeight="1" x14ac:dyDescent="0.25">
      <c r="A221" s="19"/>
      <c r="B221" s="261"/>
      <c r="C221" s="407" t="s">
        <v>29</v>
      </c>
      <c r="D221" s="408"/>
      <c r="E221" s="262"/>
      <c r="F221" s="263"/>
      <c r="G221" s="264"/>
      <c r="H221" s="265"/>
      <c r="I221" s="35"/>
      <c r="J221" s="444" t="s">
        <v>325</v>
      </c>
      <c r="K221" s="444"/>
      <c r="L221" s="29"/>
      <c r="M221" s="29"/>
    </row>
    <row r="222" spans="1:13" ht="16.5" customHeight="1" x14ac:dyDescent="0.25">
      <c r="A222" s="19"/>
      <c r="B222" s="261"/>
      <c r="C222" s="409"/>
      <c r="D222" s="410"/>
      <c r="E222" s="266"/>
      <c r="F222" s="267" t="str">
        <f>IF(OR(G216="", E217 = "", E218=""), "", IF(D207="VOE", IF(YEAR(D209) = YEAR(E209), (E222/H209)*VLOOKUP(H205, PayPeriods, 5,FALSE), IF(G207 = 0, 0, E222/G207)),""))</f>
        <v/>
      </c>
      <c r="G222" s="200" t="str">
        <f>IF(OR(G216="", E217 = "", E218=""), "", IF(D207 = "VOE", IF(YEAR(D209) = YEAR(E209), (E222/H209)*VLOOKUP(H205, PayPeriods, 5, FALSE) * VLOOKUP(H205, PayPeriods, 3,FALSE), IF(G207 = 0, 0, E222/G207)*VLOOKUP(H205, PayPeriods, 3, FALSE)), ""))</f>
        <v/>
      </c>
      <c r="H222" s="256"/>
      <c r="I222" s="35"/>
      <c r="J222" s="444"/>
      <c r="K222" s="444"/>
      <c r="L222" s="29"/>
      <c r="M222" s="29"/>
    </row>
    <row r="223" spans="1:13" ht="15.75" customHeight="1" x14ac:dyDescent="0.25">
      <c r="A223" s="19"/>
      <c r="B223" s="261"/>
      <c r="C223" s="405" t="s">
        <v>39</v>
      </c>
      <c r="D223" s="406"/>
      <c r="E223" s="268"/>
      <c r="F223" s="269"/>
      <c r="G223" s="177" t="str">
        <f>IF(OR(G216="", E217 = "", E218=""), "", IF(D207 = "VOE", SUM(G219:G222),""))</f>
        <v/>
      </c>
      <c r="H223" s="175" t="str">
        <f>IF(OR(G216="",E217="",E218=""),"",IF(D207="VOE",IF(YEAR(D209) = YEAR(F209), (E223/H209) *260, IF(G207=0,0,(E223/G207)*VLOOKUP(H205,PayPeriods,3,FALSE))),""))</f>
        <v/>
      </c>
      <c r="I223" s="24"/>
      <c r="J223" s="444"/>
      <c r="K223" s="444"/>
      <c r="L223" s="29"/>
      <c r="M223" s="29"/>
    </row>
    <row r="224" spans="1:13" ht="15.75" customHeight="1" x14ac:dyDescent="0.25">
      <c r="A224" s="19"/>
      <c r="B224" s="261"/>
      <c r="C224" s="405" t="str">
        <f>IF(E218="","Gross Pay Prior Year",CONCATENATE("Gross Pay ",YEAR(E218)-1))</f>
        <v>Gross Pay Prior Year</v>
      </c>
      <c r="D224" s="406"/>
      <c r="E224" s="268"/>
      <c r="F224" s="270"/>
      <c r="G224" s="270"/>
      <c r="H224" s="271"/>
      <c r="I224" s="24"/>
      <c r="J224" s="392" t="s">
        <v>326</v>
      </c>
      <c r="K224" s="392"/>
      <c r="L224" s="28"/>
    </row>
    <row r="225" spans="1:25" ht="16.5" thickBot="1" x14ac:dyDescent="0.3">
      <c r="A225" s="19"/>
      <c r="B225" s="272"/>
      <c r="C225" s="405" t="str">
        <f>IF(E218="","Gross Pay Prior Year",CONCATENATE("Gross Pay ",YEAR(E218)-2))</f>
        <v>Gross Pay Prior Year</v>
      </c>
      <c r="D225" s="406"/>
      <c r="E225" s="273"/>
      <c r="F225" s="270"/>
      <c r="G225" s="270"/>
      <c r="H225" s="271"/>
      <c r="I225" s="24"/>
      <c r="J225" s="392"/>
      <c r="K225" s="392"/>
      <c r="L225" s="28"/>
    </row>
    <row r="226" spans="1:25" ht="15.75" x14ac:dyDescent="0.25">
      <c r="A226" s="19"/>
      <c r="B226" s="188"/>
      <c r="C226" s="274"/>
      <c r="D226" s="274"/>
      <c r="E226" s="270"/>
      <c r="F226" s="270"/>
      <c r="G226" s="270"/>
      <c r="H226" s="271"/>
      <c r="I226" s="24"/>
      <c r="J226" s="149"/>
      <c r="K226" s="369"/>
      <c r="L226" s="28"/>
    </row>
    <row r="227" spans="1:25" ht="15" customHeight="1" x14ac:dyDescent="0.25">
      <c r="A227" s="19"/>
      <c r="B227" s="451" t="str">
        <f>IF(D207="VOE", IF(E219+E220+E222= E223, "", "Base Pay + Overtime + Commissions/Tips do not add to the Gross Pay (Current Year).  Please correct the numbers or explain the difference."), "")</f>
        <v/>
      </c>
      <c r="C227" s="452"/>
      <c r="D227" s="452"/>
      <c r="E227" s="452"/>
      <c r="F227" s="452"/>
      <c r="G227" s="452"/>
      <c r="H227" s="453"/>
      <c r="I227" s="24"/>
      <c r="J227" s="149"/>
      <c r="K227" s="369"/>
      <c r="L227" s="28"/>
    </row>
    <row r="228" spans="1:25" ht="16.5" thickBot="1" x14ac:dyDescent="0.3">
      <c r="A228" s="19"/>
      <c r="B228" s="261"/>
      <c r="C228" s="446"/>
      <c r="D228" s="446"/>
      <c r="E228" s="275"/>
      <c r="F228" s="275"/>
      <c r="G228" s="276" t="s">
        <v>7</v>
      </c>
      <c r="H228" s="277">
        <f>IF(OR(C237 = "", D237="", E237=""), IF(OR(C236 = "", D236 = "", E236 = ""), (E235-C235)/2, (E236-C236)/2), (E237-C237)/2)</f>
        <v>0</v>
      </c>
      <c r="I228" s="24"/>
      <c r="J228" s="392"/>
      <c r="K228" s="392"/>
    </row>
    <row r="229" spans="1:25" ht="16.5" customHeight="1" thickBot="1" x14ac:dyDescent="0.3">
      <c r="A229" s="19"/>
      <c r="B229" s="278" t="s">
        <v>17</v>
      </c>
      <c r="C229" s="411" t="s">
        <v>116</v>
      </c>
      <c r="D229" s="411"/>
      <c r="E229" s="279"/>
      <c r="F229" s="412" t="s">
        <v>54</v>
      </c>
      <c r="G229" s="412"/>
      <c r="H229" s="280" t="str">
        <f>IF(OR(H228="", H228 = 0, H228&gt;31), "", IF(H228 &gt;20, "Monthly", IF(H228&gt;14, "Semi-Monthly", IF(H228&gt;9, "Bi-Weekly", "Weekly"))))</f>
        <v/>
      </c>
      <c r="I229" s="24"/>
      <c r="J229" s="445" t="s">
        <v>233</v>
      </c>
      <c r="K229" s="445"/>
    </row>
    <row r="230" spans="1:25" ht="15.75" x14ac:dyDescent="0.25">
      <c r="A230" s="19"/>
      <c r="B230" s="281"/>
      <c r="C230" s="282"/>
      <c r="D230" s="282"/>
      <c r="E230" s="282"/>
      <c r="F230" s="283"/>
      <c r="G230" s="283"/>
      <c r="H230" s="280"/>
      <c r="I230" s="24"/>
      <c r="J230" s="392"/>
      <c r="K230" s="392"/>
    </row>
    <row r="231" spans="1:25" ht="15.75" customHeight="1" x14ac:dyDescent="0.25">
      <c r="A231" s="19"/>
      <c r="B231" s="188"/>
      <c r="C231" s="413" t="str">
        <f>IF(D207="Pay Stubs",IF(H205&lt;&gt;"",IF(OR(H205="Semi-Monthly",H205="Monthly"),"Enter number of Pay Periods to Date", IF(F231&gt;0,"Payroll Frequency changed, delete value in F231", "")),""), "")</f>
        <v/>
      </c>
      <c r="D231" s="413"/>
      <c r="E231" s="413"/>
      <c r="F231" s="284"/>
      <c r="G231" s="285">
        <f>IF(C231 = "Enter number of Pay Periods to Date", 50, 0)</f>
        <v>0</v>
      </c>
      <c r="H231" s="280"/>
      <c r="I231" s="24"/>
      <c r="J231" s="444" t="s">
        <v>327</v>
      </c>
      <c r="K231" s="444"/>
    </row>
    <row r="232" spans="1:25" ht="35.1" customHeight="1" x14ac:dyDescent="0.25">
      <c r="A232" s="19"/>
      <c r="B232" s="286"/>
      <c r="C232" s="414" t="str">
        <f xml:space="preserve"> IF(AND(OR(G251="", G251 = 0), OR(H251="", H251=0)), "", IF(H228&gt;31, "Pay stubs do not appear to be consecutive based on dates entered.", IF(OR( E236 &lt; C236, E236 &lt;D236, E237 &lt; C237, E237 &lt;D237), "Pay Stubs may be out of order.  Please check dates.",IF(H229 = "", "", IF(E229 = H229, "", "If Payroll Frequency selected does not equal Recommended please provide an explanation.")))))</f>
        <v/>
      </c>
      <c r="D232" s="414"/>
      <c r="E232" s="414"/>
      <c r="F232" s="414"/>
      <c r="G232" s="414"/>
      <c r="H232" s="415"/>
      <c r="I232" s="24"/>
      <c r="J232" s="444"/>
      <c r="K232" s="444"/>
    </row>
    <row r="233" spans="1:25" ht="15.75" x14ac:dyDescent="0.25">
      <c r="A233" s="19"/>
      <c r="B233" s="188"/>
      <c r="C233" s="287"/>
      <c r="D233" s="274"/>
      <c r="E233" s="274"/>
      <c r="F233" s="274"/>
      <c r="G233" s="274"/>
      <c r="H233" s="288"/>
      <c r="I233" s="24"/>
      <c r="J233" s="392"/>
      <c r="K233" s="392"/>
    </row>
    <row r="234" spans="1:25" ht="24.75" customHeight="1" thickBot="1" x14ac:dyDescent="0.3">
      <c r="A234" s="19"/>
      <c r="B234" s="289"/>
      <c r="C234" s="290" t="s">
        <v>66</v>
      </c>
      <c r="D234" s="290" t="s">
        <v>67</v>
      </c>
      <c r="E234" s="290" t="s">
        <v>255</v>
      </c>
      <c r="F234" s="291" t="s">
        <v>53</v>
      </c>
      <c r="G234" s="290" t="s">
        <v>52</v>
      </c>
      <c r="H234" s="290" t="s">
        <v>51</v>
      </c>
      <c r="I234" s="19"/>
      <c r="J234" s="444" t="s">
        <v>328</v>
      </c>
      <c r="K234" s="444"/>
    </row>
    <row r="235" spans="1:25" ht="13.5" customHeight="1" x14ac:dyDescent="0.25">
      <c r="A235" s="19"/>
      <c r="B235" s="292" t="s">
        <v>100</v>
      </c>
      <c r="C235" s="293"/>
      <c r="D235" s="294"/>
      <c r="E235" s="295"/>
      <c r="F235" s="416" t="str">
        <f>IF(D207 = "Pay Stubs", IF(AND(H205 &lt;&gt; "", F209 &lt;&gt; ""), IF(H205 = "Annual", "1 pay period to date", IF(OR(H205="Semi-Monthly", H205 = "Monthly"), "", IF(E229 = "", "",CONCATENATE(G207," pay periods to date")))), ""), "")</f>
        <v/>
      </c>
      <c r="G235" s="419" t="str">
        <f>IF(D207 = "Pay Stubs", IF(G239 = "Hourly Pay Rate", IF((C238+D238+E238)/3&gt;VLOOKUP(H205,PayPeriods,6,FALSE),CONCATENATE("Average hours &gt; ", ROUND(VLOOKUP(H205, PayPeriods, 6, FALSE),2), " (Standard Work Hours in Year / Pay Periods in Year); ", ROUND(VLOOKUP(H205, PayPeriods, 6, FALSE),2), " hours used to calculate base pay."), ""), ""), "")</f>
        <v/>
      </c>
      <c r="H235" s="420"/>
      <c r="I235" s="39"/>
      <c r="J235" s="444"/>
      <c r="K235" s="444"/>
    </row>
    <row r="236" spans="1:25" ht="15.75" customHeight="1" x14ac:dyDescent="0.25">
      <c r="A236" s="19"/>
      <c r="B236" s="292" t="s">
        <v>101</v>
      </c>
      <c r="C236" s="296"/>
      <c r="D236" s="297"/>
      <c r="E236" s="298"/>
      <c r="F236" s="417"/>
      <c r="G236" s="421"/>
      <c r="H236" s="422"/>
      <c r="I236" s="40"/>
      <c r="J236" s="444" t="s">
        <v>329</v>
      </c>
      <c r="K236" s="444"/>
    </row>
    <row r="237" spans="1:25" ht="15.75" x14ac:dyDescent="0.25">
      <c r="A237" s="19"/>
      <c r="B237" s="292" t="s">
        <v>102</v>
      </c>
      <c r="C237" s="296"/>
      <c r="D237" s="297"/>
      <c r="E237" s="299"/>
      <c r="F237" s="417"/>
      <c r="G237" s="421"/>
      <c r="H237" s="422"/>
      <c r="I237" s="39"/>
      <c r="J237" s="444"/>
      <c r="K237" s="444"/>
    </row>
    <row r="238" spans="1:25" ht="16.5" thickBot="1" x14ac:dyDescent="0.3">
      <c r="A238" s="19"/>
      <c r="B238" s="300" t="s">
        <v>103</v>
      </c>
      <c r="C238" s="301"/>
      <c r="D238" s="302"/>
      <c r="E238" s="303"/>
      <c r="F238" s="418"/>
      <c r="G238" s="421"/>
      <c r="H238" s="422"/>
      <c r="I238" s="39"/>
      <c r="J238" s="444"/>
      <c r="K238" s="444"/>
    </row>
    <row r="239" spans="1:25" ht="16.5" thickBot="1" x14ac:dyDescent="0.3">
      <c r="A239" s="19"/>
      <c r="B239" s="304" t="s">
        <v>27</v>
      </c>
      <c r="C239" s="305"/>
      <c r="D239" s="306"/>
      <c r="E239" s="307"/>
      <c r="F239" s="308" t="s">
        <v>90</v>
      </c>
      <c r="G239" s="423"/>
      <c r="H239" s="424"/>
      <c r="I239" s="39"/>
      <c r="J239" s="392" t="s">
        <v>321</v>
      </c>
      <c r="K239" s="392"/>
      <c r="P239" s="28"/>
      <c r="Q239" s="29"/>
      <c r="R239" s="29"/>
      <c r="S239" s="29"/>
      <c r="T239" s="29"/>
      <c r="U239" s="29"/>
      <c r="V239" s="29"/>
      <c r="W239" s="29"/>
      <c r="X239" s="29"/>
      <c r="Y239" s="29"/>
    </row>
    <row r="240" spans="1:25" ht="15.75" customHeight="1" x14ac:dyDescent="0.25">
      <c r="A240" s="19"/>
      <c r="B240" s="309" t="s">
        <v>247</v>
      </c>
      <c r="C240" s="310">
        <f>SUM(C241:C248)</f>
        <v>0</v>
      </c>
      <c r="D240" s="310">
        <f t="shared" ref="D240:E240" si="4">SUM(D241:D248)</f>
        <v>0</v>
      </c>
      <c r="E240" s="310">
        <f t="shared" si="4"/>
        <v>0</v>
      </c>
      <c r="F240" s="310">
        <f>SUM(F241:F248)</f>
        <v>0</v>
      </c>
      <c r="G240" s="311" t="str">
        <f>IF(OR(E229 = "", G239 = ""), "", IF(AND(E236="", E237 = ""), "", IF(D207 = "Pay Stubs", IF(G239 = "Hourly Pay Rate", H210*E239*(VLOOKUP(H205,PayPeriods,3,FALSE)),E239*VLOOKUP(G239, PayRates, 2, FALSE)), "")))</f>
        <v/>
      </c>
      <c r="H240" s="256"/>
      <c r="I240" s="39"/>
      <c r="J240" s="392" t="s">
        <v>330</v>
      </c>
      <c r="K240" s="392"/>
      <c r="P240" s="30"/>
      <c r="Q240" s="29"/>
      <c r="R240" s="31"/>
      <c r="S240" s="32"/>
      <c r="T240" s="33"/>
      <c r="U240" s="33"/>
      <c r="V240" s="29"/>
    </row>
    <row r="241" spans="1:22" ht="15.75" customHeight="1" x14ac:dyDescent="0.25">
      <c r="A241" s="19"/>
      <c r="B241" s="312" t="s">
        <v>8</v>
      </c>
      <c r="C241" s="313"/>
      <c r="D241" s="306"/>
      <c r="E241" s="307"/>
      <c r="F241" s="266"/>
      <c r="G241" s="311"/>
      <c r="H241" s="256"/>
      <c r="I241" s="39"/>
      <c r="J241" s="145"/>
      <c r="K241" s="150"/>
      <c r="P241" s="29"/>
      <c r="Q241" s="29"/>
      <c r="R241" s="31"/>
      <c r="S241" s="32"/>
      <c r="T241" s="33"/>
      <c r="U241" s="33"/>
      <c r="V241" s="29"/>
    </row>
    <row r="242" spans="1:22" ht="15.75" customHeight="1" x14ac:dyDescent="0.25">
      <c r="A242" s="19"/>
      <c r="B242" s="312" t="s">
        <v>248</v>
      </c>
      <c r="C242" s="313"/>
      <c r="D242" s="306"/>
      <c r="E242" s="307"/>
      <c r="F242" s="266"/>
      <c r="G242" s="311"/>
      <c r="H242" s="256"/>
      <c r="I242" s="39"/>
      <c r="J242" s="392" t="s">
        <v>339</v>
      </c>
      <c r="K242" s="392"/>
      <c r="P242" s="29"/>
      <c r="Q242" s="29"/>
      <c r="R242" s="31"/>
      <c r="S242" s="32"/>
      <c r="T242" s="33"/>
      <c r="U242" s="33"/>
      <c r="V242" s="29"/>
    </row>
    <row r="243" spans="1:22" ht="30.75" customHeight="1" x14ac:dyDescent="0.25">
      <c r="A243" s="19"/>
      <c r="B243" s="312" t="s">
        <v>249</v>
      </c>
      <c r="C243" s="313"/>
      <c r="D243" s="306"/>
      <c r="E243" s="307"/>
      <c r="F243" s="266"/>
      <c r="G243" s="311"/>
      <c r="H243" s="256"/>
      <c r="I243" s="39"/>
      <c r="J243" s="392" t="s">
        <v>340</v>
      </c>
      <c r="K243" s="392"/>
      <c r="P243" s="29"/>
      <c r="Q243" s="29"/>
      <c r="R243" s="31"/>
      <c r="S243" s="32"/>
      <c r="T243" s="33"/>
      <c r="U243" s="33"/>
      <c r="V243" s="29"/>
    </row>
    <row r="244" spans="1:22" ht="15.75" customHeight="1" x14ac:dyDescent="0.25">
      <c r="A244" s="19"/>
      <c r="B244" s="312" t="s">
        <v>250</v>
      </c>
      <c r="C244" s="313"/>
      <c r="D244" s="306"/>
      <c r="E244" s="307"/>
      <c r="F244" s="266"/>
      <c r="G244" s="311"/>
      <c r="H244" s="256"/>
      <c r="I244" s="39"/>
      <c r="J244" s="151"/>
      <c r="K244" s="370"/>
      <c r="P244" s="29"/>
      <c r="Q244" s="29"/>
      <c r="R244" s="31"/>
      <c r="S244" s="32"/>
      <c r="T244" s="33"/>
      <c r="U244" s="33"/>
      <c r="V244" s="29"/>
    </row>
    <row r="245" spans="1:22" ht="15.75" customHeight="1" x14ac:dyDescent="0.25">
      <c r="A245" s="19"/>
      <c r="B245" s="312" t="s">
        <v>251</v>
      </c>
      <c r="C245" s="313"/>
      <c r="D245" s="306"/>
      <c r="E245" s="307"/>
      <c r="F245" s="266"/>
      <c r="G245" s="311"/>
      <c r="H245" s="256"/>
      <c r="I245" s="39"/>
      <c r="J245" s="151"/>
      <c r="K245" s="370"/>
      <c r="P245" s="29"/>
      <c r="Q245" s="29"/>
      <c r="R245" s="31"/>
      <c r="S245" s="32"/>
      <c r="T245" s="33"/>
      <c r="U245" s="33"/>
      <c r="V245" s="29"/>
    </row>
    <row r="246" spans="1:22" ht="15.75" customHeight="1" x14ac:dyDescent="0.25">
      <c r="A246" s="19"/>
      <c r="B246" s="312" t="s">
        <v>252</v>
      </c>
      <c r="C246" s="313"/>
      <c r="D246" s="306"/>
      <c r="E246" s="307"/>
      <c r="F246" s="266"/>
      <c r="G246" s="311"/>
      <c r="H246" s="256"/>
      <c r="I246" s="39"/>
      <c r="J246" s="151"/>
      <c r="K246" s="370"/>
      <c r="P246" s="29"/>
      <c r="Q246" s="29"/>
      <c r="R246" s="31"/>
      <c r="S246" s="32"/>
      <c r="T246" s="33"/>
      <c r="U246" s="33"/>
      <c r="V246" s="29"/>
    </row>
    <row r="247" spans="1:22" ht="15.75" customHeight="1" x14ac:dyDescent="0.25">
      <c r="A247" s="19"/>
      <c r="B247" s="312" t="s">
        <v>253</v>
      </c>
      <c r="C247" s="313"/>
      <c r="D247" s="306"/>
      <c r="E247" s="307"/>
      <c r="F247" s="266"/>
      <c r="G247" s="311"/>
      <c r="H247" s="256"/>
      <c r="I247" s="39"/>
      <c r="J247" s="151"/>
      <c r="K247" s="370"/>
      <c r="P247" s="29"/>
      <c r="Q247" s="29"/>
      <c r="R247" s="31"/>
      <c r="S247" s="32"/>
      <c r="T247" s="33"/>
      <c r="U247" s="33"/>
      <c r="V247" s="29"/>
    </row>
    <row r="248" spans="1:22" ht="15.75" customHeight="1" x14ac:dyDescent="0.25">
      <c r="A248" s="19"/>
      <c r="B248" s="312" t="s">
        <v>254</v>
      </c>
      <c r="C248" s="313"/>
      <c r="D248" s="306"/>
      <c r="E248" s="307"/>
      <c r="F248" s="266"/>
      <c r="G248" s="311"/>
      <c r="H248" s="256"/>
      <c r="I248" s="39"/>
      <c r="J248" s="145"/>
      <c r="K248" s="150"/>
      <c r="P248" s="29"/>
      <c r="Q248" s="29"/>
      <c r="R248" s="31"/>
      <c r="S248" s="32"/>
      <c r="T248" s="33"/>
      <c r="U248" s="33"/>
      <c r="V248" s="29"/>
    </row>
    <row r="249" spans="1:22" ht="15.75" customHeight="1" x14ac:dyDescent="0.25">
      <c r="A249" s="19"/>
      <c r="B249" s="304" t="s">
        <v>16</v>
      </c>
      <c r="C249" s="305"/>
      <c r="D249" s="306"/>
      <c r="E249" s="307"/>
      <c r="F249" s="268"/>
      <c r="G249" s="314" t="str">
        <f>IF(E229="","",IF(AND(E236="",E237=""),"",IF(D207&lt;&gt;"Pay Stubs","", IF(YEAR(D209)=YEAR(E209), IF(OR(F249="", F249 = 0), (SUM(C249:E249)/3)*VLOOKUP(H205, PayPeriods, 3, FALSE), (F249/H209)*260), IF(G207=0,0,IF(OR(F249="", F249 = 0), SUM(C249:E249)/3*VLOOKUP(H205, PayPeriods, 3, FALSE), (F249/G207)*VLOOKUP(H205,PayPeriods,3,FALSE)))))))</f>
        <v/>
      </c>
      <c r="H249" s="260"/>
      <c r="I249" s="39"/>
      <c r="J249" s="444" t="s">
        <v>331</v>
      </c>
      <c r="K249" s="444"/>
      <c r="P249" s="29"/>
      <c r="Q249" s="29"/>
      <c r="R249" s="31"/>
      <c r="S249" s="32"/>
      <c r="T249" s="33"/>
      <c r="U249" s="33"/>
      <c r="V249" s="29"/>
    </row>
    <row r="250" spans="1:22" ht="26.25" customHeight="1" x14ac:dyDescent="0.25">
      <c r="A250" s="19"/>
      <c r="B250" s="304" t="s">
        <v>33</v>
      </c>
      <c r="C250" s="305"/>
      <c r="D250" s="306"/>
      <c r="E250" s="307"/>
      <c r="F250" s="268"/>
      <c r="G250" s="315" t="str">
        <f>IF(E229="","",IF(AND(E236="",E237=""),"",IF(D207&lt;&gt;"Pay Stubs","", IF(YEAR(D209)=YEAR(E209), IF(OR(F250="", F250 = 0), (SUM(C250:E250)/3)*VLOOKUP(H205, PayPeriods, 3, FALSE), (F250/H209)*260), IF(G207=0,0,IF(OR(F250="", F250 = 0), SUM(C250:E250)/3*VLOOKUP(H205, PayPeriods, 3, FALSE), (F250/G207)*VLOOKUP(H205,PayPeriods,3,FALSE)))))))</f>
        <v/>
      </c>
      <c r="H250" s="260"/>
      <c r="I250" s="39"/>
      <c r="J250" s="444" t="s">
        <v>332</v>
      </c>
      <c r="K250" s="444"/>
      <c r="P250" s="29"/>
      <c r="Q250" s="29"/>
      <c r="R250" s="31"/>
      <c r="S250" s="32"/>
      <c r="T250" s="33"/>
      <c r="U250" s="33"/>
      <c r="V250" s="29"/>
    </row>
    <row r="251" spans="1:22" ht="15.75" customHeight="1" x14ac:dyDescent="0.25">
      <c r="A251" s="19"/>
      <c r="B251" s="292" t="s">
        <v>104</v>
      </c>
      <c r="C251" s="305"/>
      <c r="D251" s="306"/>
      <c r="E251" s="307"/>
      <c r="F251" s="268"/>
      <c r="G251" s="314" t="str">
        <f>IF(E229 = "", "", IF(AND(E236 = "", E237=""), "", IF(D207 = "Pay Stubs", (G240+G249+G250), "")))</f>
        <v/>
      </c>
      <c r="H251" s="316" t="str">
        <f>IF(E229= "", "", IF(AND(E236="", E237 = ""), "", IF(D207 = "Pay Stubs", IF(YEAR(D209) = YEAR(F209), (F251/H209) *260, IF(G207 = 0, 0, (F251/G207)*VLOOKUP(H205,PayPeriods,3,FALSE))), "")))</f>
        <v/>
      </c>
      <c r="I251" s="39"/>
      <c r="J251" s="444" t="s">
        <v>333</v>
      </c>
      <c r="K251" s="444"/>
      <c r="P251" s="29"/>
      <c r="Q251" s="29"/>
      <c r="R251" s="31"/>
      <c r="S251" s="32"/>
      <c r="T251" s="33"/>
      <c r="U251" s="33"/>
      <c r="V251" s="29"/>
    </row>
    <row r="252" spans="1:22" ht="15.75" customHeight="1" x14ac:dyDescent="0.25">
      <c r="A252" s="19"/>
      <c r="B252" s="129"/>
      <c r="C252" s="270"/>
      <c r="D252" s="270"/>
      <c r="E252" s="270"/>
      <c r="F252" s="270"/>
      <c r="G252" s="270"/>
      <c r="H252" s="270"/>
      <c r="I252" s="39"/>
      <c r="J252" s="145"/>
      <c r="K252" s="146"/>
      <c r="P252" s="29"/>
      <c r="Q252" s="29"/>
      <c r="R252" s="31"/>
      <c r="S252" s="32"/>
      <c r="T252" s="33"/>
      <c r="U252" s="33"/>
      <c r="V252" s="29"/>
    </row>
    <row r="253" spans="1:22" ht="15.75" customHeight="1" x14ac:dyDescent="0.25">
      <c r="A253" s="19"/>
      <c r="B253" s="317" t="str">
        <f>IF(D207 = "VOE", "", IF((F240+F249+F250) = 0, "",IF((F240+F249+F250) = F251, "", "Year to Date Base pay, Overtime and Other income do not add to the Gross Wages, please correct or explain.")))</f>
        <v/>
      </c>
      <c r="C253" s="85"/>
      <c r="D253" s="85"/>
      <c r="E253" s="318"/>
      <c r="F253" s="90"/>
      <c r="G253" s="90"/>
      <c r="H253" s="90"/>
      <c r="I253" s="24"/>
      <c r="J253" s="145"/>
      <c r="K253" s="146"/>
      <c r="P253" s="29"/>
      <c r="Q253" s="29"/>
      <c r="R253" s="31"/>
      <c r="S253" s="32"/>
      <c r="T253" s="33"/>
      <c r="U253" s="33"/>
      <c r="V253" s="29"/>
    </row>
    <row r="254" spans="1:22" ht="15.75" customHeight="1" x14ac:dyDescent="0.25">
      <c r="A254" s="19"/>
      <c r="B254" s="317" t="str">
        <f>IF(D207 = "VOE", "", IF(F251 &lt; E251, "Year to Date Gross Wages must be greater than or equal to the last pay stub", ""))</f>
        <v/>
      </c>
      <c r="C254" s="85"/>
      <c r="D254" s="85"/>
      <c r="E254" s="90"/>
      <c r="F254" s="90"/>
      <c r="G254" s="90"/>
      <c r="H254" s="90"/>
      <c r="I254" s="24"/>
      <c r="J254" s="145"/>
      <c r="K254" s="146"/>
      <c r="P254" s="29"/>
      <c r="Q254" s="29"/>
      <c r="R254" s="31"/>
      <c r="S254" s="32"/>
      <c r="T254" s="33"/>
      <c r="U254" s="33"/>
      <c r="V254" s="29"/>
    </row>
    <row r="255" spans="1:22" ht="15.75" customHeight="1" x14ac:dyDescent="0.25">
      <c r="A255" s="19"/>
      <c r="B255" s="85"/>
      <c r="C255" s="317"/>
      <c r="D255" s="85"/>
      <c r="E255" s="90"/>
      <c r="F255" s="90"/>
      <c r="G255" s="90"/>
      <c r="H255" s="90"/>
      <c r="I255" s="24"/>
      <c r="J255" s="145"/>
      <c r="K255" s="146"/>
      <c r="P255" s="29"/>
      <c r="Q255" s="29"/>
      <c r="R255" s="31"/>
      <c r="S255" s="32"/>
      <c r="T255" s="33"/>
      <c r="U255" s="33"/>
      <c r="V255" s="29"/>
    </row>
    <row r="256" spans="1:22" ht="15.75" customHeight="1" x14ac:dyDescent="0.25">
      <c r="A256" s="19"/>
      <c r="B256" s="319" t="str">
        <f xml:space="preserve"> IF(AND(B257 = "", B258 = ""), "", "If Regular Base Hours and/or Base Pay Rate are not provided on the check stubs, enter the numbers calculated below.")</f>
        <v/>
      </c>
      <c r="C256" s="317"/>
      <c r="D256" s="85"/>
      <c r="E256" s="90"/>
      <c r="F256" s="90"/>
      <c r="G256" s="90"/>
      <c r="H256" s="90"/>
      <c r="I256" s="24"/>
      <c r="J256" s="145"/>
      <c r="K256" s="146"/>
      <c r="L256" s="37"/>
      <c r="M256" s="38"/>
      <c r="P256" s="29"/>
      <c r="Q256" s="29"/>
      <c r="R256" s="31"/>
      <c r="S256" s="32"/>
      <c r="T256" s="33"/>
      <c r="U256" s="33"/>
      <c r="V256" s="29"/>
    </row>
    <row r="257" spans="1:22" ht="15.75" customHeight="1" x14ac:dyDescent="0.25">
      <c r="A257" s="19"/>
      <c r="B257" s="320" t="str">
        <f>IF(D207 = "Pay Stubs", IF(G239 = "Hourly Pay Rate", IF(AND(C257="", D257 = "", E257 = ""), "","Hours Calculator"), ""), "")</f>
        <v/>
      </c>
      <c r="C257" s="321" t="str">
        <f>IF(D207 = "Pay Stubs", IF(G239 = "Hourly Pay Rate", IF(C239 = "", "",C240/C239), ""), "")</f>
        <v/>
      </c>
      <c r="D257" s="321" t="str">
        <f>IF(D207 = "Pay Stubs", IF(G239 = "Hourly Pay Rate", IF(D239 = "", "", D240/D239), ""), "")</f>
        <v/>
      </c>
      <c r="E257" s="321" t="str">
        <f>IF(D207 = "Pay Stubs", IF(G239 = "Hourly Pay Rate", IF(E239 = "", "", E240/E239), ""), "")</f>
        <v/>
      </c>
      <c r="F257" s="90"/>
      <c r="G257" s="87"/>
      <c r="H257" s="85"/>
      <c r="I257" s="24"/>
      <c r="J257" s="145"/>
      <c r="K257" s="146"/>
      <c r="L257" s="37"/>
      <c r="M257" s="38"/>
      <c r="P257" s="29"/>
      <c r="Q257" s="29"/>
      <c r="R257" s="31"/>
      <c r="S257" s="32"/>
      <c r="T257" s="33"/>
      <c r="U257" s="33"/>
      <c r="V257" s="29"/>
    </row>
    <row r="258" spans="1:22" ht="15.75" x14ac:dyDescent="0.25">
      <c r="A258" s="19"/>
      <c r="B258" s="327"/>
      <c r="C258" s="322" t="str">
        <f>IF(D207 = "Pay Stubs", IF(G239="Hourly Pay Rate", IF(OR(C238 = "",C238 = 0), "", C240/C238),""), "")</f>
        <v/>
      </c>
      <c r="D258" s="322" t="str">
        <f>IF(D207="Pay Stubs",IF(G239="Hourly Pay Rate",IF(OR(D238="", D238 = 0),"",D240/D238), ""),"")</f>
        <v/>
      </c>
      <c r="E258" s="322" t="str">
        <f>IF(D207 = "Pay Stubs", IF(G239="Hourly Pay Rate", IF(OR(E238 = "",E238 = 0), "", E240/E238), ""), "")</f>
        <v/>
      </c>
      <c r="F258" s="114"/>
      <c r="G258" s="328"/>
      <c r="H258" s="114"/>
      <c r="I258" s="27"/>
      <c r="J258" s="145"/>
      <c r="K258" s="146"/>
      <c r="L258" s="37"/>
      <c r="M258" s="38"/>
      <c r="P258" s="29"/>
      <c r="Q258" s="29"/>
      <c r="R258" s="31"/>
      <c r="S258" s="32"/>
      <c r="T258" s="33"/>
      <c r="U258" s="33"/>
      <c r="V258" s="29"/>
    </row>
    <row r="259" spans="1:22" ht="15.75" x14ac:dyDescent="0.25">
      <c r="A259" s="19"/>
      <c r="B259" s="114"/>
      <c r="C259" s="274"/>
      <c r="D259" s="274"/>
      <c r="E259" s="274"/>
      <c r="F259" s="274"/>
      <c r="G259" s="114"/>
      <c r="H259" s="329"/>
      <c r="I259" s="27"/>
      <c r="J259" s="145"/>
      <c r="K259" s="146"/>
      <c r="L259" s="37"/>
    </row>
    <row r="260" spans="1:22" ht="15.75" customHeight="1" x14ac:dyDescent="0.25">
      <c r="A260" s="19"/>
      <c r="B260" s="330"/>
      <c r="C260" s="114"/>
      <c r="D260" s="114"/>
      <c r="E260" s="114"/>
      <c r="F260" s="114"/>
      <c r="G260" s="114"/>
      <c r="H260" s="114"/>
      <c r="I260" s="39"/>
      <c r="J260" s="145"/>
      <c r="K260" s="146"/>
      <c r="L260" s="37"/>
    </row>
    <row r="261" spans="1:22" ht="16.5" customHeight="1" thickBot="1" x14ac:dyDescent="0.3">
      <c r="A261" s="19"/>
      <c r="B261" s="425" t="s">
        <v>84</v>
      </c>
      <c r="C261" s="427" t="s">
        <v>295</v>
      </c>
      <c r="D261" s="428"/>
      <c r="E261" s="331"/>
      <c r="F261" s="429" t="s">
        <v>108</v>
      </c>
      <c r="G261" s="430"/>
      <c r="H261" s="332"/>
      <c r="I261" s="19"/>
      <c r="J261" s="443" t="s">
        <v>270</v>
      </c>
      <c r="K261" s="443"/>
      <c r="L261" s="37"/>
    </row>
    <row r="262" spans="1:22" ht="15.75" customHeight="1" x14ac:dyDescent="0.25">
      <c r="A262" s="19"/>
      <c r="B262" s="426"/>
      <c r="C262" s="275"/>
      <c r="D262" s="275"/>
      <c r="E262" s="275"/>
      <c r="F262" s="275"/>
      <c r="G262" s="275"/>
      <c r="H262" s="166"/>
      <c r="I262" s="19"/>
      <c r="J262" s="392" t="s">
        <v>341</v>
      </c>
      <c r="K262" s="392"/>
      <c r="L262" s="37"/>
    </row>
    <row r="263" spans="1:22" ht="45.75" customHeight="1" thickBot="1" x14ac:dyDescent="0.3">
      <c r="A263" s="19"/>
      <c r="B263" s="261"/>
      <c r="C263" s="333">
        <f>52-E261</f>
        <v>52</v>
      </c>
      <c r="D263" s="334">
        <f>IF(E264= "", 52, 52-E264)</f>
        <v>52</v>
      </c>
      <c r="E263" s="291" t="s">
        <v>37</v>
      </c>
      <c r="F263" s="335" t="s">
        <v>50</v>
      </c>
      <c r="G263" s="335" t="s">
        <v>110</v>
      </c>
      <c r="H263" s="336" t="s">
        <v>109</v>
      </c>
      <c r="I263" s="48"/>
      <c r="J263" s="392" t="s">
        <v>342</v>
      </c>
      <c r="K263" s="392"/>
      <c r="L263" s="37"/>
    </row>
    <row r="264" spans="1:22" ht="15.75" customHeight="1" x14ac:dyDescent="0.25">
      <c r="A264" s="19"/>
      <c r="B264" s="398" t="str">
        <f>IF(E261 &gt;0, CONCATENATE(52-E261, " weeks employed in calendar year."), "")</f>
        <v/>
      </c>
      <c r="C264" s="432" t="s">
        <v>107</v>
      </c>
      <c r="D264" s="434"/>
      <c r="E264" s="337"/>
      <c r="F264" s="338"/>
      <c r="G264" s="339"/>
      <c r="H264" s="340"/>
      <c r="I264" s="19"/>
      <c r="J264" s="392"/>
      <c r="K264" s="392"/>
      <c r="L264" s="37"/>
    </row>
    <row r="265" spans="1:22" ht="15.75" customHeight="1" x14ac:dyDescent="0.25">
      <c r="A265" s="19"/>
      <c r="B265" s="398"/>
      <c r="C265" s="435" t="s">
        <v>34</v>
      </c>
      <c r="D265" s="436"/>
      <c r="E265" s="341"/>
      <c r="F265" s="338"/>
      <c r="G265" s="339"/>
      <c r="H265" s="340"/>
      <c r="I265" s="19"/>
      <c r="J265" s="392" t="s">
        <v>309</v>
      </c>
      <c r="K265" s="392"/>
      <c r="L265" s="28"/>
    </row>
    <row r="266" spans="1:22" ht="26.25" customHeight="1" x14ac:dyDescent="0.25">
      <c r="A266" s="39"/>
      <c r="B266" s="398"/>
      <c r="C266" s="432" t="s">
        <v>111</v>
      </c>
      <c r="D266" s="434"/>
      <c r="E266" s="342"/>
      <c r="F266" s="343"/>
      <c r="G266" s="344"/>
      <c r="H266" s="344"/>
      <c r="I266" s="19"/>
      <c r="J266" s="392" t="s">
        <v>310</v>
      </c>
      <c r="K266" s="392"/>
      <c r="L266" s="18"/>
    </row>
    <row r="267" spans="1:22" ht="15.75" customHeight="1" x14ac:dyDescent="0.25">
      <c r="A267" s="39"/>
      <c r="B267" s="431"/>
      <c r="C267" s="432" t="s">
        <v>92</v>
      </c>
      <c r="D267" s="434"/>
      <c r="E267" s="342"/>
      <c r="F267" s="345">
        <f>E266*E265</f>
        <v>0</v>
      </c>
      <c r="G267" s="316">
        <f>(52-E261)*F267</f>
        <v>0</v>
      </c>
      <c r="H267" s="339"/>
      <c r="I267" s="19"/>
      <c r="J267" s="392"/>
      <c r="K267" s="392"/>
      <c r="L267" s="18"/>
    </row>
    <row r="268" spans="1:22" ht="15.75" customHeight="1" x14ac:dyDescent="0.25">
      <c r="A268" s="39"/>
      <c r="B268" s="431"/>
      <c r="C268" s="432" t="s">
        <v>16</v>
      </c>
      <c r="D268" s="434"/>
      <c r="E268" s="342"/>
      <c r="F268" s="345" t="str">
        <f xml:space="preserve"> IF(OR(E264 = "", E264 = 0), "", E268/E264)</f>
        <v/>
      </c>
      <c r="G268" s="316" t="str">
        <f>IF(F268 = "", "", (52-E261)*F268)</f>
        <v/>
      </c>
      <c r="H268" s="339"/>
      <c r="I268" s="19"/>
      <c r="J268" s="392" t="s">
        <v>311</v>
      </c>
      <c r="K268" s="392"/>
      <c r="L268" s="18"/>
    </row>
    <row r="269" spans="1:22" ht="15.75" customHeight="1" x14ac:dyDescent="0.25">
      <c r="A269" s="19"/>
      <c r="B269" s="431"/>
      <c r="C269" s="432" t="s">
        <v>83</v>
      </c>
      <c r="D269" s="434"/>
      <c r="E269" s="342"/>
      <c r="F269" s="345" t="str">
        <f>IF(OR(E264= "", E264 = 0), "", E269/E264)</f>
        <v/>
      </c>
      <c r="G269" s="316" t="str">
        <f>IF(F269="", "", (52-E261)*F269)</f>
        <v/>
      </c>
      <c r="H269" s="339"/>
      <c r="I269" s="19"/>
      <c r="J269" s="392" t="s">
        <v>312</v>
      </c>
      <c r="K269" s="392"/>
      <c r="L269" s="18"/>
    </row>
    <row r="270" spans="1:22" ht="15.75" customHeight="1" x14ac:dyDescent="0.25">
      <c r="A270" s="19"/>
      <c r="B270" s="431"/>
      <c r="C270" s="437" t="s">
        <v>81</v>
      </c>
      <c r="D270" s="438"/>
      <c r="E270" s="268"/>
      <c r="F270" s="346">
        <f>SUM(F267:F269)</f>
        <v>0</v>
      </c>
      <c r="G270" s="177">
        <f>SUM(G267:G269)</f>
        <v>0</v>
      </c>
      <c r="H270" s="177">
        <f>IF(OR(E264 = "", E264 = 0), 0, (52-E261)*(E270/E264))</f>
        <v>0</v>
      </c>
      <c r="I270" s="19"/>
      <c r="J270" s="392" t="s">
        <v>313</v>
      </c>
      <c r="K270" s="392"/>
      <c r="L270" s="18"/>
    </row>
    <row r="271" spans="1:22" ht="15.75" customHeight="1" x14ac:dyDescent="0.25">
      <c r="A271" s="19"/>
      <c r="B271" s="188"/>
      <c r="C271" s="292" t="s">
        <v>114</v>
      </c>
      <c r="D271" s="347"/>
      <c r="E271" s="268"/>
      <c r="F271" s="348"/>
      <c r="G271" s="348"/>
      <c r="H271" s="349"/>
      <c r="I271" s="19"/>
      <c r="J271" s="145"/>
      <c r="K271" s="146"/>
      <c r="L271" s="18"/>
    </row>
    <row r="272" spans="1:22" ht="15.75" customHeight="1" x14ac:dyDescent="0.25">
      <c r="A272" s="19"/>
      <c r="B272" s="197"/>
      <c r="C272" s="439" t="s">
        <v>115</v>
      </c>
      <c r="D272" s="440"/>
      <c r="E272" s="268"/>
      <c r="F272" s="350"/>
      <c r="G272" s="350"/>
      <c r="H272" s="267"/>
      <c r="I272" s="19"/>
      <c r="J272" s="145"/>
      <c r="K272" s="146"/>
      <c r="L272" s="18"/>
    </row>
    <row r="273" spans="1:13" ht="15.75" customHeight="1" x14ac:dyDescent="0.25">
      <c r="A273" s="19"/>
      <c r="B273" s="85"/>
      <c r="C273" s="85"/>
      <c r="D273" s="85"/>
      <c r="E273" s="85"/>
      <c r="F273" s="85"/>
      <c r="G273" s="85"/>
      <c r="H273" s="85"/>
      <c r="I273" s="19"/>
      <c r="J273" s="145"/>
      <c r="K273" s="146"/>
      <c r="L273" s="18"/>
    </row>
    <row r="274" spans="1:13" ht="15.75" customHeight="1" thickBot="1" x14ac:dyDescent="0.3">
      <c r="A274" s="19"/>
      <c r="B274" s="441" t="s">
        <v>74</v>
      </c>
      <c r="C274" s="165"/>
      <c r="D274" s="165"/>
      <c r="E274" s="184" t="s">
        <v>112</v>
      </c>
      <c r="F274" s="184" t="s">
        <v>75</v>
      </c>
      <c r="G274" s="184" t="s">
        <v>76</v>
      </c>
      <c r="H274" s="351" t="s">
        <v>122</v>
      </c>
      <c r="I274" s="19"/>
      <c r="J274" s="443" t="s">
        <v>281</v>
      </c>
      <c r="K274" s="443"/>
      <c r="L274" s="18"/>
    </row>
    <row r="275" spans="1:13" ht="32.25" customHeight="1" x14ac:dyDescent="0.25">
      <c r="A275" s="19"/>
      <c r="B275" s="442"/>
      <c r="C275" s="432" t="s">
        <v>78</v>
      </c>
      <c r="D275" s="433"/>
      <c r="E275" s="352"/>
      <c r="F275" s="353"/>
      <c r="G275" s="354"/>
      <c r="H275" s="355">
        <f>IF(SUM(F275:G275)&gt;=24, SUM(F275:G275),SUM(E275:G275))</f>
        <v>0</v>
      </c>
      <c r="I275" s="19"/>
      <c r="J275" s="392" t="s">
        <v>314</v>
      </c>
      <c r="K275" s="392"/>
      <c r="L275" s="18"/>
    </row>
    <row r="276" spans="1:13" ht="28.5" customHeight="1" x14ac:dyDescent="0.25">
      <c r="A276" s="19"/>
      <c r="B276" s="188"/>
      <c r="C276" s="432" t="s">
        <v>77</v>
      </c>
      <c r="D276" s="433"/>
      <c r="E276" s="356"/>
      <c r="F276" s="357"/>
      <c r="G276" s="307"/>
      <c r="H276" s="358"/>
      <c r="I276" s="19"/>
      <c r="J276" s="392" t="s">
        <v>315</v>
      </c>
      <c r="K276" s="392"/>
      <c r="L276" s="18"/>
    </row>
    <row r="277" spans="1:13" ht="28.5" customHeight="1" x14ac:dyDescent="0.25">
      <c r="A277" s="19"/>
      <c r="B277" s="188"/>
      <c r="C277" s="432" t="s">
        <v>79</v>
      </c>
      <c r="D277" s="433"/>
      <c r="E277" s="356"/>
      <c r="F277" s="357"/>
      <c r="G277" s="307"/>
      <c r="H277" s="358"/>
      <c r="I277" s="19"/>
      <c r="J277" s="392" t="s">
        <v>316</v>
      </c>
      <c r="K277" s="392"/>
      <c r="L277" s="18"/>
    </row>
    <row r="278" spans="1:13" ht="15.75" customHeight="1" thickBot="1" x14ac:dyDescent="0.3">
      <c r="A278" s="19"/>
      <c r="B278" s="188"/>
      <c r="C278" s="432" t="s">
        <v>80</v>
      </c>
      <c r="D278" s="433"/>
      <c r="E278" s="359"/>
      <c r="F278" s="360"/>
      <c r="G278" s="361"/>
      <c r="H278" s="358"/>
      <c r="I278" s="19"/>
      <c r="J278" s="392" t="s">
        <v>317</v>
      </c>
      <c r="K278" s="392"/>
      <c r="L278" s="18"/>
    </row>
    <row r="279" spans="1:13" ht="15.75" customHeight="1" x14ac:dyDescent="0.25">
      <c r="A279" s="19"/>
      <c r="B279" s="188"/>
      <c r="C279" s="389" t="s">
        <v>81</v>
      </c>
      <c r="D279" s="390"/>
      <c r="E279" s="200">
        <f>IF(SUM(E276:E278)&lt;0,0,SUM(E276:E278))</f>
        <v>0</v>
      </c>
      <c r="F279" s="200">
        <f>IF(SUM(F276:F278)&lt;0,0,SUM(F276:F278))</f>
        <v>0</v>
      </c>
      <c r="G279" s="200">
        <f>IF(SUM(G276:G278)&lt;0,0,SUM(G276:G278))</f>
        <v>0</v>
      </c>
      <c r="H279" s="177">
        <f>IF(SUM(E279:G279)&lt;0,0,IF(H275 = 0, 0, IF(SUM(F275:G275)&gt;=24,SUM(F279:G279)/H275,SUM(E279:G279)/H275)))</f>
        <v>0</v>
      </c>
      <c r="I279" s="19"/>
      <c r="J279" s="152"/>
      <c r="K279" s="153"/>
      <c r="L279" s="18"/>
    </row>
    <row r="280" spans="1:13" ht="15.75" customHeight="1" x14ac:dyDescent="0.25">
      <c r="A280" s="19"/>
      <c r="B280" s="197"/>
      <c r="C280" s="362"/>
      <c r="D280" s="362"/>
      <c r="E280" s="363"/>
      <c r="F280" s="391" t="s">
        <v>123</v>
      </c>
      <c r="G280" s="391"/>
      <c r="H280" s="115">
        <f>IF(H275=0,0,(E279+(ROUND(H279,2)*(12-E275))))</f>
        <v>0</v>
      </c>
      <c r="I280" s="19"/>
      <c r="J280" s="152"/>
      <c r="K280" s="153"/>
      <c r="L280" s="18"/>
    </row>
    <row r="281" spans="1:13" ht="31.5" customHeight="1" x14ac:dyDescent="0.25">
      <c r="A281" s="19"/>
      <c r="B281" s="19"/>
      <c r="C281" s="19"/>
      <c r="D281" s="19"/>
      <c r="E281" s="19"/>
      <c r="F281" s="19"/>
      <c r="G281" s="19"/>
      <c r="H281" s="19"/>
      <c r="I281" s="19"/>
      <c r="J281" s="152"/>
      <c r="K281" s="153"/>
      <c r="L281" s="18"/>
    </row>
    <row r="282" spans="1:13" ht="31.5" customHeight="1" x14ac:dyDescent="0.25">
      <c r="A282" s="19"/>
      <c r="B282" s="41" t="str">
        <f>IF(D175 = "Pay Stubs", IF(#REF! = "Hourly Pay Rate", IF(AND(C282="", D282 = "", E282 = ""), "","Rate Calculator"), ""), "")</f>
        <v/>
      </c>
      <c r="C282" s="42" t="str">
        <f>IF(D175 = "Pay Stubs", IF(#REF!="Hourly Pay Rate", IF(OR(#REF! = "",#REF! = 0), "",#REF! /#REF!),""), "")</f>
        <v/>
      </c>
      <c r="D282" s="42" t="str">
        <f>IF(D175="Pay Stubs",IF(#REF!="Hourly Pay Rate",IF(OR(#REF!="",#REF! = 0),"",#REF!/#REF!), ""),"")</f>
        <v/>
      </c>
      <c r="E282" s="42" t="str">
        <f>IF(D175 = "Pay Stubs", IF(#REF!="Hourly Pay Rate", IF(OR(#REF! = "",#REF! = 0), "",#REF! /#REF!), ""), "")</f>
        <v/>
      </c>
      <c r="F282" s="24"/>
      <c r="G282" s="43"/>
      <c r="H282" s="19"/>
      <c r="I282" s="24"/>
      <c r="J282" s="152"/>
      <c r="K282" s="153"/>
      <c r="L282" s="18"/>
    </row>
    <row r="283" spans="1:13" ht="18" customHeight="1" x14ac:dyDescent="0.25">
      <c r="A283" s="15"/>
      <c r="B283" s="50" t="s">
        <v>188</v>
      </c>
      <c r="C283" s="51"/>
      <c r="D283" s="51"/>
      <c r="E283" s="51"/>
      <c r="F283" s="51"/>
      <c r="G283" s="15"/>
      <c r="H283" s="54" t="s">
        <v>239</v>
      </c>
      <c r="I283" s="51"/>
      <c r="L283" s="18"/>
    </row>
    <row r="284" spans="1:13" ht="14.25" customHeight="1" x14ac:dyDescent="0.25">
      <c r="A284" s="19"/>
      <c r="L284" s="29"/>
      <c r="M284" s="29"/>
    </row>
    <row r="285" spans="1:13" ht="14.25" customHeight="1" x14ac:dyDescent="0.25">
      <c r="A285" s="19"/>
      <c r="L285" s="29"/>
      <c r="M285" s="29"/>
    </row>
    <row r="286" spans="1:13" ht="14.25" customHeight="1" x14ac:dyDescent="0.25">
      <c r="A286" s="19"/>
      <c r="L286" s="29"/>
      <c r="M286" s="29"/>
    </row>
    <row r="287" spans="1:13" ht="16.5" customHeight="1" x14ac:dyDescent="0.25">
      <c r="A287" s="19"/>
      <c r="L287" s="29"/>
      <c r="M287" s="29"/>
    </row>
    <row r="288" spans="1:13" ht="15.75" customHeight="1" x14ac:dyDescent="0.25">
      <c r="A288" s="19"/>
      <c r="L288" s="29"/>
      <c r="M288" s="29"/>
    </row>
    <row r="289" spans="1:12" ht="15.75" x14ac:dyDescent="0.25">
      <c r="A289" s="19"/>
      <c r="L289" s="28"/>
    </row>
    <row r="290" spans="1:12" s="36" customFormat="1" ht="15.75" x14ac:dyDescent="0.25">
      <c r="A290" s="19"/>
      <c r="B290" s="18"/>
      <c r="C290" s="18"/>
      <c r="D290" s="18"/>
      <c r="E290" s="18"/>
      <c r="F290" s="18"/>
      <c r="G290" s="18"/>
      <c r="H290" s="18"/>
      <c r="I290" s="18"/>
      <c r="J290" s="368"/>
      <c r="K290" s="154"/>
      <c r="L290" s="52"/>
    </row>
    <row r="291" spans="1:12" s="36" customFormat="1" ht="15.75" x14ac:dyDescent="0.25">
      <c r="A291" s="49"/>
      <c r="B291" s="18"/>
      <c r="C291" s="18"/>
      <c r="D291" s="18"/>
      <c r="E291" s="18"/>
      <c r="F291" s="18"/>
      <c r="G291" s="18"/>
      <c r="H291" s="18"/>
      <c r="I291" s="18"/>
      <c r="J291" s="368"/>
      <c r="K291" s="154"/>
      <c r="L291" s="52"/>
    </row>
    <row r="292" spans="1:12" s="36" customFormat="1" ht="15" customHeight="1" x14ac:dyDescent="0.25">
      <c r="B292" s="18"/>
      <c r="C292" s="18"/>
      <c r="D292" s="18"/>
      <c r="E292" s="18"/>
      <c r="F292" s="18"/>
      <c r="G292" s="18"/>
      <c r="H292" s="18"/>
      <c r="I292" s="18"/>
      <c r="J292" s="368"/>
      <c r="K292" s="154"/>
      <c r="L292" s="52"/>
    </row>
    <row r="293" spans="1:12" ht="15.75" x14ac:dyDescent="0.25"/>
    <row r="294" spans="1:12" ht="30" customHeight="1" x14ac:dyDescent="0.25">
      <c r="D294" s="53"/>
    </row>
    <row r="295" spans="1:12" ht="39" customHeight="1" x14ac:dyDescent="0.25"/>
    <row r="296" spans="1:12" ht="15" customHeight="1" x14ac:dyDescent="0.25"/>
    <row r="297" spans="1:12" ht="15" customHeight="1" x14ac:dyDescent="0.25"/>
    <row r="298" spans="1:12" ht="15" customHeight="1" x14ac:dyDescent="0.25"/>
    <row r="299" spans="1:12" ht="15" customHeight="1" x14ac:dyDescent="0.25"/>
    <row r="300" spans="1:12" ht="15" customHeight="1" x14ac:dyDescent="0.25"/>
    <row r="301" spans="1:12" ht="15" customHeight="1" x14ac:dyDescent="0.25"/>
    <row r="302" spans="1:12" ht="15" customHeight="1" x14ac:dyDescent="0.25"/>
    <row r="303" spans="1:12" ht="15" customHeight="1" x14ac:dyDescent="0.25"/>
    <row r="304" spans="1:12" ht="15" customHeight="1" x14ac:dyDescent="0.25"/>
    <row r="305" ht="15" customHeight="1" x14ac:dyDescent="0.25"/>
    <row r="306" ht="28.5" customHeight="1" x14ac:dyDescent="0.25"/>
    <row r="307" ht="35.25" customHeight="1" x14ac:dyDescent="0.25"/>
    <row r="308" ht="45" customHeight="1" x14ac:dyDescent="0.25"/>
    <row r="309" ht="36.75" customHeight="1" x14ac:dyDescent="0.25"/>
    <row r="310" ht="33.75" customHeight="1" x14ac:dyDescent="0.25"/>
    <row r="311" ht="15" customHeight="1" x14ac:dyDescent="0.25"/>
    <row r="312" ht="15" customHeight="1" x14ac:dyDescent="0.25"/>
    <row r="313" ht="15.75" x14ac:dyDescent="0.25"/>
    <row r="314" ht="15.75" x14ac:dyDescent="0.25"/>
    <row r="315" ht="15.75" x14ac:dyDescent="0.25"/>
    <row r="316" ht="15.75" x14ac:dyDescent="0.25"/>
    <row r="317" ht="2.25" hidden="1" customHeight="1" x14ac:dyDescent="0.25"/>
    <row r="318" ht="15.75" hidden="1" customHeight="1" x14ac:dyDescent="0.25"/>
    <row r="319" ht="15.75" hidden="1" customHeight="1" x14ac:dyDescent="0.25"/>
    <row r="320" ht="15.75" hidden="1" customHeight="1" x14ac:dyDescent="0.25"/>
    <row r="321" ht="15.75" hidden="1" customHeight="1" x14ac:dyDescent="0.25"/>
    <row r="322" ht="15.75" hidden="1" customHeight="1" x14ac:dyDescent="0.25"/>
    <row r="323" ht="15.75" hidden="1" customHeight="1" x14ac:dyDescent="0.25"/>
    <row r="324" ht="15.75" hidden="1" customHeight="1" x14ac:dyDescent="0.25"/>
    <row r="325" ht="15.75" hidden="1" customHeight="1" x14ac:dyDescent="0.25"/>
    <row r="326" ht="15.75" hidden="1" customHeight="1" x14ac:dyDescent="0.25"/>
    <row r="327" ht="3" hidden="1" customHeight="1" x14ac:dyDescent="0.25"/>
    <row r="328" ht="3" hidden="1" customHeight="1" x14ac:dyDescent="0.25"/>
    <row r="329" ht="3" hidden="1" customHeight="1" x14ac:dyDescent="0.25"/>
    <row r="330" ht="3" hidden="1" customHeight="1" x14ac:dyDescent="0.25"/>
    <row r="331" ht="3" hidden="1" customHeight="1" x14ac:dyDescent="0.25"/>
    <row r="332" ht="3"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0" hidden="1" customHeight="1" x14ac:dyDescent="0.25"/>
    <row r="356" ht="0" hidden="1" customHeight="1" x14ac:dyDescent="0.25"/>
    <row r="357" ht="0" hidden="1" customHeight="1" x14ac:dyDescent="0.25"/>
    <row r="358" ht="0" hidden="1" customHeight="1" x14ac:dyDescent="0.25"/>
    <row r="359" ht="0" hidden="1" customHeight="1" x14ac:dyDescent="0.25"/>
    <row r="360" ht="0" hidden="1" customHeight="1" x14ac:dyDescent="0.25"/>
    <row r="361" ht="0" hidden="1" customHeight="1" x14ac:dyDescent="0.25"/>
    <row r="362" ht="0" hidden="1" customHeight="1" x14ac:dyDescent="0.25"/>
    <row r="363" ht="0" hidden="1" customHeight="1" x14ac:dyDescent="0.25"/>
    <row r="364" ht="0" hidden="1" customHeight="1" x14ac:dyDescent="0.25"/>
    <row r="365" ht="0" hidden="1" customHeight="1" x14ac:dyDescent="0.25"/>
    <row r="366" ht="0" hidden="1" customHeight="1" x14ac:dyDescent="0.25"/>
    <row r="367" ht="0" hidden="1" customHeight="1" x14ac:dyDescent="0.25"/>
    <row r="368" ht="0" hidden="1" customHeight="1" x14ac:dyDescent="0.25"/>
    <row r="369" ht="0" hidden="1" customHeight="1" x14ac:dyDescent="0.25"/>
  </sheetData>
  <sheetProtection algorithmName="SHA-512" hashValue="GTde53kbZ9exKDp7jAMbR4k10xWJ0Nll4PfVJybZUZummDvZh+aGi5XaOr92rPFYSHjS2Qb+pOIlyFEkudJASQ==" saltValue="AimfNmTueoUpPyqv/696Vw==" spinCount="100000" sheet="1" objects="1" scenarios="1"/>
  <mergeCells count="340">
    <mergeCell ref="B1:H2"/>
    <mergeCell ref="J2:K2"/>
    <mergeCell ref="D3:F3"/>
    <mergeCell ref="J3:K3"/>
    <mergeCell ref="J4:K4"/>
    <mergeCell ref="E5:H5"/>
    <mergeCell ref="J5:K5"/>
    <mergeCell ref="J11:K11"/>
    <mergeCell ref="B12:D12"/>
    <mergeCell ref="J12:K12"/>
    <mergeCell ref="J6:K6"/>
    <mergeCell ref="J7:K7"/>
    <mergeCell ref="B8:D8"/>
    <mergeCell ref="G8:H11"/>
    <mergeCell ref="J8:K8"/>
    <mergeCell ref="B9:D9"/>
    <mergeCell ref="J9:K9"/>
    <mergeCell ref="B10:D10"/>
    <mergeCell ref="J10:K10"/>
    <mergeCell ref="B11:D11"/>
    <mergeCell ref="C20:D20"/>
    <mergeCell ref="K20:K27"/>
    <mergeCell ref="C21:D21"/>
    <mergeCell ref="C22:D22"/>
    <mergeCell ref="C23:D23"/>
    <mergeCell ref="C24:D24"/>
    <mergeCell ref="C25:D25"/>
    <mergeCell ref="C26:D26"/>
    <mergeCell ref="B15:D15"/>
    <mergeCell ref="J15:K15"/>
    <mergeCell ref="J16:K16"/>
    <mergeCell ref="J17:K17"/>
    <mergeCell ref="J18:K18"/>
    <mergeCell ref="C19:D19"/>
    <mergeCell ref="J19:K19"/>
    <mergeCell ref="B13:D13"/>
    <mergeCell ref="J13:K13"/>
    <mergeCell ref="B14:D14"/>
    <mergeCell ref="J14:K14"/>
    <mergeCell ref="J33:K33"/>
    <mergeCell ref="J34:K34"/>
    <mergeCell ref="J35:K35"/>
    <mergeCell ref="J36:K36"/>
    <mergeCell ref="C38:H38"/>
    <mergeCell ref="J38:K38"/>
    <mergeCell ref="J28:K28"/>
    <mergeCell ref="J29:K29"/>
    <mergeCell ref="J30:K30"/>
    <mergeCell ref="D31:G31"/>
    <mergeCell ref="J31:K31"/>
    <mergeCell ref="J32:K32"/>
    <mergeCell ref="J39:K39"/>
    <mergeCell ref="J40:K41"/>
    <mergeCell ref="C41:D41"/>
    <mergeCell ref="B42:B45"/>
    <mergeCell ref="C42:D42"/>
    <mergeCell ref="G42:H42"/>
    <mergeCell ref="C43:D43"/>
    <mergeCell ref="F43:H43"/>
    <mergeCell ref="J43:K43"/>
    <mergeCell ref="C44:D44"/>
    <mergeCell ref="C47:D48"/>
    <mergeCell ref="J47:K49"/>
    <mergeCell ref="C49:D49"/>
    <mergeCell ref="C50:D50"/>
    <mergeCell ref="J50:K50"/>
    <mergeCell ref="C51:D51"/>
    <mergeCell ref="F44:G44"/>
    <mergeCell ref="J44:K44"/>
    <mergeCell ref="C45:D45"/>
    <mergeCell ref="J45:K45"/>
    <mergeCell ref="C46:D46"/>
    <mergeCell ref="J46:K46"/>
    <mergeCell ref="J56:K56"/>
    <mergeCell ref="C57:E57"/>
    <mergeCell ref="J57:K58"/>
    <mergeCell ref="C58:H58"/>
    <mergeCell ref="J59:K59"/>
    <mergeCell ref="J60:K60"/>
    <mergeCell ref="J53:K53"/>
    <mergeCell ref="C54:D54"/>
    <mergeCell ref="J54:K54"/>
    <mergeCell ref="C55:D55"/>
    <mergeCell ref="F55:G55"/>
    <mergeCell ref="J55:K55"/>
    <mergeCell ref="B53:H53"/>
    <mergeCell ref="J67:K67"/>
    <mergeCell ref="J69:K69"/>
    <mergeCell ref="J75:K75"/>
    <mergeCell ref="J76:K76"/>
    <mergeCell ref="J77:K77"/>
    <mergeCell ref="F61:F64"/>
    <mergeCell ref="G61:H64"/>
    <mergeCell ref="J61:K62"/>
    <mergeCell ref="J63:K65"/>
    <mergeCell ref="G65:H65"/>
    <mergeCell ref="J66:K66"/>
    <mergeCell ref="J68:K68"/>
    <mergeCell ref="J70:K70"/>
    <mergeCell ref="J72:K72"/>
    <mergeCell ref="J73:K73"/>
    <mergeCell ref="J84:K84"/>
    <mergeCell ref="J85:K85"/>
    <mergeCell ref="J86:K86"/>
    <mergeCell ref="J87:K87"/>
    <mergeCell ref="J88:K88"/>
    <mergeCell ref="D89:G89"/>
    <mergeCell ref="J89:K89"/>
    <mergeCell ref="J78:K78"/>
    <mergeCell ref="J79:K79"/>
    <mergeCell ref="J80:K80"/>
    <mergeCell ref="J81:K81"/>
    <mergeCell ref="J82:K82"/>
    <mergeCell ref="J83:K83"/>
    <mergeCell ref="B100:B103"/>
    <mergeCell ref="C100:D100"/>
    <mergeCell ref="G100:H100"/>
    <mergeCell ref="C101:D101"/>
    <mergeCell ref="F101:H101"/>
    <mergeCell ref="J101:K101"/>
    <mergeCell ref="C102:D102"/>
    <mergeCell ref="J90:K90"/>
    <mergeCell ref="J91:K91"/>
    <mergeCell ref="J92:K92"/>
    <mergeCell ref="J93:K93"/>
    <mergeCell ref="J94:K94"/>
    <mergeCell ref="C96:H96"/>
    <mergeCell ref="J96:K96"/>
    <mergeCell ref="F102:G102"/>
    <mergeCell ref="J102:K102"/>
    <mergeCell ref="C103:D103"/>
    <mergeCell ref="J103:K103"/>
    <mergeCell ref="J114:K114"/>
    <mergeCell ref="C115:E115"/>
    <mergeCell ref="J115:K116"/>
    <mergeCell ref="C116:H116"/>
    <mergeCell ref="J117:K117"/>
    <mergeCell ref="J118:K118"/>
    <mergeCell ref="C104:D104"/>
    <mergeCell ref="J104:K104"/>
    <mergeCell ref="J97:K97"/>
    <mergeCell ref="J98:K99"/>
    <mergeCell ref="C99:D99"/>
    <mergeCell ref="C112:D112"/>
    <mergeCell ref="J112:K112"/>
    <mergeCell ref="C113:D113"/>
    <mergeCell ref="F113:G113"/>
    <mergeCell ref="J113:K113"/>
    <mergeCell ref="C105:D106"/>
    <mergeCell ref="J105:K107"/>
    <mergeCell ref="C107:D107"/>
    <mergeCell ref="C108:D108"/>
    <mergeCell ref="J108:K108"/>
    <mergeCell ref="C109:D109"/>
    <mergeCell ref="J109:K109"/>
    <mergeCell ref="B111:H111"/>
    <mergeCell ref="J125:K125"/>
    <mergeCell ref="J126:K126"/>
    <mergeCell ref="J133:K133"/>
    <mergeCell ref="J134:K134"/>
    <mergeCell ref="J135:K135"/>
    <mergeCell ref="J127:K127"/>
    <mergeCell ref="J128:K128"/>
    <mergeCell ref="J129:K129"/>
    <mergeCell ref="F119:F122"/>
    <mergeCell ref="G119:H122"/>
    <mergeCell ref="J119:K119"/>
    <mergeCell ref="J120:K121"/>
    <mergeCell ref="J122:K124"/>
    <mergeCell ref="G123:H123"/>
    <mergeCell ref="J142:K142"/>
    <mergeCell ref="J143:K143"/>
    <mergeCell ref="J144:K144"/>
    <mergeCell ref="J145:K145"/>
    <mergeCell ref="J146:K146"/>
    <mergeCell ref="D147:G147"/>
    <mergeCell ref="J147:K147"/>
    <mergeCell ref="J136:K136"/>
    <mergeCell ref="J137:K137"/>
    <mergeCell ref="J138:K138"/>
    <mergeCell ref="J139:K139"/>
    <mergeCell ref="J140:K140"/>
    <mergeCell ref="J141:K141"/>
    <mergeCell ref="J148:K148"/>
    <mergeCell ref="J149:K149"/>
    <mergeCell ref="J150:K150"/>
    <mergeCell ref="J151:K151"/>
    <mergeCell ref="J152:K152"/>
    <mergeCell ref="C154:H154"/>
    <mergeCell ref="J154:K154"/>
    <mergeCell ref="F160:G160"/>
    <mergeCell ref="J160:K160"/>
    <mergeCell ref="C162:D162"/>
    <mergeCell ref="J162:K162"/>
    <mergeCell ref="J155:K155"/>
    <mergeCell ref="J156:K157"/>
    <mergeCell ref="C157:D157"/>
    <mergeCell ref="J168:K168"/>
    <mergeCell ref="C170:D170"/>
    <mergeCell ref="J170:K170"/>
    <mergeCell ref="B169:H169"/>
    <mergeCell ref="B158:B161"/>
    <mergeCell ref="C158:D158"/>
    <mergeCell ref="G158:H158"/>
    <mergeCell ref="C159:D159"/>
    <mergeCell ref="F159:H159"/>
    <mergeCell ref="J159:K159"/>
    <mergeCell ref="C160:D160"/>
    <mergeCell ref="C161:D161"/>
    <mergeCell ref="J161:K161"/>
    <mergeCell ref="C171:D171"/>
    <mergeCell ref="F171:G171"/>
    <mergeCell ref="J171:K171"/>
    <mergeCell ref="C163:D164"/>
    <mergeCell ref="J163:K165"/>
    <mergeCell ref="C165:D165"/>
    <mergeCell ref="C166:D166"/>
    <mergeCell ref="J166:K166"/>
    <mergeCell ref="C167:D167"/>
    <mergeCell ref="J167:K167"/>
    <mergeCell ref="J172:K172"/>
    <mergeCell ref="C173:E173"/>
    <mergeCell ref="J173:K174"/>
    <mergeCell ref="C174:H174"/>
    <mergeCell ref="J175:K175"/>
    <mergeCell ref="J176:K176"/>
    <mergeCell ref="J183:K183"/>
    <mergeCell ref="J186:K187"/>
    <mergeCell ref="J191:K191"/>
    <mergeCell ref="F177:F180"/>
    <mergeCell ref="G177:H180"/>
    <mergeCell ref="J177:K178"/>
    <mergeCell ref="J179:K181"/>
    <mergeCell ref="G181:H181"/>
    <mergeCell ref="J182:K182"/>
    <mergeCell ref="J184:K184"/>
    <mergeCell ref="J185:K185"/>
    <mergeCell ref="J206:K206"/>
    <mergeCell ref="J207:K207"/>
    <mergeCell ref="J208:K208"/>
    <mergeCell ref="J209:K209"/>
    <mergeCell ref="J217:K217"/>
    <mergeCell ref="C218:D218"/>
    <mergeCell ref="J218:K218"/>
    <mergeCell ref="J210:K210"/>
    <mergeCell ref="D205:G205"/>
    <mergeCell ref="J205:K205"/>
    <mergeCell ref="J195:K195"/>
    <mergeCell ref="J196:K196"/>
    <mergeCell ref="J197:K197"/>
    <mergeCell ref="J198:K198"/>
    <mergeCell ref="J199:K199"/>
    <mergeCell ref="J192:K192"/>
    <mergeCell ref="J193:K193"/>
    <mergeCell ref="J194:K194"/>
    <mergeCell ref="J204:K204"/>
    <mergeCell ref="J200:K200"/>
    <mergeCell ref="J201:K201"/>
    <mergeCell ref="J202:K202"/>
    <mergeCell ref="J203:K203"/>
    <mergeCell ref="B216:B219"/>
    <mergeCell ref="J212:K212"/>
    <mergeCell ref="C228:D228"/>
    <mergeCell ref="J228:K228"/>
    <mergeCell ref="C223:D223"/>
    <mergeCell ref="C224:D224"/>
    <mergeCell ref="J224:K224"/>
    <mergeCell ref="C212:H212"/>
    <mergeCell ref="J213:K213"/>
    <mergeCell ref="J214:K215"/>
    <mergeCell ref="G216:H216"/>
    <mergeCell ref="F217:H217"/>
    <mergeCell ref="F218:G218"/>
    <mergeCell ref="C215:D215"/>
    <mergeCell ref="C216:D216"/>
    <mergeCell ref="C217:D217"/>
    <mergeCell ref="B227:H227"/>
    <mergeCell ref="J229:K229"/>
    <mergeCell ref="J230:K230"/>
    <mergeCell ref="C231:E231"/>
    <mergeCell ref="J231:K232"/>
    <mergeCell ref="C232:H232"/>
    <mergeCell ref="J233:K233"/>
    <mergeCell ref="J234:K235"/>
    <mergeCell ref="C219:D219"/>
    <mergeCell ref="J219:K219"/>
    <mergeCell ref="J250:K250"/>
    <mergeCell ref="J261:K261"/>
    <mergeCell ref="J239:K239"/>
    <mergeCell ref="J249:K249"/>
    <mergeCell ref="F235:F238"/>
    <mergeCell ref="G235:H238"/>
    <mergeCell ref="J236:K238"/>
    <mergeCell ref="G239:H239"/>
    <mergeCell ref="J240:K240"/>
    <mergeCell ref="J242:K242"/>
    <mergeCell ref="J243:K243"/>
    <mergeCell ref="J251:K251"/>
    <mergeCell ref="B261:B262"/>
    <mergeCell ref="C261:D261"/>
    <mergeCell ref="F261:G261"/>
    <mergeCell ref="B264:B266"/>
    <mergeCell ref="B267:B270"/>
    <mergeCell ref="J268:K268"/>
    <mergeCell ref="J269:K269"/>
    <mergeCell ref="C270:D270"/>
    <mergeCell ref="J270:K270"/>
    <mergeCell ref="B274:B275"/>
    <mergeCell ref="J278:K278"/>
    <mergeCell ref="C279:D279"/>
    <mergeCell ref="C266:D266"/>
    <mergeCell ref="J266:K266"/>
    <mergeCell ref="C267:D267"/>
    <mergeCell ref="J267:K267"/>
    <mergeCell ref="C268:D268"/>
    <mergeCell ref="C269:D269"/>
    <mergeCell ref="F280:G280"/>
    <mergeCell ref="C220:D220"/>
    <mergeCell ref="J220:K220"/>
    <mergeCell ref="C221:D222"/>
    <mergeCell ref="J221:K223"/>
    <mergeCell ref="C225:D225"/>
    <mergeCell ref="J225:K225"/>
    <mergeCell ref="C229:D229"/>
    <mergeCell ref="F229:G229"/>
    <mergeCell ref="C276:D276"/>
    <mergeCell ref="J276:K276"/>
    <mergeCell ref="C277:D277"/>
    <mergeCell ref="J277:K277"/>
    <mergeCell ref="C278:D278"/>
    <mergeCell ref="J274:K274"/>
    <mergeCell ref="C275:D275"/>
    <mergeCell ref="J275:K275"/>
    <mergeCell ref="C272:D272"/>
    <mergeCell ref="J262:K262"/>
    <mergeCell ref="J263:K263"/>
    <mergeCell ref="C264:D264"/>
    <mergeCell ref="J264:K264"/>
    <mergeCell ref="C265:D265"/>
    <mergeCell ref="J265:K265"/>
  </mergeCells>
  <conditionalFormatting sqref="E19:F19">
    <cfRule type="expression" dxfId="217" priority="129">
      <formula>$H$261= "Yes"</formula>
    </cfRule>
  </conditionalFormatting>
  <conditionalFormatting sqref="E19">
    <cfRule type="expression" dxfId="216" priority="128">
      <formula>$E$19&lt;&gt;""</formula>
    </cfRule>
  </conditionalFormatting>
  <conditionalFormatting sqref="F19">
    <cfRule type="expression" dxfId="215" priority="127">
      <formula>$F$19&lt;&gt; ""</formula>
    </cfRule>
  </conditionalFormatting>
  <conditionalFormatting sqref="H44">
    <cfRule type="cellIs" dxfId="214" priority="66" stopIfTrue="1" operator="greaterThan">
      <formula>$I$44</formula>
    </cfRule>
    <cfRule type="cellIs" dxfId="213" priority="68" stopIfTrue="1" operator="lessThan">
      <formula>$I$44</formula>
    </cfRule>
  </conditionalFormatting>
  <conditionalFormatting sqref="F57">
    <cfRule type="cellIs" dxfId="212" priority="64" stopIfTrue="1" operator="greaterThan">
      <formula>$G$57</formula>
    </cfRule>
    <cfRule type="cellIs" dxfId="211" priority="67" stopIfTrue="1" operator="lessThan">
      <formula>$G$57</formula>
    </cfRule>
  </conditionalFormatting>
  <conditionalFormatting sqref="C57:E57">
    <cfRule type="cellIs" dxfId="210" priority="65" stopIfTrue="1" operator="equal">
      <formula>"Payroll Frequency changed, delete value in F79"</formula>
    </cfRule>
  </conditionalFormatting>
  <conditionalFormatting sqref="B38:H51">
    <cfRule type="expression" dxfId="209" priority="63">
      <formula>$D$33="Pay Stubs"</formula>
    </cfRule>
  </conditionalFormatting>
  <conditionalFormatting sqref="B55:H65 B75:H77 C67:H74 B66 G66:H66">
    <cfRule type="expression" dxfId="208" priority="62">
      <formula>$D$33="VOE"</formula>
    </cfRule>
  </conditionalFormatting>
  <conditionalFormatting sqref="G42 E41:E51">
    <cfRule type="expression" dxfId="207" priority="61">
      <formula>$D$33="Pay Stubs"</formula>
    </cfRule>
  </conditionalFormatting>
  <conditionalFormatting sqref="E55 C61:E65 G65:H65 C67:F77">
    <cfRule type="expression" dxfId="206" priority="60">
      <formula>$D$33="VOE"</formula>
    </cfRule>
  </conditionalFormatting>
  <conditionalFormatting sqref="E33">
    <cfRule type="expression" dxfId="205" priority="59">
      <formula>$D$33 = ""</formula>
    </cfRule>
  </conditionalFormatting>
  <conditionalFormatting sqref="B67:B74">
    <cfRule type="expression" dxfId="204" priority="58">
      <formula>$D$33="VOE"</formula>
    </cfRule>
  </conditionalFormatting>
  <conditionalFormatting sqref="C66">
    <cfRule type="expression" dxfId="203" priority="57">
      <formula>$D$33="VOE"</formula>
    </cfRule>
  </conditionalFormatting>
  <conditionalFormatting sqref="C66">
    <cfRule type="expression" dxfId="202" priority="56">
      <formula>$D$33="VOE"</formula>
    </cfRule>
  </conditionalFormatting>
  <conditionalFormatting sqref="D66:E66">
    <cfRule type="expression" dxfId="201" priority="55">
      <formula>$D$33="VOE"</formula>
    </cfRule>
  </conditionalFormatting>
  <conditionalFormatting sqref="D66:E66">
    <cfRule type="expression" dxfId="200" priority="54">
      <formula>$D$33="VOE"</formula>
    </cfRule>
  </conditionalFormatting>
  <conditionalFormatting sqref="F66">
    <cfRule type="expression" dxfId="199" priority="53">
      <formula>$D$33="VOE"</formula>
    </cfRule>
  </conditionalFormatting>
  <conditionalFormatting sqref="F66">
    <cfRule type="expression" dxfId="198" priority="52">
      <formula>$D$33="VOE"</formula>
    </cfRule>
  </conditionalFormatting>
  <conditionalFormatting sqref="H102">
    <cfRule type="cellIs" dxfId="197" priority="49" stopIfTrue="1" operator="greaterThan">
      <formula>$I$44</formula>
    </cfRule>
    <cfRule type="cellIs" dxfId="196" priority="51" stopIfTrue="1" operator="lessThan">
      <formula>$I$44</formula>
    </cfRule>
  </conditionalFormatting>
  <conditionalFormatting sqref="F115">
    <cfRule type="cellIs" dxfId="195" priority="47" stopIfTrue="1" operator="greaterThan">
      <formula>$G$57</formula>
    </cfRule>
    <cfRule type="cellIs" dxfId="194" priority="50" stopIfTrue="1" operator="lessThan">
      <formula>$G$57</formula>
    </cfRule>
  </conditionalFormatting>
  <conditionalFormatting sqref="C115:E115">
    <cfRule type="cellIs" dxfId="193" priority="48" stopIfTrue="1" operator="equal">
      <formula>"Payroll Frequency changed, delete value in F79"</formula>
    </cfRule>
  </conditionalFormatting>
  <conditionalFormatting sqref="B96:H109">
    <cfRule type="expression" dxfId="192" priority="46">
      <formula>$D$91="Pay Stubs"</formula>
    </cfRule>
  </conditionalFormatting>
  <conditionalFormatting sqref="B113:H123 B133:H135 C125:H132 B124 G124:H124">
    <cfRule type="expression" dxfId="191" priority="45">
      <formula>$D$91="VOE"</formula>
    </cfRule>
  </conditionalFormatting>
  <conditionalFormatting sqref="G100 E99:E109">
    <cfRule type="expression" dxfId="190" priority="44">
      <formula>$D$91="Pay Stubs"</formula>
    </cfRule>
  </conditionalFormatting>
  <conditionalFormatting sqref="E113 C119:E123 G123:H123 C125:F135">
    <cfRule type="expression" dxfId="189" priority="43">
      <formula>$D$91="VOE"</formula>
    </cfRule>
  </conditionalFormatting>
  <conditionalFormatting sqref="E91">
    <cfRule type="expression" dxfId="188" priority="42">
      <formula>$D$91 = ""</formula>
    </cfRule>
  </conditionalFormatting>
  <conditionalFormatting sqref="B125:B132">
    <cfRule type="expression" dxfId="187" priority="41">
      <formula>$D$91="VOE"</formula>
    </cfRule>
  </conditionalFormatting>
  <conditionalFormatting sqref="C124">
    <cfRule type="expression" dxfId="186" priority="40">
      <formula>$D$91="VOE"</formula>
    </cfRule>
  </conditionalFormatting>
  <conditionalFormatting sqref="C124">
    <cfRule type="expression" dxfId="185" priority="39">
      <formula>$D$91="VOE"</formula>
    </cfRule>
  </conditionalFormatting>
  <conditionalFormatting sqref="D124:E124">
    <cfRule type="expression" dxfId="184" priority="38">
      <formula>$D$91="VOE"</formula>
    </cfRule>
  </conditionalFormatting>
  <conditionalFormatting sqref="D124:E124">
    <cfRule type="expression" dxfId="183" priority="37">
      <formula>$D$91="VOE"</formula>
    </cfRule>
  </conditionalFormatting>
  <conditionalFormatting sqref="F124">
    <cfRule type="expression" dxfId="182" priority="36">
      <formula>$D$91="VOE"</formula>
    </cfRule>
  </conditionalFormatting>
  <conditionalFormatting sqref="F124">
    <cfRule type="expression" dxfId="181" priority="35">
      <formula>$D$91="VOE"</formula>
    </cfRule>
  </conditionalFormatting>
  <conditionalFormatting sqref="H160">
    <cfRule type="cellIs" dxfId="180" priority="32" stopIfTrue="1" operator="greaterThan">
      <formula>$I$44</formula>
    </cfRule>
    <cfRule type="cellIs" dxfId="179" priority="34" stopIfTrue="1" operator="lessThan">
      <formula>$I$44</formula>
    </cfRule>
  </conditionalFormatting>
  <conditionalFormatting sqref="F173">
    <cfRule type="cellIs" dxfId="178" priority="30" stopIfTrue="1" operator="greaterThan">
      <formula>$G$57</formula>
    </cfRule>
    <cfRule type="cellIs" dxfId="177" priority="33" stopIfTrue="1" operator="lessThan">
      <formula>$G$57</formula>
    </cfRule>
  </conditionalFormatting>
  <conditionalFormatting sqref="C173:E173">
    <cfRule type="cellIs" dxfId="176" priority="31" stopIfTrue="1" operator="equal">
      <formula>"Payroll Frequency changed, delete value in F79"</formula>
    </cfRule>
  </conditionalFormatting>
  <conditionalFormatting sqref="B154:H167">
    <cfRule type="expression" dxfId="175" priority="29">
      <formula>$D$149="Pay Stubs"</formula>
    </cfRule>
  </conditionalFormatting>
  <conditionalFormatting sqref="B171:H181 B191:H193 C183:H190 B182 G182:H182">
    <cfRule type="expression" dxfId="174" priority="28">
      <formula>$D$149="VOE"</formula>
    </cfRule>
  </conditionalFormatting>
  <conditionalFormatting sqref="G158 E157:E167">
    <cfRule type="expression" dxfId="173" priority="27">
      <formula>$D$149="Pay Stubs"</formula>
    </cfRule>
  </conditionalFormatting>
  <conditionalFormatting sqref="E171 C177:E181 G181:H181 C183:F193">
    <cfRule type="expression" dxfId="172" priority="26">
      <formula>$D$149="VOE"</formula>
    </cfRule>
  </conditionalFormatting>
  <conditionalFormatting sqref="E149">
    <cfRule type="expression" dxfId="171" priority="25">
      <formula>$D$149 = ""</formula>
    </cfRule>
  </conditionalFormatting>
  <conditionalFormatting sqref="B183:B190">
    <cfRule type="expression" dxfId="170" priority="24">
      <formula>$D$149="VOE"</formula>
    </cfRule>
  </conditionalFormatting>
  <conditionalFormatting sqref="C182">
    <cfRule type="expression" dxfId="169" priority="23">
      <formula>$D$149="VOE"</formula>
    </cfRule>
  </conditionalFormatting>
  <conditionalFormatting sqref="C182">
    <cfRule type="expression" dxfId="168" priority="22">
      <formula>$D$149="VOE"</formula>
    </cfRule>
  </conditionalFormatting>
  <conditionalFormatting sqref="D182:E182">
    <cfRule type="expression" dxfId="167" priority="21">
      <formula>$D$149="VOE"</formula>
    </cfRule>
  </conditionalFormatting>
  <conditionalFormatting sqref="D182:E182">
    <cfRule type="expression" dxfId="166" priority="20">
      <formula>$D$149="VOE"</formula>
    </cfRule>
  </conditionalFormatting>
  <conditionalFormatting sqref="F182">
    <cfRule type="expression" dxfId="165" priority="19">
      <formula>$D$149="VOE"</formula>
    </cfRule>
  </conditionalFormatting>
  <conditionalFormatting sqref="F182">
    <cfRule type="expression" dxfId="164" priority="18">
      <formula>$D$149="VOE"</formula>
    </cfRule>
  </conditionalFormatting>
  <conditionalFormatting sqref="F240 C235:E239 G239:H239 C241:F251">
    <cfRule type="expression" dxfId="163" priority="1">
      <formula>$D$207="VOE"</formula>
    </cfRule>
  </conditionalFormatting>
  <conditionalFormatting sqref="H218">
    <cfRule type="cellIs" dxfId="162" priority="15" stopIfTrue="1" operator="greaterThan">
      <formula>$I$44</formula>
    </cfRule>
    <cfRule type="cellIs" dxfId="161" priority="17" stopIfTrue="1" operator="lessThan">
      <formula>$I$44</formula>
    </cfRule>
  </conditionalFormatting>
  <conditionalFormatting sqref="F231">
    <cfRule type="cellIs" dxfId="160" priority="13" stopIfTrue="1" operator="greaterThan">
      <formula>$G$57</formula>
    </cfRule>
    <cfRule type="cellIs" dxfId="159" priority="16" stopIfTrue="1" operator="lessThan">
      <formula>$G$57</formula>
    </cfRule>
  </conditionalFormatting>
  <conditionalFormatting sqref="C231:E231">
    <cfRule type="cellIs" dxfId="158" priority="14" stopIfTrue="1" operator="equal">
      <formula>"Payroll Frequency changed, delete value in F79"</formula>
    </cfRule>
  </conditionalFormatting>
  <conditionalFormatting sqref="B212:H225">
    <cfRule type="expression" dxfId="157" priority="12">
      <formula>$D$207="Pay Stubs"</formula>
    </cfRule>
  </conditionalFormatting>
  <conditionalFormatting sqref="B229:H239 B249:H251 C241:H248 B240 G240:H240">
    <cfRule type="expression" dxfId="156" priority="11">
      <formula>$D$207="VOE"</formula>
    </cfRule>
  </conditionalFormatting>
  <conditionalFormatting sqref="G216 E215:E225">
    <cfRule type="expression" dxfId="155" priority="10">
      <formula>$D$207="Pay Stubs"</formula>
    </cfRule>
  </conditionalFormatting>
  <conditionalFormatting sqref="E229">
    <cfRule type="expression" dxfId="154" priority="9">
      <formula>$D$207="VOE"</formula>
    </cfRule>
  </conditionalFormatting>
  <conditionalFormatting sqref="E207">
    <cfRule type="expression" dxfId="153" priority="8">
      <formula>$D$207 = ""</formula>
    </cfRule>
  </conditionalFormatting>
  <conditionalFormatting sqref="B241:B248">
    <cfRule type="expression" dxfId="152" priority="7">
      <formula>$D$207="VOE"</formula>
    </cfRule>
  </conditionalFormatting>
  <conditionalFormatting sqref="C240">
    <cfRule type="expression" dxfId="151" priority="6">
      <formula>$D$207="VOE"</formula>
    </cfRule>
  </conditionalFormatting>
  <conditionalFormatting sqref="C240">
    <cfRule type="expression" dxfId="150" priority="5">
      <formula>$D$207="VOE"</formula>
    </cfRule>
  </conditionalFormatting>
  <conditionalFormatting sqref="D240:E240">
    <cfRule type="expression" dxfId="149" priority="4">
      <formula>$D$207="VOE"</formula>
    </cfRule>
  </conditionalFormatting>
  <conditionalFormatting sqref="D240:E240">
    <cfRule type="expression" dxfId="148" priority="3">
      <formula>$D$207="VOE"</formula>
    </cfRule>
  </conditionalFormatting>
  <conditionalFormatting sqref="F240">
    <cfRule type="expression" dxfId="147" priority="2">
      <formula>$D$207="VOE"</formula>
    </cfRule>
  </conditionalFormatting>
  <dataValidations count="33">
    <dataValidation type="date" allowBlank="1" showInputMessage="1" showErrorMessage="1" errorTitle="Invalid Date" error="The date you entered is either invalid format or out of range. Please make sure the date is corrent and then proceed." promptTitle="Date Format" prompt="mm/dd/yyyy" sqref="D35 D93 D151 D209">
      <formula1>EDATE(TODAY(),-1200)</formula1>
      <formula2>TODAY()</formula2>
    </dataValidation>
    <dataValidation type="custom" allowBlank="1" showInputMessage="1" showErrorMessage="1" errorTitle="Section" error="Incorrect Section!!" sqref="F77 C61:E65 C67:E77">
      <formula1>INDIRECT("$D$33") = "Pay Stubs"</formula1>
    </dataValidation>
    <dataValidation type="custom" allowBlank="1" showInputMessage="1" showErrorMessage="1" errorTitle="Section" error="Incorrect Section!!" sqref="E41:E42 E44:E51">
      <formula1>INDIRECT("$D$33") = "VOE"</formula1>
    </dataValidation>
    <dataValidation allowBlank="1" showInputMessage="1" showErrorMessage="1" prompt="Gross income will be calculated by taking the net income and adding back the amount of depreciation or amortization taken in that year.  If the resulting income is negative, gross income will be indicated as $0 for the year." sqref="C279:D279"/>
    <dataValidation allowBlank="1" showInputMessage="1" showErrorMessage="1" prompt="Monthly Average * Months Remaining in Current Year + Current Year Gross income." sqref="F280:G280"/>
    <dataValidation allowBlank="1" showInputMessage="1" showErrorMessage="1" prompt="Earnings for the remainder of the year will be based on the monthly average of the adjusted income from the two most recent years.  If less than two prior years self employment history, the current year will be included in the average." sqref="H274"/>
    <dataValidation allowBlank="1" showInputMessage="1" showErrorMessage="1" prompt="Include vacation, holiday and sick time in regular/base hours.  " sqref="B64 B122 B180 B238"/>
    <dataValidation allowBlank="1" showInputMessage="1" showErrorMessage="1" prompt="Include vacation, holiday and sick pay in Base Pay." sqref="B66 B124 B182 B240"/>
    <dataValidation allowBlank="1" showInputMessage="1" showErrorMessage="1" prompt="It is important to determine the pay schedule to accurately calculate pay periods to date." sqref="F44:G44 C57:E57 C115:E115 F102:G102 C173:E173 F160:G160 C231:E231 F218:G218"/>
    <dataValidation allowBlank="1" showInputMessage="1" showErrorMessage="1" prompt="Count full weeks from off season start date to off season end date indicated on VOE." sqref="C261:D261"/>
    <dataValidation type="list" allowBlank="1" showInputMessage="1" showErrorMessage="1" sqref="H261">
      <formula1>"No, Yes"</formula1>
    </dataValidation>
    <dataValidation allowBlank="1" showInputMessage="1" showErrorMessage="1" prompt="Enter the Househol Member Number (1-10) from the Household Summary Tab." sqref="D5"/>
    <dataValidation allowBlank="1" showInputMessage="1" showErrorMessage="1" prompt="If unknown enter Weekly." sqref="C43:D43 C101:D101 C159:D159 C217:D217"/>
    <dataValidation allowBlank="1" showInputMessage="1" showErrorMessage="1" prompt="If blank, worksheet calculation assumes the person was employed at position prior to January 1 of the income documentation year." sqref="C35 C93 C151 C209"/>
    <dataValidation allowBlank="1" showInputMessage="1" showErrorMessage="1" prompt="Enter the type of income documentation used to qualify the household." sqref="C33 C91 C149 C207"/>
    <dataValidation allowBlank="1" showInputMessage="1" showErrorMessage="1" prompt="If Thru Date is not provided, enter the date the VOE was signed." sqref="C44:D44 C102:D102 C160:D160 C218:D218"/>
    <dataValidation type="list" allowBlank="1" showInputMessage="1" showErrorMessage="1" sqref="D33 D91 D149 D207">
      <formula1>"VOE, Pay Stubs"</formula1>
    </dataValidation>
    <dataValidation showDropDown="1" showInputMessage="1" showErrorMessage="1" sqref="G33:G34 G91:G92 G149:G150 G207:G208"/>
    <dataValidation allowBlank="1" showInputMessage="1" showErrorMessage="1" prompt="If a range of hours is indicated on the VOE, enter the high end of the range." sqref="C265:D265 C41:D41 C99:D99 C157:D157 C215:D215"/>
    <dataValidation type="list" allowBlank="1" showInputMessage="1" showErrorMessage="1" error="Please delete the entry and select a schedule from the drop down list." sqref="E55 E43 E101 E113 E159 E171 E217 E229">
      <formula1>"Weekly, Bi-Weekly, Semi-Monthly, Monthly"</formula1>
    </dataValidation>
    <dataValidation type="whole" allowBlank="1" showInputMessage="1" showErrorMessage="1" sqref="F57 H44 H102 F115 H160 F173 H218 F231">
      <formula1>0</formula1>
      <formula2>24</formula2>
    </dataValidation>
    <dataValidation allowBlank="1" showInputMessage="1" showErrorMessage="1" prompt="If YTD amount is not listed on the pay stubs leave blank." sqref="F67:F76 F125:F134 F183:F192 F241:F250"/>
    <dataValidation type="list" allowBlank="1" showInputMessage="1" showErrorMessage="1" sqref="G65:H65 G42:H42 G123:H123 G100:H100 G181:H181 G158:H158 G239:H239 G216:H216">
      <formula1>"Hourly Pay Rate, Weekly Pay Rate, Bi-Weekly Pay Rate, Semi-Monthly Pay Rate, Monthly Pay Rate, Annual Pay Rate"</formula1>
    </dataValidation>
    <dataValidation type="whole" allowBlank="1" showInputMessage="1" showErrorMessage="1" error="Weeks Off Work During Year + Weeks Employed to Date can not exceed 52." sqref="E261">
      <formula1>0</formula1>
      <formula2>D263</formula2>
    </dataValidation>
    <dataValidation type="whole" operator="lessThanOrEqual" allowBlank="1" showInputMessage="1" showErrorMessage="1" error="Weeks Employed to Date can not exceed Weeks Employed in Calendar Year." sqref="E264">
      <formula1>C263</formula1>
    </dataValidation>
    <dataValidation allowBlank="1" showInputMessage="1" showErrorMessage="1" errorTitle="Section" error="Incorrect Section!!" sqref="C124:F124 C66:F66 C182:F182 C240:F240"/>
    <dataValidation type="whole" allowBlank="1" showInputMessage="1" showErrorMessage="1" prompt="Enter number of pay periods per year, between 1 and 52." sqref="F19:F26">
      <formula1>1</formula1>
      <formula2>52</formula2>
    </dataValidation>
    <dataValidation type="custom" allowBlank="1" showInputMessage="1" showErrorMessage="1" errorTitle="Section" error="Incorrect Section!!" sqref="C235:E239 C241:E251 F251">
      <formula1>INDIRECT("$D$207") = "Pay Stubs"</formula1>
    </dataValidation>
    <dataValidation type="custom" allowBlank="1" showInputMessage="1" showErrorMessage="1" errorTitle="Section" error="Incorrect Section!!" sqref="C177:E181 C183:E193 F193">
      <formula1>INDIRECT("$D$149") = "Pay Stubs"</formula1>
    </dataValidation>
    <dataValidation type="custom" allowBlank="1" showInputMessage="1" showErrorMessage="1" errorTitle="Section" error="Incorrect Section!!" sqref="E157:E158 E160:E167">
      <formula1>INDIRECT("$D$149") = "VOE"</formula1>
    </dataValidation>
    <dataValidation type="custom" allowBlank="1" showInputMessage="1" showErrorMessage="1" errorTitle="Section" error="Incorrect Section!!" sqref="C125:E135 F135 C119:E123">
      <formula1>INDIRECT("$D$91") = "Pay Stubs"</formula1>
    </dataValidation>
    <dataValidation type="custom" allowBlank="1" showInputMessage="1" showErrorMessage="1" errorTitle="Section" error="Incorrect Section!!" sqref="E99:E100 E102:E109">
      <formula1>INDIRECT("$D$91") = "VOE"</formula1>
    </dataValidation>
    <dataValidation type="custom" allowBlank="1" showInputMessage="1" showErrorMessage="1" errorTitle="Section" error="Incorrect Section!!" sqref="E215:E216 E218:E225">
      <formula1>INDIRECT("$D$207") = "VOE"</formula1>
    </dataValidation>
  </dataValidations>
  <hyperlinks>
    <hyperlink ref="H283" location="'HH Member 6'!A3" display="Back to Top ^"/>
    <hyperlink ref="B9:D9" location="'HH Member 6'!Position2" display="Position 2"/>
    <hyperlink ref="B10:D10" location="'HH Member 6'!Position3" display="Position 3"/>
    <hyperlink ref="B11:D11" location="'HH Member 6'!Position4" display="Position 4"/>
    <hyperlink ref="B12:D12" location="'HH Member 6'!OtherIncome" display="Other Income"/>
    <hyperlink ref="B13:D13" location="'HH Member 6'!SeasonalIncome" display="Seasonal Income"/>
    <hyperlink ref="B14:D14" location="'HH Member 6'!SelfEmploymentIncome" display="Self Employment Income"/>
    <hyperlink ref="B8:D8" location="'HH Member 6'!Position1" display="'HH Member 6'!Position1"/>
    <hyperlink ref="H29" location="'HH Member 6'!A3" display="Back to Top ^"/>
    <hyperlink ref="H87" location="'HH Member 6'!A3" display="Back to Top ^"/>
    <hyperlink ref="H145" location="'HH Member 6'!A3" display="Back to Top ^"/>
    <hyperlink ref="H203" location="'HH Member 6'!A3" display="Back to Top ^"/>
  </hyperlinks>
  <pageMargins left="0.25" right="0.25" top="0.5" bottom="0.5" header="0.3" footer="0.3"/>
  <pageSetup orientation="portrait" blackAndWhite="1" errors="blank" r:id="rId1"/>
  <headerFooter>
    <oddFooter>&amp;R&amp;8 1/1/2022</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9"/>
  <sheetViews>
    <sheetView showGridLines="0" zoomScaleNormal="100" workbookViewId="0">
      <pane ySplit="2" topLeftCell="A3" activePane="bottomLeft" state="frozen"/>
      <selection pane="bottomLeft" activeCell="A3" sqref="A3"/>
    </sheetView>
  </sheetViews>
  <sheetFormatPr defaultColWidth="9" defaultRowHeight="0" customHeight="1" zeroHeight="1" x14ac:dyDescent="0.25"/>
  <cols>
    <col min="1" max="1" width="1.5" style="18" customWidth="1"/>
    <col min="2" max="2" width="20.75" style="18" customWidth="1"/>
    <col min="3" max="3" width="11.625" style="18" customWidth="1"/>
    <col min="4" max="4" width="14.75" style="18" customWidth="1"/>
    <col min="5" max="5" width="13.75" style="18" customWidth="1"/>
    <col min="6" max="6" width="13.625" style="18" bestFit="1" customWidth="1"/>
    <col min="7" max="7" width="12.25" style="18" customWidth="1"/>
    <col min="8" max="8" width="12.75" style="18" bestFit="1" customWidth="1"/>
    <col min="9" max="9" width="5.875" style="18" customWidth="1"/>
    <col min="10" max="10" width="43.875" style="368" customWidth="1"/>
    <col min="11" max="11" width="61" style="154" customWidth="1"/>
    <col min="12" max="12" width="7.75" style="23" customWidth="1"/>
    <col min="13" max="13" width="9.375" style="18" customWidth="1"/>
    <col min="14" max="15" width="9" style="18" customWidth="1"/>
    <col min="16" max="16" width="12.875" style="18" customWidth="1"/>
    <col min="17" max="17" width="9" style="18" customWidth="1"/>
    <col min="18" max="18" width="11.625" style="18" customWidth="1"/>
    <col min="19" max="19" width="13.125" style="18" customWidth="1"/>
    <col min="20" max="20" width="12.25" style="18" customWidth="1"/>
    <col min="21" max="21" width="10.5" style="18" customWidth="1"/>
    <col min="22" max="22" width="12" style="18" customWidth="1"/>
    <col min="23" max="23" width="10.125" style="18" customWidth="1"/>
    <col min="24" max="25" width="9" style="18" customWidth="1"/>
    <col min="26" max="16384" width="9" style="18"/>
  </cols>
  <sheetData>
    <row r="1" spans="1:22" ht="15.75" customHeight="1" x14ac:dyDescent="0.25">
      <c r="A1" s="15"/>
      <c r="B1" s="470" t="s">
        <v>294</v>
      </c>
      <c r="C1" s="470"/>
      <c r="D1" s="470"/>
      <c r="E1" s="470"/>
      <c r="F1" s="470"/>
      <c r="G1" s="470"/>
      <c r="H1" s="470"/>
      <c r="I1" s="16"/>
      <c r="K1" s="142"/>
      <c r="L1" s="17"/>
      <c r="M1" s="67"/>
      <c r="N1" s="67"/>
      <c r="O1" s="67"/>
      <c r="P1" s="67"/>
      <c r="Q1" s="67"/>
      <c r="R1" s="67"/>
      <c r="S1" s="67"/>
      <c r="T1" s="67"/>
      <c r="U1" s="67"/>
      <c r="V1" s="67"/>
    </row>
    <row r="2" spans="1:22" ht="22.5" customHeight="1" x14ac:dyDescent="0.3">
      <c r="A2" s="15"/>
      <c r="B2" s="470"/>
      <c r="C2" s="470"/>
      <c r="D2" s="470"/>
      <c r="E2" s="470"/>
      <c r="F2" s="470"/>
      <c r="G2" s="470"/>
      <c r="H2" s="470"/>
      <c r="I2" s="16"/>
      <c r="J2" s="471" t="s">
        <v>266</v>
      </c>
      <c r="K2" s="472"/>
      <c r="L2" s="17"/>
      <c r="M2" s="67"/>
      <c r="N2" s="67"/>
      <c r="O2" s="67"/>
      <c r="P2" s="67"/>
      <c r="Q2" s="67"/>
      <c r="R2" s="67"/>
      <c r="S2" s="67"/>
      <c r="T2" s="67"/>
      <c r="U2" s="67"/>
      <c r="V2" s="67"/>
    </row>
    <row r="3" spans="1:22" ht="38.25" customHeight="1" x14ac:dyDescent="0.25">
      <c r="A3" s="19"/>
      <c r="B3" s="20"/>
      <c r="C3" s="20"/>
      <c r="D3" s="473" t="s">
        <v>287</v>
      </c>
      <c r="E3" s="473"/>
      <c r="F3" s="473"/>
      <c r="G3" s="21"/>
      <c r="H3" s="21"/>
      <c r="I3" s="19"/>
      <c r="J3" s="474"/>
      <c r="K3" s="474"/>
      <c r="L3" s="17"/>
      <c r="M3" s="67"/>
      <c r="N3" s="67"/>
      <c r="O3" s="67"/>
      <c r="P3" s="67"/>
      <c r="Q3" s="67"/>
      <c r="R3" s="67"/>
      <c r="S3" s="67"/>
      <c r="T3" s="67"/>
      <c r="U3" s="67"/>
      <c r="V3" s="67"/>
    </row>
    <row r="4" spans="1:22" ht="16.5" thickBot="1" x14ac:dyDescent="0.3">
      <c r="A4" s="19"/>
      <c r="B4" s="155" t="s">
        <v>56</v>
      </c>
      <c r="C4" s="156"/>
      <c r="D4" s="157"/>
      <c r="E4" s="158"/>
      <c r="F4" s="159"/>
      <c r="G4" s="159"/>
      <c r="H4" s="160"/>
      <c r="I4" s="19"/>
      <c r="J4" s="475" t="s">
        <v>226</v>
      </c>
      <c r="K4" s="475"/>
      <c r="L4" s="17"/>
      <c r="M4" s="67"/>
      <c r="N4" s="67"/>
      <c r="O4" s="67"/>
      <c r="P4" s="67"/>
      <c r="Q4" s="67"/>
      <c r="R4" s="67"/>
      <c r="S4" s="67"/>
      <c r="T4" s="67"/>
      <c r="U4" s="67"/>
      <c r="V4" s="67"/>
    </row>
    <row r="5" spans="1:22" ht="30.75" customHeight="1" thickBot="1" x14ac:dyDescent="0.3">
      <c r="A5" s="22"/>
      <c r="B5" s="161" t="s">
        <v>55</v>
      </c>
      <c r="C5" s="162"/>
      <c r="D5" s="163">
        <v>7</v>
      </c>
      <c r="E5" s="476" t="str">
        <f>IF(D5 = "", "", IF(OR(D5=0, D5&gt;15), "Invalid Household Member Number", IF(VLOOKUP(D5, Name, 2, FALSE) = "", "Name not entered on Household Summary", VLOOKUP(D5, Name, 2, FALSE))))</f>
        <v>Name not entered on Household Summary</v>
      </c>
      <c r="F5" s="477"/>
      <c r="G5" s="477"/>
      <c r="H5" s="478"/>
      <c r="I5" s="19"/>
      <c r="J5" s="392" t="s">
        <v>236</v>
      </c>
      <c r="K5" s="392"/>
      <c r="L5" s="17"/>
      <c r="M5" s="67"/>
      <c r="N5" s="67"/>
      <c r="O5" s="67"/>
      <c r="P5" s="67"/>
      <c r="Q5" s="67"/>
      <c r="R5" s="67"/>
      <c r="S5" s="67"/>
      <c r="T5" s="67"/>
      <c r="U5" s="67"/>
      <c r="V5" s="67"/>
    </row>
    <row r="6" spans="1:22" ht="15" customHeight="1" x14ac:dyDescent="0.25">
      <c r="A6" s="19"/>
      <c r="B6" s="164"/>
      <c r="C6" s="165"/>
      <c r="D6" s="166"/>
      <c r="E6" s="167"/>
      <c r="F6" s="168" t="s">
        <v>118</v>
      </c>
      <c r="G6" s="169"/>
      <c r="H6" s="170"/>
      <c r="I6" s="19"/>
      <c r="J6" s="392" t="s">
        <v>264</v>
      </c>
      <c r="K6" s="392"/>
      <c r="L6" s="17"/>
      <c r="M6" s="67"/>
      <c r="N6" s="67"/>
      <c r="O6" s="67"/>
      <c r="P6" s="67"/>
      <c r="Q6" s="67"/>
      <c r="R6" s="67"/>
      <c r="S6" s="67"/>
      <c r="T6" s="67"/>
      <c r="U6" s="67"/>
      <c r="V6" s="67"/>
    </row>
    <row r="7" spans="1:22" ht="15.75" customHeight="1" x14ac:dyDescent="0.25">
      <c r="A7" s="19"/>
      <c r="B7" s="171" t="s">
        <v>58</v>
      </c>
      <c r="C7" s="172"/>
      <c r="D7" s="173"/>
      <c r="E7" s="174" t="s">
        <v>48</v>
      </c>
      <c r="F7" s="174" t="s">
        <v>119</v>
      </c>
      <c r="G7" s="169"/>
      <c r="H7" s="170"/>
      <c r="I7" s="19"/>
      <c r="J7" s="392" t="s">
        <v>265</v>
      </c>
      <c r="K7" s="392"/>
      <c r="L7" s="17"/>
      <c r="M7" s="67"/>
      <c r="N7" s="67"/>
      <c r="O7" s="67"/>
      <c r="P7" s="67"/>
      <c r="Q7" s="67"/>
      <c r="R7" s="67"/>
      <c r="S7" s="67"/>
      <c r="T7" s="67"/>
      <c r="U7" s="67"/>
      <c r="V7" s="67"/>
    </row>
    <row r="8" spans="1:22" ht="15.75" customHeight="1" x14ac:dyDescent="0.25">
      <c r="A8" s="19"/>
      <c r="B8" s="466" t="str">
        <f>IF(D31 = "", "Position 1", D31)</f>
        <v>Position 1</v>
      </c>
      <c r="C8" s="466"/>
      <c r="D8" s="466"/>
      <c r="E8" s="138" t="s">
        <v>282</v>
      </c>
      <c r="F8" s="175">
        <f>IF(D33="VOE",IF(H49&gt;G49,H49,G49),IF(D33="Pay Stubs",IF(H77&gt;G77,H77,G77),0))</f>
        <v>0</v>
      </c>
      <c r="G8" s="468" t="s">
        <v>106</v>
      </c>
      <c r="H8" s="469"/>
      <c r="I8" s="19"/>
      <c r="J8" s="444" t="s">
        <v>267</v>
      </c>
      <c r="K8" s="444"/>
      <c r="L8" s="17"/>
      <c r="M8" s="67"/>
      <c r="N8" s="67"/>
      <c r="O8" s="67"/>
      <c r="P8" s="67"/>
      <c r="Q8" s="67"/>
      <c r="R8" s="67"/>
      <c r="S8" s="67"/>
      <c r="T8" s="67"/>
      <c r="U8" s="67"/>
      <c r="V8" s="67"/>
    </row>
    <row r="9" spans="1:22" ht="15.75" x14ac:dyDescent="0.25">
      <c r="A9" s="19"/>
      <c r="B9" s="466" t="s">
        <v>31</v>
      </c>
      <c r="C9" s="466"/>
      <c r="D9" s="466"/>
      <c r="E9" s="138" t="s">
        <v>289</v>
      </c>
      <c r="F9" s="175">
        <f>IF(D91="VOE",IF(H107&gt;G107,H107,G107),IF(D91="Pay Stubs",IF(H135&gt;G135,H135,G135),0))</f>
        <v>0</v>
      </c>
      <c r="G9" s="468"/>
      <c r="H9" s="469"/>
      <c r="I9" s="19"/>
      <c r="J9" s="392" t="s">
        <v>234</v>
      </c>
      <c r="K9" s="392"/>
      <c r="L9" s="17"/>
      <c r="M9" s="67"/>
      <c r="N9" s="67"/>
      <c r="O9" s="67"/>
      <c r="P9" s="67"/>
      <c r="Q9" s="67"/>
      <c r="R9" s="67"/>
      <c r="S9" s="67"/>
      <c r="T9" s="67"/>
      <c r="U9" s="67"/>
      <c r="V9" s="67"/>
    </row>
    <row r="10" spans="1:22" ht="15.75" customHeight="1" x14ac:dyDescent="0.25">
      <c r="A10" s="19"/>
      <c r="B10" s="466" t="s">
        <v>32</v>
      </c>
      <c r="C10" s="466"/>
      <c r="D10" s="466"/>
      <c r="E10" s="138" t="s">
        <v>290</v>
      </c>
      <c r="F10" s="175">
        <f>IF(D149="VOE",IF(H165&gt;G165,H165,G165),IF(D149="Pay Stubs",IF(H193&gt;G193,H193,G193),0))</f>
        <v>0</v>
      </c>
      <c r="G10" s="468"/>
      <c r="H10" s="469"/>
      <c r="I10" s="19"/>
      <c r="J10" s="392" t="s">
        <v>235</v>
      </c>
      <c r="K10" s="392"/>
      <c r="L10" s="17"/>
      <c r="M10" s="67"/>
      <c r="N10" s="67"/>
      <c r="O10" s="67"/>
      <c r="P10" s="67"/>
      <c r="Q10" s="67"/>
      <c r="R10" s="67"/>
      <c r="S10" s="67"/>
      <c r="T10" s="67"/>
      <c r="U10" s="67"/>
      <c r="V10" s="67"/>
    </row>
    <row r="11" spans="1:22" ht="15.75" customHeight="1" x14ac:dyDescent="0.25">
      <c r="A11" s="19"/>
      <c r="B11" s="466" t="s">
        <v>64</v>
      </c>
      <c r="C11" s="466"/>
      <c r="D11" s="466"/>
      <c r="E11" s="138" t="s">
        <v>291</v>
      </c>
      <c r="F11" s="175">
        <f>IF(D207="VOE",IF(H223&gt;G223,H223,G223),IF(D207="Pay Stubs",IF(H251&gt;G251,H251,G251),0))</f>
        <v>0</v>
      </c>
      <c r="G11" s="468"/>
      <c r="H11" s="469"/>
      <c r="I11" s="19"/>
      <c r="J11" s="392" t="s">
        <v>268</v>
      </c>
      <c r="K11" s="392"/>
      <c r="L11" s="17"/>
      <c r="M11" s="67"/>
      <c r="N11" s="67"/>
      <c r="O11" s="67"/>
      <c r="P11" s="67"/>
      <c r="Q11" s="67"/>
      <c r="R11" s="67"/>
      <c r="S11" s="67"/>
      <c r="T11" s="67"/>
      <c r="U11" s="67"/>
      <c r="V11" s="67"/>
    </row>
    <row r="12" spans="1:22" ht="15.75" x14ac:dyDescent="0.25">
      <c r="A12" s="19"/>
      <c r="B12" s="466" t="s">
        <v>33</v>
      </c>
      <c r="C12" s="466"/>
      <c r="D12" s="466"/>
      <c r="E12" s="176" t="s">
        <v>117</v>
      </c>
      <c r="F12" s="177">
        <f>G27</f>
        <v>0</v>
      </c>
      <c r="G12" s="169"/>
      <c r="H12" s="170"/>
      <c r="I12" s="19"/>
      <c r="J12" s="392" t="s">
        <v>269</v>
      </c>
      <c r="K12" s="392"/>
      <c r="N12" s="67"/>
      <c r="O12" s="67"/>
      <c r="P12" s="67"/>
      <c r="Q12" s="67"/>
      <c r="R12" s="67"/>
      <c r="S12" s="67"/>
      <c r="T12" s="67"/>
      <c r="U12" s="67"/>
      <c r="V12" s="67"/>
    </row>
    <row r="13" spans="1:22" ht="15.75" x14ac:dyDescent="0.25">
      <c r="A13" s="19"/>
      <c r="B13" s="466" t="s">
        <v>91</v>
      </c>
      <c r="C13" s="466"/>
      <c r="D13" s="466"/>
      <c r="E13" s="176" t="s">
        <v>292</v>
      </c>
      <c r="F13" s="177">
        <f>IF(AND(OR(H270 = "", H270 = 0), OR(G270 = "", G270 = 0)), 0, IF(H270&gt; G270, H270, G270))</f>
        <v>0</v>
      </c>
      <c r="G13" s="169"/>
      <c r="H13" s="170"/>
      <c r="I13" s="19"/>
      <c r="J13" s="467"/>
      <c r="K13" s="467"/>
      <c r="N13" s="67"/>
      <c r="O13" s="67"/>
      <c r="P13" s="67"/>
      <c r="Q13" s="67"/>
      <c r="R13" s="67"/>
      <c r="S13" s="67"/>
      <c r="T13" s="67"/>
      <c r="U13" s="67"/>
      <c r="V13" s="67"/>
    </row>
    <row r="14" spans="1:22" ht="15.75" x14ac:dyDescent="0.25">
      <c r="A14" s="19"/>
      <c r="B14" s="466" t="s">
        <v>28</v>
      </c>
      <c r="C14" s="466"/>
      <c r="D14" s="466"/>
      <c r="E14" s="176" t="s">
        <v>293</v>
      </c>
      <c r="F14" s="177">
        <f>H280</f>
        <v>0</v>
      </c>
      <c r="G14" s="169"/>
      <c r="H14" s="170"/>
      <c r="I14" s="19"/>
      <c r="J14" s="443" t="s">
        <v>227</v>
      </c>
      <c r="K14" s="443"/>
      <c r="L14" s="17"/>
      <c r="M14" s="67"/>
      <c r="N14" s="67"/>
      <c r="O14" s="67"/>
      <c r="P14" s="67"/>
      <c r="Q14" s="67"/>
      <c r="R14" s="67"/>
      <c r="S14" s="67"/>
      <c r="T14" s="67"/>
      <c r="U14" s="67"/>
      <c r="V14" s="67"/>
    </row>
    <row r="15" spans="1:22" ht="31.5" customHeight="1" x14ac:dyDescent="0.25">
      <c r="A15" s="19"/>
      <c r="B15" s="464" t="s">
        <v>13</v>
      </c>
      <c r="C15" s="464"/>
      <c r="D15" s="464"/>
      <c r="E15" s="176"/>
      <c r="F15" s="177">
        <f>SUM(F8:F14)</f>
        <v>0</v>
      </c>
      <c r="G15" s="178"/>
      <c r="H15" s="179"/>
      <c r="I15" s="19"/>
      <c r="J15" s="444" t="s">
        <v>228</v>
      </c>
      <c r="K15" s="444"/>
      <c r="L15" s="17"/>
      <c r="M15" s="67"/>
      <c r="N15" s="67"/>
      <c r="O15" s="67"/>
      <c r="P15" s="67"/>
      <c r="Q15" s="67"/>
      <c r="R15" s="67"/>
      <c r="S15" s="67"/>
      <c r="T15" s="67"/>
      <c r="U15" s="67"/>
      <c r="V15" s="67"/>
    </row>
    <row r="16" spans="1:22" ht="16.5" thickBot="1" x14ac:dyDescent="0.3">
      <c r="A16" s="19"/>
      <c r="B16" s="180"/>
      <c r="C16" s="180"/>
      <c r="D16" s="180"/>
      <c r="E16" s="180"/>
      <c r="F16" s="180"/>
      <c r="G16" s="180"/>
      <c r="H16" s="180"/>
      <c r="I16" s="19"/>
      <c r="J16" s="444"/>
      <c r="K16" s="444"/>
      <c r="L16" s="17"/>
      <c r="M16" s="67"/>
      <c r="N16" s="67"/>
      <c r="O16" s="67"/>
      <c r="P16" s="67"/>
      <c r="Q16" s="67"/>
      <c r="R16" s="67"/>
      <c r="S16" s="67"/>
      <c r="T16" s="67"/>
      <c r="U16" s="67"/>
      <c r="V16" s="67"/>
    </row>
    <row r="17" spans="1:22" ht="16.5" thickTop="1" x14ac:dyDescent="0.25">
      <c r="A17" s="19"/>
      <c r="B17" s="85"/>
      <c r="C17" s="85"/>
      <c r="D17" s="85"/>
      <c r="E17" s="85"/>
      <c r="F17" s="85"/>
      <c r="G17" s="85"/>
      <c r="H17" s="85"/>
      <c r="I17" s="19"/>
      <c r="J17" s="444"/>
      <c r="K17" s="444"/>
      <c r="L17" s="17"/>
      <c r="M17" s="67"/>
      <c r="N17" s="67"/>
      <c r="O17" s="67"/>
      <c r="P17" s="67"/>
      <c r="Q17" s="67"/>
      <c r="R17" s="67"/>
      <c r="S17" s="67"/>
      <c r="T17" s="67"/>
      <c r="U17" s="67"/>
      <c r="V17" s="67"/>
    </row>
    <row r="18" spans="1:22" ht="37.5" thickBot="1" x14ac:dyDescent="0.3">
      <c r="A18" s="19"/>
      <c r="B18" s="181" t="s">
        <v>10</v>
      </c>
      <c r="C18" s="182" t="s">
        <v>73</v>
      </c>
      <c r="D18" s="183"/>
      <c r="E18" s="184" t="s">
        <v>11</v>
      </c>
      <c r="F18" s="185" t="s">
        <v>271</v>
      </c>
      <c r="G18" s="186" t="s">
        <v>13</v>
      </c>
      <c r="H18" s="187"/>
      <c r="I18" s="19"/>
      <c r="J18" s="443" t="s">
        <v>229</v>
      </c>
      <c r="K18" s="443"/>
      <c r="L18" s="17"/>
      <c r="M18" s="67"/>
      <c r="N18" s="67"/>
      <c r="O18" s="67"/>
      <c r="P18" s="67"/>
      <c r="Q18" s="67"/>
      <c r="R18" s="67"/>
      <c r="S18" s="67"/>
      <c r="T18" s="67"/>
      <c r="U18" s="67"/>
      <c r="V18" s="67"/>
    </row>
    <row r="19" spans="1:22" ht="32.25" customHeight="1" x14ac:dyDescent="0.25">
      <c r="A19" s="19"/>
      <c r="B19" s="188"/>
      <c r="C19" s="439" t="s">
        <v>23</v>
      </c>
      <c r="D19" s="465"/>
      <c r="E19" s="189"/>
      <c r="F19" s="190"/>
      <c r="G19" s="191">
        <f>IF(F19 = "", 0, E19*F19)</f>
        <v>0</v>
      </c>
      <c r="H19" s="170"/>
      <c r="J19" s="444" t="s">
        <v>279</v>
      </c>
      <c r="K19" s="444"/>
      <c r="L19" s="17"/>
      <c r="M19" s="67"/>
      <c r="N19" s="67"/>
      <c r="O19" s="67"/>
      <c r="P19" s="67"/>
      <c r="Q19" s="67"/>
      <c r="R19" s="67"/>
      <c r="S19" s="67"/>
      <c r="T19" s="67"/>
      <c r="U19" s="67"/>
      <c r="V19" s="67"/>
    </row>
    <row r="20" spans="1:22" ht="28.5" customHeight="1" x14ac:dyDescent="0.25">
      <c r="A20" s="19"/>
      <c r="B20" s="188"/>
      <c r="C20" s="457" t="s">
        <v>24</v>
      </c>
      <c r="D20" s="458"/>
      <c r="E20" s="192"/>
      <c r="F20" s="193"/>
      <c r="G20" s="191">
        <f t="shared" ref="G20:G24" si="0">IF(F20 = "", 0, E20*F20)</f>
        <v>0</v>
      </c>
      <c r="H20" s="170"/>
      <c r="J20" s="143" t="s">
        <v>280</v>
      </c>
      <c r="K20" s="459" t="s">
        <v>230</v>
      </c>
      <c r="L20" s="18"/>
    </row>
    <row r="21" spans="1:22" ht="15" customHeight="1" x14ac:dyDescent="0.25">
      <c r="A21" s="19"/>
      <c r="B21" s="188"/>
      <c r="C21" s="457" t="s">
        <v>25</v>
      </c>
      <c r="D21" s="458"/>
      <c r="E21" s="192"/>
      <c r="F21" s="193"/>
      <c r="G21" s="191">
        <f t="shared" si="0"/>
        <v>0</v>
      </c>
      <c r="H21" s="170"/>
      <c r="J21" s="144" t="s">
        <v>272</v>
      </c>
      <c r="K21" s="459"/>
    </row>
    <row r="22" spans="1:22" ht="15" customHeight="1" x14ac:dyDescent="0.25">
      <c r="A22" s="19"/>
      <c r="B22" s="188"/>
      <c r="C22" s="457" t="s">
        <v>26</v>
      </c>
      <c r="D22" s="458"/>
      <c r="E22" s="192"/>
      <c r="F22" s="193"/>
      <c r="G22" s="191">
        <f t="shared" si="0"/>
        <v>0</v>
      </c>
      <c r="H22" s="170"/>
      <c r="J22" s="144" t="s">
        <v>273</v>
      </c>
      <c r="K22" s="459"/>
    </row>
    <row r="23" spans="1:22" ht="15" customHeight="1" x14ac:dyDescent="0.25">
      <c r="A23" s="19"/>
      <c r="B23" s="188"/>
      <c r="C23" s="457" t="s">
        <v>14</v>
      </c>
      <c r="D23" s="458"/>
      <c r="E23" s="192"/>
      <c r="F23" s="193"/>
      <c r="G23" s="191">
        <f t="shared" si="0"/>
        <v>0</v>
      </c>
      <c r="H23" s="170"/>
      <c r="J23" s="144" t="s">
        <v>274</v>
      </c>
      <c r="K23" s="459"/>
    </row>
    <row r="24" spans="1:22" ht="15" customHeight="1" x14ac:dyDescent="0.25">
      <c r="A24" s="19"/>
      <c r="B24" s="188"/>
      <c r="C24" s="457" t="s">
        <v>15</v>
      </c>
      <c r="D24" s="458"/>
      <c r="E24" s="192"/>
      <c r="F24" s="193"/>
      <c r="G24" s="191">
        <f t="shared" si="0"/>
        <v>0</v>
      </c>
      <c r="H24" s="170"/>
      <c r="J24" s="144" t="s">
        <v>275</v>
      </c>
      <c r="K24" s="459"/>
    </row>
    <row r="25" spans="1:22" ht="15" customHeight="1" thickBot="1" x14ac:dyDescent="0.3">
      <c r="A25" s="19"/>
      <c r="B25" s="188"/>
      <c r="C25" s="460" t="s">
        <v>65</v>
      </c>
      <c r="D25" s="461"/>
      <c r="E25" s="192"/>
      <c r="F25" s="193"/>
      <c r="G25" s="191">
        <f>E25*F25*0.75</f>
        <v>0</v>
      </c>
      <c r="H25" s="194" t="s">
        <v>82</v>
      </c>
      <c r="J25" s="144" t="s">
        <v>276</v>
      </c>
      <c r="K25" s="459"/>
    </row>
    <row r="26" spans="1:22" ht="15" customHeight="1" thickBot="1" x14ac:dyDescent="0.3">
      <c r="A26" s="19"/>
      <c r="B26" s="188"/>
      <c r="C26" s="462" t="s">
        <v>121</v>
      </c>
      <c r="D26" s="463"/>
      <c r="E26" s="195"/>
      <c r="F26" s="196"/>
      <c r="G26" s="191">
        <f>IF(F26 = "", 0, E26*F26)</f>
        <v>0</v>
      </c>
      <c r="H26" s="194"/>
      <c r="J26" s="144" t="s">
        <v>277</v>
      </c>
      <c r="K26" s="459"/>
    </row>
    <row r="27" spans="1:22" ht="15" customHeight="1" x14ac:dyDescent="0.25">
      <c r="A27" s="19"/>
      <c r="B27" s="197"/>
      <c r="C27" s="172"/>
      <c r="D27" s="172"/>
      <c r="E27" s="198"/>
      <c r="F27" s="199" t="s">
        <v>13</v>
      </c>
      <c r="G27" s="200">
        <f>SUM(G19:G26)</f>
        <v>0</v>
      </c>
      <c r="H27" s="179"/>
      <c r="I27" s="19"/>
      <c r="J27" s="144" t="s">
        <v>278</v>
      </c>
      <c r="K27" s="459"/>
    </row>
    <row r="28" spans="1:22" ht="15" customHeight="1" x14ac:dyDescent="0.25">
      <c r="A28" s="19"/>
      <c r="B28" s="85"/>
      <c r="C28" s="90"/>
      <c r="D28" s="90"/>
      <c r="E28" s="201"/>
      <c r="F28" s="202"/>
      <c r="G28" s="203"/>
      <c r="H28" s="85"/>
      <c r="I28" s="19"/>
      <c r="J28" s="392"/>
      <c r="K28" s="392"/>
    </row>
    <row r="29" spans="1:22" ht="16.5" thickBot="1" x14ac:dyDescent="0.3">
      <c r="A29" s="19"/>
      <c r="B29" s="204" t="s">
        <v>59</v>
      </c>
      <c r="C29" s="205"/>
      <c r="D29" s="206" t="str">
        <f>E5</f>
        <v>Name not entered on Household Summary</v>
      </c>
      <c r="E29" s="205"/>
      <c r="F29" s="205"/>
      <c r="G29" s="205"/>
      <c r="H29" s="364" t="s">
        <v>239</v>
      </c>
      <c r="I29" s="24"/>
      <c r="J29" s="392"/>
      <c r="K29" s="392"/>
    </row>
    <row r="30" spans="1:22" ht="17.25" customHeight="1" thickTop="1" thickBot="1" x14ac:dyDescent="0.3">
      <c r="A30" s="19"/>
      <c r="B30" s="208"/>
      <c r="C30" s="209"/>
      <c r="D30" s="210"/>
      <c r="E30" s="210"/>
      <c r="F30" s="210"/>
      <c r="G30" s="210"/>
      <c r="H30" s="211"/>
      <c r="I30" s="19"/>
      <c r="J30" s="456" t="s">
        <v>338</v>
      </c>
      <c r="K30" s="456"/>
    </row>
    <row r="31" spans="1:22" ht="16.5" customHeight="1" thickBot="1" x14ac:dyDescent="0.3">
      <c r="A31" s="19"/>
      <c r="B31" s="212" t="s">
        <v>30</v>
      </c>
      <c r="C31" s="209" t="s">
        <v>6</v>
      </c>
      <c r="D31" s="393"/>
      <c r="E31" s="394"/>
      <c r="F31" s="394"/>
      <c r="G31" s="395"/>
      <c r="H31" s="213" t="str">
        <f>IF(D33="VOE", E43, IF(D33 = "Pay Stubs", E55, ""))</f>
        <v/>
      </c>
      <c r="I31" s="24"/>
      <c r="J31" s="392" t="s">
        <v>347</v>
      </c>
      <c r="K31" s="392"/>
    </row>
    <row r="32" spans="1:22" ht="16.5" customHeight="1" thickBot="1" x14ac:dyDescent="0.3">
      <c r="A32" s="19"/>
      <c r="B32" s="212"/>
      <c r="C32" s="209"/>
      <c r="D32" s="214"/>
      <c r="E32" s="215"/>
      <c r="F32" s="215"/>
      <c r="G32" s="216" t="s">
        <v>70</v>
      </c>
      <c r="H32" s="217" t="s">
        <v>61</v>
      </c>
      <c r="I32" s="24"/>
      <c r="J32" s="392" t="s">
        <v>319</v>
      </c>
      <c r="K32" s="392"/>
    </row>
    <row r="33" spans="1:25" ht="16.5" customHeight="1" thickBot="1" x14ac:dyDescent="0.3">
      <c r="A33" s="19"/>
      <c r="B33" s="212"/>
      <c r="C33" s="218" t="s">
        <v>36</v>
      </c>
      <c r="D33" s="219"/>
      <c r="E33" s="220" t="str">
        <f>IF(ISNUMBER(SEARCH("VOE",D33)),"Warning: Fill VOE Sec Only!!","Warning: Fill PayStubs Sec Only!!")</f>
        <v>Warning: Fill PayStubs Sec Only!!</v>
      </c>
      <c r="F33" s="221"/>
      <c r="G33" s="222" t="e">
        <f>IF(OR(H31 = "Monthly", H31="Semi-Monthly"), IF(D33="VOE", H44, IF(D33 = "Pay Stubs", F57, "")), ROUNDUP(H33,0))</f>
        <v>#VALUE!</v>
      </c>
      <c r="H33" s="223" t="e">
        <f>G35/(VLOOKUP(H31, PayPeriods, 2, FALSE))</f>
        <v>#VALUE!</v>
      </c>
      <c r="I33" s="24"/>
      <c r="J33" s="392" t="s">
        <v>348</v>
      </c>
      <c r="K33" s="392"/>
    </row>
    <row r="34" spans="1:25" ht="7.5" customHeight="1" thickBot="1" x14ac:dyDescent="0.3">
      <c r="A34" s="19"/>
      <c r="B34" s="212"/>
      <c r="C34" s="209"/>
      <c r="D34" s="224"/>
      <c r="E34" s="221"/>
      <c r="F34" s="216" t="s">
        <v>22</v>
      </c>
      <c r="G34" s="216" t="s">
        <v>72</v>
      </c>
      <c r="H34" s="217" t="s">
        <v>69</v>
      </c>
      <c r="I34" s="24"/>
      <c r="J34" s="392"/>
      <c r="K34" s="392"/>
    </row>
    <row r="35" spans="1:25" ht="16.5" thickBot="1" x14ac:dyDescent="0.3">
      <c r="A35" s="19"/>
      <c r="B35" s="208"/>
      <c r="C35" s="218" t="s">
        <v>0</v>
      </c>
      <c r="D35" s="219"/>
      <c r="E35" s="225" t="e">
        <f>CONCATENATE("1/1/",YEAR(F35))</f>
        <v>#VALUE!</v>
      </c>
      <c r="F35" s="226" t="str">
        <f>IF(D33 = "VOE", E44, IF(D33 = "Pay Stubs", IF(OR(C63 = "", D63="",E63 = ""), IF(OR(C62 = "",D62="", E62=""), "", E62), E63),""))</f>
        <v/>
      </c>
      <c r="G35" s="226" t="e">
        <f>IF(YEAR(D35) = YEAR(F35), F35-D35+1,F35-E35+1)</f>
        <v>#VALUE!</v>
      </c>
      <c r="H35" s="227" t="e">
        <f>ROUNDUP(G35*(5/7), 0)</f>
        <v>#VALUE!</v>
      </c>
      <c r="I35" s="19"/>
      <c r="J35" s="392"/>
      <c r="K35" s="392"/>
    </row>
    <row r="36" spans="1:25" ht="13.5" customHeight="1" thickBot="1" x14ac:dyDescent="0.3">
      <c r="A36" s="19"/>
      <c r="B36" s="228"/>
      <c r="C36" s="229"/>
      <c r="D36" s="230"/>
      <c r="E36" s="231"/>
      <c r="F36" s="231"/>
      <c r="G36" s="232" t="s">
        <v>71</v>
      </c>
      <c r="H36" s="233" t="str">
        <f>IF(D33 = "VOE", IF(E41&gt;VLOOKUP(H31, PayPeriods, 6, FALSE), VLOOKUP(H31, PayPeriods, 6, FALSE), E41),IF(D33="Pay Stubs", IF((C64+D64+E64)/3 &gt; VLOOKUP(H31, PayPeriods, 6, FALSE), VLOOKUP(H31, PayPeriods, 6, FALSE), (C64+D64+E64)/3), ""))</f>
        <v/>
      </c>
      <c r="I36" s="24"/>
      <c r="J36" s="392"/>
      <c r="K36" s="392"/>
    </row>
    <row r="37" spans="1:25" ht="13.5" customHeight="1" thickTop="1" x14ac:dyDescent="0.25">
      <c r="A37" s="19"/>
      <c r="B37" s="188"/>
      <c r="C37" s="91"/>
      <c r="D37" s="234"/>
      <c r="E37" s="235"/>
      <c r="F37" s="235"/>
      <c r="G37" s="91"/>
      <c r="H37" s="236"/>
      <c r="I37" s="24"/>
      <c r="J37" s="145"/>
      <c r="K37" s="146"/>
    </row>
    <row r="38" spans="1:25" ht="15.75" customHeight="1" x14ac:dyDescent="0.25">
      <c r="A38" s="19"/>
      <c r="B38" s="237" t="s">
        <v>9</v>
      </c>
      <c r="C38" s="396" t="s">
        <v>38</v>
      </c>
      <c r="D38" s="396"/>
      <c r="E38" s="396"/>
      <c r="F38" s="396"/>
      <c r="G38" s="396"/>
      <c r="H38" s="397"/>
      <c r="I38" s="24"/>
      <c r="J38" s="445" t="s">
        <v>179</v>
      </c>
      <c r="K38" s="445"/>
    </row>
    <row r="39" spans="1:25" ht="15.75" x14ac:dyDescent="0.25">
      <c r="A39" s="19"/>
      <c r="B39" s="238"/>
      <c r="C39" s="91"/>
      <c r="D39" s="234"/>
      <c r="E39" s="239"/>
      <c r="F39" s="239"/>
      <c r="G39" s="91"/>
      <c r="H39" s="240"/>
      <c r="I39" s="24"/>
      <c r="J39" s="444"/>
      <c r="K39" s="444"/>
    </row>
    <row r="40" spans="1:25" ht="24" customHeight="1" thickBot="1" x14ac:dyDescent="0.3">
      <c r="A40" s="19"/>
      <c r="B40" s="238"/>
      <c r="C40" s="241"/>
      <c r="D40" s="241"/>
      <c r="E40" s="242" t="s">
        <v>37</v>
      </c>
      <c r="F40" s="243" t="s">
        <v>50</v>
      </c>
      <c r="G40" s="244" t="s">
        <v>49</v>
      </c>
      <c r="H40" s="243" t="s">
        <v>51</v>
      </c>
      <c r="I40" s="26"/>
      <c r="J40" s="444" t="s">
        <v>320</v>
      </c>
      <c r="K40" s="444"/>
    </row>
    <row r="41" spans="1:25" ht="22.5" customHeight="1" thickBot="1" x14ac:dyDescent="0.3">
      <c r="A41" s="19"/>
      <c r="B41" s="188"/>
      <c r="C41" s="447" t="s">
        <v>34</v>
      </c>
      <c r="D41" s="448"/>
      <c r="E41" s="245"/>
      <c r="F41" s="246"/>
      <c r="G41" s="247"/>
      <c r="H41" s="248"/>
      <c r="I41" s="27"/>
      <c r="J41" s="444"/>
      <c r="K41" s="444"/>
      <c r="P41" s="28"/>
      <c r="Q41" s="29"/>
      <c r="R41" s="29"/>
      <c r="S41" s="29"/>
      <c r="T41" s="29"/>
      <c r="U41" s="29"/>
      <c r="V41" s="29"/>
      <c r="W41" s="29"/>
      <c r="X41" s="29"/>
      <c r="Y41" s="29"/>
    </row>
    <row r="42" spans="1:25" ht="16.5" thickBot="1" x14ac:dyDescent="0.3">
      <c r="A42" s="19"/>
      <c r="B42" s="398" t="str">
        <f>IF(D33 = "VOE", IF(G42 = "Hourly Pay Rate", IF(E41&gt;VLOOKUP(H31,PayPeriods,6,FALSE),CONCATENATE("    Average hours &gt; ", ROUND(VLOOKUP(H31, PayPeriods, 6, FALSE),2), " (Standard Work Hours in Year / Pay Periods in Year);  ", ROUND(VLOOKUP(H31, PayPeriods, 6, FALSE),2), " hours used."), ""), ""), "")</f>
        <v/>
      </c>
      <c r="C42" s="449" t="s">
        <v>27</v>
      </c>
      <c r="D42" s="450"/>
      <c r="E42" s="249"/>
      <c r="F42" s="250" t="s">
        <v>99</v>
      </c>
      <c r="G42" s="399"/>
      <c r="H42" s="400"/>
      <c r="I42" s="24"/>
      <c r="J42" s="369" t="s">
        <v>321</v>
      </c>
      <c r="K42" s="370" t="s">
        <v>322</v>
      </c>
      <c r="P42" s="30"/>
      <c r="Q42" s="29"/>
      <c r="R42" s="31"/>
      <c r="S42" s="32"/>
      <c r="T42" s="33"/>
      <c r="U42" s="33"/>
      <c r="V42" s="29"/>
    </row>
    <row r="43" spans="1:25" ht="15.75" customHeight="1" x14ac:dyDescent="0.25">
      <c r="A43" s="19"/>
      <c r="B43" s="398"/>
      <c r="C43" s="447" t="s">
        <v>35</v>
      </c>
      <c r="D43" s="448"/>
      <c r="E43" s="251"/>
      <c r="F43" s="401" t="str">
        <f>IF(AND(E43 &lt;&gt; "Monthly", E43 &lt;&gt; "Semi-Monthly", H44&gt;0), "Payroll Frequency changed, delete value in H66", "")</f>
        <v/>
      </c>
      <c r="G43" s="402"/>
      <c r="H43" s="403"/>
      <c r="I43" s="27"/>
      <c r="J43" s="444" t="s">
        <v>323</v>
      </c>
      <c r="K43" s="444"/>
      <c r="P43" s="29"/>
      <c r="Q43" s="29"/>
      <c r="R43" s="31"/>
      <c r="S43" s="32"/>
      <c r="T43" s="33"/>
      <c r="U43" s="33"/>
      <c r="V43" s="29"/>
    </row>
    <row r="44" spans="1:25" ht="15.75" customHeight="1" x14ac:dyDescent="0.25">
      <c r="A44" s="19"/>
      <c r="B44" s="398"/>
      <c r="C44" s="454" t="s">
        <v>22</v>
      </c>
      <c r="D44" s="455"/>
      <c r="E44" s="252"/>
      <c r="F44" s="404" t="str">
        <f>IF(D33 = "VOE", IF(H31 &lt;&gt; "", IF(H31 = "Annual", "1 pay period", IF(OR(E43="Semi-Monthly", E43 = "Monthly"), "Enter # of Pay Periods to Date", IF(E44 = "", "",CONCATENATE(G33," pay periods to date")))), ""), "")</f>
        <v/>
      </c>
      <c r="G44" s="404"/>
      <c r="H44" s="253"/>
      <c r="I44" s="34">
        <f>IF(F44 = "Enter # of Pay Periods to Date", 50, 0)</f>
        <v>0</v>
      </c>
      <c r="J44" s="392" t="s">
        <v>324</v>
      </c>
      <c r="K44" s="392"/>
      <c r="P44" s="29"/>
      <c r="Q44" s="29"/>
      <c r="R44" s="31"/>
      <c r="S44" s="32"/>
      <c r="T44" s="33"/>
      <c r="U44" s="33"/>
      <c r="V44" s="29"/>
    </row>
    <row r="45" spans="1:25" ht="15.75" customHeight="1" x14ac:dyDescent="0.25">
      <c r="A45" s="19"/>
      <c r="B45" s="398"/>
      <c r="C45" s="405" t="s">
        <v>8</v>
      </c>
      <c r="D45" s="406"/>
      <c r="E45" s="254"/>
      <c r="F45" s="255" t="str">
        <f>IF(G45 = "", "", IF(G45 = 0, 0, G45/VLOOKUP(H31, PayPeriods, 3, FALSE)))</f>
        <v/>
      </c>
      <c r="G45" s="177" t="str">
        <f>IF(OR(G42="", E43 = "", E44=""), "", IF(D33="VOE",IF(G42="Hourly Pay Rate",H36*E42*VLOOKUP(H31, PayPeriods, 4, FALSE) *(VLOOKUP(H31,PayPeriods,3,FALSE)),E42*VLOOKUP(G42,PayRates,2,FALSE)),""))</f>
        <v/>
      </c>
      <c r="H45" s="256"/>
      <c r="I45" s="25"/>
      <c r="J45" s="392"/>
      <c r="K45" s="392"/>
      <c r="P45" s="29"/>
      <c r="Q45" s="29"/>
      <c r="R45" s="31"/>
      <c r="S45" s="32"/>
      <c r="T45" s="33"/>
      <c r="U45" s="33"/>
      <c r="V45" s="29"/>
    </row>
    <row r="46" spans="1:25" ht="15.75" customHeight="1" x14ac:dyDescent="0.25">
      <c r="A46" s="19"/>
      <c r="B46" s="257"/>
      <c r="C46" s="405" t="s">
        <v>16</v>
      </c>
      <c r="D46" s="406"/>
      <c r="E46" s="254"/>
      <c r="F46" s="258" t="str">
        <f>IF(OR(G42="", E43 = "", E44=""), "", IF(D33="VOE",IF(YEAR(D35) = YEAR(E35), (E46/H35)*VLOOKUP(H31, PayPeriods, 5,FALSE), IF(G33 = 0, 0, E46/G33)), ""))</f>
        <v/>
      </c>
      <c r="G46" s="259" t="str">
        <f>IF(OR(G42="", E43 = "", E44=""), "", IF(D33= "VOE", IF(YEAR(D35) = YEAR(E35), (E46/H35)*VLOOKUP(H31, PayPeriods, 5, FALSE) * VLOOKUP(H31, PayPeriods, 3,FALSE), IF(G33 = 0, 0, (E46/G33)*VLOOKUP(H31, PayPeriods, 3, FALSE))), ""))</f>
        <v/>
      </c>
      <c r="H46" s="260"/>
      <c r="I46" s="25"/>
      <c r="J46" s="392"/>
      <c r="K46" s="392"/>
      <c r="P46" s="29"/>
      <c r="Q46" s="29"/>
      <c r="R46" s="31"/>
      <c r="S46" s="32"/>
      <c r="T46" s="33"/>
      <c r="U46" s="33"/>
      <c r="V46" s="29"/>
    </row>
    <row r="47" spans="1:25" ht="15.75" customHeight="1" x14ac:dyDescent="0.25">
      <c r="A47" s="19"/>
      <c r="B47" s="261"/>
      <c r="C47" s="407" t="s">
        <v>29</v>
      </c>
      <c r="D47" s="408"/>
      <c r="E47" s="262"/>
      <c r="F47" s="263"/>
      <c r="G47" s="264"/>
      <c r="H47" s="265"/>
      <c r="I47" s="35"/>
      <c r="J47" s="444" t="s">
        <v>325</v>
      </c>
      <c r="K47" s="444"/>
      <c r="P47" s="29"/>
      <c r="Q47" s="29"/>
      <c r="R47" s="31"/>
      <c r="S47" s="32"/>
      <c r="T47" s="33"/>
      <c r="U47" s="33"/>
      <c r="V47" s="29"/>
    </row>
    <row r="48" spans="1:25" ht="15.75" customHeight="1" x14ac:dyDescent="0.25">
      <c r="A48" s="19"/>
      <c r="B48" s="261"/>
      <c r="C48" s="409"/>
      <c r="D48" s="410"/>
      <c r="E48" s="266"/>
      <c r="F48" s="267" t="str">
        <f>IF(OR(G42="", E43 = "", E44=""), "", IF(D33="VOE", IF(YEAR(D35) = YEAR(E35), (E48/H35)*VLOOKUP(H31, PayPeriods, 5,FALSE), IF(G33 = 0, 0, E48/G33)),""))</f>
        <v/>
      </c>
      <c r="G48" s="200" t="str">
        <f>IF(OR(G42="", E43 = "", E44=""), "", IF(D33 = "VOE", IF(YEAR(D35) = YEAR(E35), (E48/H35)*VLOOKUP(H31, PayPeriods, 5, FALSE) * VLOOKUP(H31, PayPeriods, 3,FALSE), IF(G33 = 0, 0, E48/G33)*VLOOKUP(H31, PayPeriods, 3, FALSE)), ""))</f>
        <v/>
      </c>
      <c r="H48" s="256"/>
      <c r="I48" s="35"/>
      <c r="J48" s="444"/>
      <c r="K48" s="444"/>
      <c r="P48" s="29"/>
      <c r="Q48" s="29"/>
      <c r="R48" s="31"/>
      <c r="S48" s="32"/>
      <c r="T48" s="33"/>
      <c r="U48" s="33"/>
      <c r="V48" s="29"/>
    </row>
    <row r="49" spans="1:22" ht="15.75" customHeight="1" x14ac:dyDescent="0.25">
      <c r="A49" s="19"/>
      <c r="B49" s="261"/>
      <c r="C49" s="405" t="s">
        <v>39</v>
      </c>
      <c r="D49" s="406"/>
      <c r="E49" s="268"/>
      <c r="F49" s="269"/>
      <c r="G49" s="177" t="str">
        <f>IF(OR(G42="", E43 = "", E44=""), "", IF(D33 = "VOE", SUM(G45:G48),""))</f>
        <v/>
      </c>
      <c r="H49" s="175" t="str">
        <f>IF(OR(G42="",E43="",E44=""),"",IF(D33="VOE",IF(YEAR(D35) = YEAR(F35), (E49/H35) *260, IF(G33=0,0,(E49/G33)*VLOOKUP(H31,PayPeriods,3,FALSE))),""))</f>
        <v/>
      </c>
      <c r="I49" s="24"/>
      <c r="J49" s="444"/>
      <c r="K49" s="444"/>
      <c r="P49" s="29"/>
      <c r="Q49" s="29"/>
      <c r="R49" s="31"/>
      <c r="S49" s="32"/>
      <c r="T49" s="33"/>
      <c r="U49" s="33"/>
      <c r="V49" s="29"/>
    </row>
    <row r="50" spans="1:22" ht="15.75" customHeight="1" x14ac:dyDescent="0.25">
      <c r="A50" s="19"/>
      <c r="B50" s="261"/>
      <c r="C50" s="405" t="str">
        <f>IF(E44="","Gross Pay Prior Year",CONCATENATE("Gross Pay ",YEAR(E44)-1))</f>
        <v>Gross Pay Prior Year</v>
      </c>
      <c r="D50" s="406"/>
      <c r="E50" s="268"/>
      <c r="F50" s="270"/>
      <c r="G50" s="270"/>
      <c r="H50" s="271"/>
      <c r="I50" s="24"/>
      <c r="J50" s="392" t="s">
        <v>326</v>
      </c>
      <c r="K50" s="392"/>
      <c r="P50" s="29"/>
      <c r="Q50" s="29"/>
      <c r="R50" s="31"/>
      <c r="S50" s="32"/>
      <c r="T50" s="33"/>
      <c r="U50" s="33"/>
      <c r="V50" s="29"/>
    </row>
    <row r="51" spans="1:22" ht="15.75" customHeight="1" thickBot="1" x14ac:dyDescent="0.3">
      <c r="A51" s="19"/>
      <c r="B51" s="272"/>
      <c r="C51" s="405" t="str">
        <f>IF(E44="","Gross Pay Prior Year",CONCATENATE("Gross Pay ",YEAR(E44)-2))</f>
        <v>Gross Pay Prior Year</v>
      </c>
      <c r="D51" s="406"/>
      <c r="E51" s="273"/>
      <c r="F51" s="270"/>
      <c r="G51" s="270"/>
      <c r="H51" s="271"/>
      <c r="I51" s="24"/>
      <c r="J51" s="149"/>
      <c r="K51" s="369"/>
      <c r="P51" s="29"/>
      <c r="Q51" s="29"/>
      <c r="R51" s="31"/>
      <c r="S51" s="32"/>
      <c r="T51" s="33"/>
      <c r="U51" s="33"/>
      <c r="V51" s="29"/>
    </row>
    <row r="52" spans="1:22" ht="15.75" customHeight="1" x14ac:dyDescent="0.25">
      <c r="A52" s="19"/>
      <c r="B52" s="188"/>
      <c r="C52" s="274"/>
      <c r="D52" s="274"/>
      <c r="E52" s="270"/>
      <c r="F52" s="270"/>
      <c r="G52" s="270"/>
      <c r="H52" s="271"/>
      <c r="I52" s="24"/>
      <c r="J52" s="149"/>
      <c r="K52" s="369"/>
      <c r="P52" s="29"/>
      <c r="Q52" s="29"/>
      <c r="R52" s="31"/>
      <c r="S52" s="32"/>
      <c r="T52" s="33"/>
      <c r="U52" s="33"/>
      <c r="V52" s="29"/>
    </row>
    <row r="53" spans="1:22" ht="15.75" customHeight="1" x14ac:dyDescent="0.25">
      <c r="A53" s="19"/>
      <c r="B53" s="451" t="str">
        <f>IF(D33="VOE", IF(E45+E46+E48= E49, "", "Base Pay + Overtime + Commissions/Tips do not add to the Gross Pay (Current Year).  Please correct the numbers or explain the difference."), "")</f>
        <v/>
      </c>
      <c r="C53" s="452"/>
      <c r="D53" s="452"/>
      <c r="E53" s="452"/>
      <c r="F53" s="452"/>
      <c r="G53" s="452"/>
      <c r="H53" s="453"/>
      <c r="I53" s="24"/>
      <c r="J53" s="392"/>
      <c r="K53" s="392"/>
      <c r="P53" s="29"/>
      <c r="Q53" s="29"/>
      <c r="R53" s="31"/>
      <c r="S53" s="32"/>
      <c r="T53" s="33"/>
      <c r="U53" s="33"/>
      <c r="V53" s="29"/>
    </row>
    <row r="54" spans="1:22" ht="15.75" customHeight="1" thickBot="1" x14ac:dyDescent="0.3">
      <c r="A54" s="19"/>
      <c r="B54" s="261"/>
      <c r="C54" s="446"/>
      <c r="D54" s="446"/>
      <c r="E54" s="275"/>
      <c r="F54" s="275"/>
      <c r="G54" s="276" t="s">
        <v>7</v>
      </c>
      <c r="H54" s="277">
        <f>IF(OR(C63 = "", D63="", E63=""), IF(OR(C62 = "", D62 = "", E62 = ""), (E61-C61)/2, (E62-C62)/2), (E63-C63)/2)</f>
        <v>0</v>
      </c>
      <c r="I54" s="24"/>
      <c r="J54" s="392"/>
      <c r="K54" s="392"/>
      <c r="P54" s="29"/>
      <c r="Q54" s="29"/>
      <c r="R54" s="31"/>
      <c r="S54" s="32"/>
      <c r="T54" s="33"/>
      <c r="U54" s="33"/>
      <c r="V54" s="29"/>
    </row>
    <row r="55" spans="1:22" ht="15.75" customHeight="1" thickBot="1" x14ac:dyDescent="0.3">
      <c r="A55" s="19"/>
      <c r="B55" s="278" t="s">
        <v>17</v>
      </c>
      <c r="C55" s="411" t="s">
        <v>116</v>
      </c>
      <c r="D55" s="411"/>
      <c r="E55" s="279"/>
      <c r="F55" s="412" t="s">
        <v>54</v>
      </c>
      <c r="G55" s="412"/>
      <c r="H55" s="280" t="str">
        <f>IF(OR(H54="", H54 = 0, H54&gt;31), "", IF(H54 &gt;20, "Monthly", IF(H54&gt;14, "Semi-Monthly", IF(H54&gt;9, "Bi-Weekly", "Weekly"))))</f>
        <v/>
      </c>
      <c r="I55" s="24"/>
      <c r="J55" s="445" t="s">
        <v>233</v>
      </c>
      <c r="K55" s="445"/>
      <c r="P55" s="29"/>
      <c r="Q55" s="29"/>
      <c r="R55" s="31"/>
      <c r="S55" s="32"/>
      <c r="T55" s="33"/>
      <c r="U55" s="33"/>
      <c r="V55" s="29"/>
    </row>
    <row r="56" spans="1:22" ht="15.75" customHeight="1" x14ac:dyDescent="0.25">
      <c r="A56" s="19"/>
      <c r="B56" s="281"/>
      <c r="C56" s="282"/>
      <c r="D56" s="282"/>
      <c r="E56" s="282"/>
      <c r="F56" s="283"/>
      <c r="G56" s="283"/>
      <c r="H56" s="280"/>
      <c r="I56" s="24"/>
      <c r="J56" s="392"/>
      <c r="K56" s="392"/>
      <c r="P56" s="29"/>
      <c r="Q56" s="29"/>
      <c r="R56" s="31"/>
      <c r="S56" s="32"/>
      <c r="T56" s="33"/>
      <c r="U56" s="33"/>
      <c r="V56" s="29"/>
    </row>
    <row r="57" spans="1:22" ht="15.75" customHeight="1" x14ac:dyDescent="0.25">
      <c r="A57" s="19"/>
      <c r="B57" s="188"/>
      <c r="C57" s="413" t="str">
        <f>IF(D33="Pay Stubs",IF(H31&lt;&gt;"",IF(OR(H31="Semi-Monthly",H31="Monthly"),"Enter number of Pay Periods to Date", IF(F57&gt;0,"Payroll Frequency changed, delete value in F57", "")),""), "")</f>
        <v/>
      </c>
      <c r="D57" s="413"/>
      <c r="E57" s="413"/>
      <c r="F57" s="284"/>
      <c r="G57" s="285">
        <f>IF(C57 = "Enter number of Pay Periods to Date", 50, 0)</f>
        <v>0</v>
      </c>
      <c r="H57" s="280"/>
      <c r="I57" s="24"/>
      <c r="J57" s="444" t="s">
        <v>327</v>
      </c>
      <c r="K57" s="444"/>
      <c r="P57" s="29"/>
      <c r="Q57" s="29"/>
      <c r="R57" s="31"/>
      <c r="S57" s="32"/>
      <c r="T57" s="33"/>
      <c r="U57" s="33"/>
      <c r="V57" s="29"/>
    </row>
    <row r="58" spans="1:22" ht="36" customHeight="1" x14ac:dyDescent="0.25">
      <c r="A58" s="19"/>
      <c r="B58" s="286"/>
      <c r="C58" s="414" t="str">
        <f xml:space="preserve"> IF(AND(OR(G77="", G77 = 0), OR(H77="", H77=0)), "", IF(H54&gt;31, "Pay stubs do not appear to be consecutive based on dates entered.", IF(OR( E62 &lt; C62, E62 &lt;D62, E63 &lt; C63, E63 &lt;D63), "Pay Stubs may be out of order.  Please check dates.",IF(H55 = "", "", IF(E55 = H55, "", "If Payroll Frequency selected does not equal Recommended please provide an explanation.")))))</f>
        <v/>
      </c>
      <c r="D58" s="414"/>
      <c r="E58" s="414"/>
      <c r="F58" s="414"/>
      <c r="G58" s="414"/>
      <c r="H58" s="415"/>
      <c r="I58" s="24"/>
      <c r="J58" s="444"/>
      <c r="K58" s="444"/>
      <c r="L58" s="37"/>
      <c r="M58" s="38"/>
      <c r="P58" s="29"/>
      <c r="Q58" s="29"/>
      <c r="R58" s="31"/>
      <c r="S58" s="32"/>
      <c r="T58" s="33"/>
      <c r="U58" s="33"/>
      <c r="V58" s="29"/>
    </row>
    <row r="59" spans="1:22" ht="15.75" customHeight="1" x14ac:dyDescent="0.25">
      <c r="A59" s="19"/>
      <c r="B59" s="188"/>
      <c r="C59" s="287"/>
      <c r="D59" s="274"/>
      <c r="E59" s="274"/>
      <c r="F59" s="274"/>
      <c r="G59" s="274"/>
      <c r="H59" s="288"/>
      <c r="I59" s="24"/>
      <c r="J59" s="392"/>
      <c r="K59" s="392"/>
      <c r="L59" s="37"/>
      <c r="M59" s="38"/>
      <c r="P59" s="29"/>
      <c r="Q59" s="29"/>
      <c r="R59" s="31"/>
      <c r="S59" s="32"/>
      <c r="T59" s="33"/>
      <c r="U59" s="33"/>
      <c r="V59" s="29"/>
    </row>
    <row r="60" spans="1:22" ht="24.75" thickBot="1" x14ac:dyDescent="0.3">
      <c r="A60" s="19"/>
      <c r="B60" s="289"/>
      <c r="C60" s="290" t="s">
        <v>66</v>
      </c>
      <c r="D60" s="290" t="s">
        <v>67</v>
      </c>
      <c r="E60" s="290" t="s">
        <v>255</v>
      </c>
      <c r="F60" s="291" t="s">
        <v>53</v>
      </c>
      <c r="G60" s="290" t="s">
        <v>52</v>
      </c>
      <c r="H60" s="290" t="s">
        <v>51</v>
      </c>
      <c r="I60" s="19"/>
      <c r="J60" s="392"/>
      <c r="K60" s="392"/>
      <c r="L60" s="37"/>
      <c r="M60" s="38"/>
      <c r="P60" s="29"/>
      <c r="Q60" s="29"/>
      <c r="R60" s="31"/>
      <c r="S60" s="32"/>
      <c r="T60" s="33"/>
      <c r="U60" s="33"/>
      <c r="V60" s="29"/>
    </row>
    <row r="61" spans="1:22" ht="15.75" customHeight="1" x14ac:dyDescent="0.25">
      <c r="A61" s="19"/>
      <c r="B61" s="292" t="s">
        <v>100</v>
      </c>
      <c r="C61" s="293"/>
      <c r="D61" s="294"/>
      <c r="E61" s="295"/>
      <c r="F61" s="416" t="str">
        <f>IF(D33 = "Pay Stubs", IF(AND(H31 &lt;&gt; "", F35 &lt;&gt; ""), IF(H31 = "Annual", "1 pay period to date", IF(OR(H31="Semi-Monthly", H31 = "Monthly"), "", IF(E55 = "", "",CONCATENATE(G33," pay periods to date")))), ""), "")</f>
        <v/>
      </c>
      <c r="G61" s="419" t="str">
        <f>IF(D33 = "Pay Stubs", IF(G65 = "Hourly Pay Rate", IF((C64+D64+E64)/3&gt;VLOOKUP(H31,PayPeriods,6,FALSE),CONCATENATE("Average hours &gt; ", ROUND(VLOOKUP(H31, PayPeriods, 6, FALSE),2), " (Standard Work Hours in Year / Pay Periods in Year); ", ROUND(VLOOKUP(H31, PayPeriods, 6, FALSE),2), " hours used to calculate base pay."), ""), ""), "")</f>
        <v/>
      </c>
      <c r="H61" s="420"/>
      <c r="I61" s="39"/>
      <c r="J61" s="444" t="s">
        <v>328</v>
      </c>
      <c r="K61" s="444"/>
      <c r="L61" s="37"/>
    </row>
    <row r="62" spans="1:22" ht="15.75" customHeight="1" x14ac:dyDescent="0.25">
      <c r="A62" s="19"/>
      <c r="B62" s="292" t="s">
        <v>101</v>
      </c>
      <c r="C62" s="296"/>
      <c r="D62" s="297"/>
      <c r="E62" s="298"/>
      <c r="F62" s="417"/>
      <c r="G62" s="421"/>
      <c r="H62" s="422"/>
      <c r="I62" s="40"/>
      <c r="J62" s="444"/>
      <c r="K62" s="444"/>
      <c r="L62" s="37"/>
    </row>
    <row r="63" spans="1:22" ht="15.75" customHeight="1" x14ac:dyDescent="0.25">
      <c r="A63" s="19"/>
      <c r="B63" s="292" t="s">
        <v>102</v>
      </c>
      <c r="C63" s="296"/>
      <c r="D63" s="297"/>
      <c r="E63" s="299"/>
      <c r="F63" s="417"/>
      <c r="G63" s="421"/>
      <c r="H63" s="422"/>
      <c r="I63" s="39"/>
      <c r="J63" s="444" t="s">
        <v>329</v>
      </c>
      <c r="K63" s="444"/>
      <c r="L63" s="37"/>
    </row>
    <row r="64" spans="1:22" ht="16.5" thickBot="1" x14ac:dyDescent="0.3">
      <c r="A64" s="19"/>
      <c r="B64" s="300" t="s">
        <v>103</v>
      </c>
      <c r="C64" s="301"/>
      <c r="D64" s="302"/>
      <c r="E64" s="303"/>
      <c r="F64" s="418"/>
      <c r="G64" s="421"/>
      <c r="H64" s="422"/>
      <c r="I64" s="39"/>
      <c r="J64" s="444"/>
      <c r="K64" s="444"/>
      <c r="L64" s="37"/>
    </row>
    <row r="65" spans="1:12" ht="16.5" thickBot="1" x14ac:dyDescent="0.3">
      <c r="A65" s="19"/>
      <c r="B65" s="304" t="s">
        <v>27</v>
      </c>
      <c r="C65" s="305"/>
      <c r="D65" s="306"/>
      <c r="E65" s="307"/>
      <c r="F65" s="308" t="s">
        <v>90</v>
      </c>
      <c r="G65" s="423"/>
      <c r="H65" s="424"/>
      <c r="I65" s="39"/>
      <c r="J65" s="444"/>
      <c r="K65" s="444"/>
      <c r="L65" s="37"/>
    </row>
    <row r="66" spans="1:12" ht="15.75" x14ac:dyDescent="0.25">
      <c r="A66" s="19"/>
      <c r="B66" s="309" t="s">
        <v>247</v>
      </c>
      <c r="C66" s="310">
        <f>SUM(C67:C74)</f>
        <v>0</v>
      </c>
      <c r="D66" s="310">
        <f t="shared" ref="D66:E66" si="1">SUM(D67:D74)</f>
        <v>0</v>
      </c>
      <c r="E66" s="310">
        <f t="shared" si="1"/>
        <v>0</v>
      </c>
      <c r="F66" s="310">
        <f>SUM(F67:F74)</f>
        <v>0</v>
      </c>
      <c r="G66" s="311" t="str">
        <f>IF(OR(E55 = "", G65 = ""), "", IF(AND(E62="", E63 = ""), "", IF(D33 = "Pay Stubs", IF(G65 = "Hourly Pay Rate", H36*E65*(VLOOKUP(H31,PayPeriods,3,FALSE)),E65*VLOOKUP(G65, PayRates, 2, FALSE)), "")))</f>
        <v/>
      </c>
      <c r="H66" s="256"/>
      <c r="I66" s="39"/>
      <c r="J66" s="392" t="s">
        <v>321</v>
      </c>
      <c r="K66" s="392"/>
      <c r="L66" s="37"/>
    </row>
    <row r="67" spans="1:12" ht="15.75" customHeight="1" x14ac:dyDescent="0.25">
      <c r="A67" s="19"/>
      <c r="B67" s="312" t="s">
        <v>8</v>
      </c>
      <c r="C67" s="313"/>
      <c r="D67" s="306"/>
      <c r="E67" s="307"/>
      <c r="F67" s="266"/>
      <c r="G67" s="311"/>
      <c r="H67" s="256"/>
      <c r="I67" s="39"/>
      <c r="J67" s="392" t="s">
        <v>330</v>
      </c>
      <c r="K67" s="392"/>
      <c r="L67" s="28"/>
    </row>
    <row r="68" spans="1:12" ht="15.75" customHeight="1" x14ac:dyDescent="0.25">
      <c r="A68" s="19"/>
      <c r="B68" s="312" t="s">
        <v>248</v>
      </c>
      <c r="C68" s="313"/>
      <c r="D68" s="306"/>
      <c r="E68" s="307"/>
      <c r="F68" s="266"/>
      <c r="G68" s="311"/>
      <c r="H68" s="256"/>
      <c r="I68" s="39"/>
      <c r="J68" s="392" t="s">
        <v>339</v>
      </c>
      <c r="K68" s="392"/>
      <c r="L68" s="18"/>
    </row>
    <row r="69" spans="1:12" ht="15.75" customHeight="1" x14ac:dyDescent="0.25">
      <c r="A69" s="19"/>
      <c r="B69" s="312" t="s">
        <v>249</v>
      </c>
      <c r="C69" s="313"/>
      <c r="D69" s="306"/>
      <c r="E69" s="307"/>
      <c r="F69" s="266"/>
      <c r="G69" s="311"/>
      <c r="H69" s="256"/>
      <c r="I69" s="39"/>
      <c r="J69" s="392"/>
      <c r="K69" s="392"/>
      <c r="L69" s="18"/>
    </row>
    <row r="70" spans="1:12" ht="32.25" customHeight="1" x14ac:dyDescent="0.25">
      <c r="A70" s="19"/>
      <c r="B70" s="312" t="s">
        <v>250</v>
      </c>
      <c r="C70" s="313"/>
      <c r="D70" s="306"/>
      <c r="E70" s="307"/>
      <c r="F70" s="266"/>
      <c r="G70" s="311"/>
      <c r="H70" s="256"/>
      <c r="I70" s="39"/>
      <c r="J70" s="392" t="s">
        <v>340</v>
      </c>
      <c r="K70" s="392"/>
      <c r="L70" s="18"/>
    </row>
    <row r="71" spans="1:12" ht="15.75" customHeight="1" x14ac:dyDescent="0.25">
      <c r="A71" s="19"/>
      <c r="B71" s="312" t="s">
        <v>251</v>
      </c>
      <c r="C71" s="313"/>
      <c r="D71" s="306"/>
      <c r="E71" s="307"/>
      <c r="F71" s="266"/>
      <c r="G71" s="311"/>
      <c r="H71" s="256"/>
      <c r="I71" s="39"/>
      <c r="J71" s="145"/>
      <c r="K71" s="150"/>
      <c r="L71" s="18"/>
    </row>
    <row r="72" spans="1:12" ht="15.75" customHeight="1" x14ac:dyDescent="0.25">
      <c r="A72" s="19"/>
      <c r="B72" s="312" t="s">
        <v>252</v>
      </c>
      <c r="C72" s="313"/>
      <c r="D72" s="306"/>
      <c r="E72" s="307"/>
      <c r="F72" s="266"/>
      <c r="G72" s="311"/>
      <c r="H72" s="256"/>
      <c r="I72" s="39"/>
      <c r="J72" s="444"/>
      <c r="K72" s="444"/>
      <c r="L72" s="18"/>
    </row>
    <row r="73" spans="1:12" ht="15.75" customHeight="1" x14ac:dyDescent="0.25">
      <c r="A73" s="19"/>
      <c r="B73" s="312" t="s">
        <v>253</v>
      </c>
      <c r="C73" s="313"/>
      <c r="D73" s="306"/>
      <c r="E73" s="307"/>
      <c r="F73" s="266"/>
      <c r="G73" s="311"/>
      <c r="H73" s="256"/>
      <c r="I73" s="39"/>
      <c r="J73" s="444"/>
      <c r="K73" s="444"/>
      <c r="L73" s="18"/>
    </row>
    <row r="74" spans="1:12" ht="15.75" customHeight="1" x14ac:dyDescent="0.25">
      <c r="A74" s="19"/>
      <c r="B74" s="312" t="s">
        <v>254</v>
      </c>
      <c r="C74" s="313"/>
      <c r="D74" s="306"/>
      <c r="E74" s="307"/>
      <c r="F74" s="266"/>
      <c r="G74" s="311"/>
      <c r="H74" s="256"/>
      <c r="I74" s="39"/>
      <c r="J74" s="145"/>
      <c r="K74" s="150"/>
      <c r="L74" s="18"/>
    </row>
    <row r="75" spans="1:12" ht="15.75" customHeight="1" x14ac:dyDescent="0.25">
      <c r="A75" s="19"/>
      <c r="B75" s="304" t="s">
        <v>16</v>
      </c>
      <c r="C75" s="305"/>
      <c r="D75" s="306"/>
      <c r="E75" s="307"/>
      <c r="F75" s="268"/>
      <c r="G75" s="314" t="str">
        <f>IF(E55="","",IF(AND(E62="",E63=""),"",IF(D33&lt;&gt;"Pay Stubs","", IF(YEAR(D35)=YEAR(E35), IF(OR(F75="", F75 = 0), (SUM(C75:E75)/3)*VLOOKUP(H31, PayPeriods, 3, FALSE), (F75/H35)*260), IF(G33=0,0,IF(OR(F75="", F75 = 0), SUM(C75:E75)/3*VLOOKUP(H31, PayPeriods, 3, FALSE), (F75/G33)*VLOOKUP(H31,PayPeriods,3,FALSE)))))))</f>
        <v/>
      </c>
      <c r="H75" s="260"/>
      <c r="I75" s="39"/>
      <c r="J75" s="444" t="s">
        <v>331</v>
      </c>
      <c r="K75" s="444"/>
      <c r="L75" s="18"/>
    </row>
    <row r="76" spans="1:12" ht="29.25" customHeight="1" x14ac:dyDescent="0.25">
      <c r="A76" s="19"/>
      <c r="B76" s="304" t="s">
        <v>33</v>
      </c>
      <c r="C76" s="305"/>
      <c r="D76" s="306"/>
      <c r="E76" s="307"/>
      <c r="F76" s="268"/>
      <c r="G76" s="315" t="str">
        <f>IF(E55="","",IF(AND(E62="",E63=""),"",IF(D33&lt;&gt;"Pay Stubs","", IF(YEAR(D35)=YEAR(E35), IF(OR(F76="", F76 = 0), (SUM(C76:E76)/3)*VLOOKUP(H31, PayPeriods, 3, FALSE), (F76/H35)*260), IF(G33=0,0,IF(OR(F76="", F76 = 0), SUM(C76:E76)/3*VLOOKUP(H31, PayPeriods, 3, FALSE), (F76/G33)*VLOOKUP(H31,PayPeriods,3,FALSE)))))))</f>
        <v/>
      </c>
      <c r="H76" s="260"/>
      <c r="I76" s="39"/>
      <c r="J76" s="444" t="s">
        <v>332</v>
      </c>
      <c r="K76" s="444"/>
      <c r="L76" s="18"/>
    </row>
    <row r="77" spans="1:12" ht="15.75" customHeight="1" x14ac:dyDescent="0.25">
      <c r="A77" s="19"/>
      <c r="B77" s="292" t="s">
        <v>104</v>
      </c>
      <c r="C77" s="305"/>
      <c r="D77" s="306"/>
      <c r="E77" s="307"/>
      <c r="F77" s="268"/>
      <c r="G77" s="314" t="str">
        <f>IF(E55 = "", "", IF(AND(E62 = "", E63=""), "", IF(D33 = "Pay Stubs", (G66+G75+G76), "")))</f>
        <v/>
      </c>
      <c r="H77" s="316" t="str">
        <f>IF(E55= "", "", IF(AND(E62="", E63 = ""), "", IF(D33 = "Pay Stubs", IF(YEAR(D35) = YEAR(F35), (F77/H35) *260, IF(G33 = 0, 0, (F77/G33)*VLOOKUP(H31,PayPeriods,3,FALSE))), "")))</f>
        <v/>
      </c>
      <c r="I77" s="39"/>
      <c r="J77" s="444" t="s">
        <v>333</v>
      </c>
      <c r="K77" s="444"/>
      <c r="L77" s="18"/>
    </row>
    <row r="78" spans="1:12" ht="15.75" customHeight="1" x14ac:dyDescent="0.25">
      <c r="A78" s="19"/>
      <c r="B78" s="129"/>
      <c r="C78" s="270"/>
      <c r="D78" s="270"/>
      <c r="E78" s="270"/>
      <c r="F78" s="270"/>
      <c r="G78" s="270"/>
      <c r="H78" s="270"/>
      <c r="I78" s="39"/>
      <c r="J78" s="392"/>
      <c r="K78" s="392"/>
      <c r="L78" s="18"/>
    </row>
    <row r="79" spans="1:12" ht="15.75" customHeight="1" x14ac:dyDescent="0.25">
      <c r="A79" s="19"/>
      <c r="B79" s="317" t="str">
        <f>IF(D33 = "VOE", "", IF((F66+F75+F76) = 0, "",IF((F66+F75+F76 = F77), "", "Year to Date Base pay, Overtime and Other income do not add to the Gross Wages, please correct or explain.")))</f>
        <v/>
      </c>
      <c r="C79" s="85"/>
      <c r="D79" s="85"/>
      <c r="E79" s="318"/>
      <c r="F79" s="90"/>
      <c r="G79" s="90"/>
      <c r="H79" s="90"/>
      <c r="I79" s="24"/>
      <c r="J79" s="392"/>
      <c r="K79" s="392"/>
      <c r="L79" s="18"/>
    </row>
    <row r="80" spans="1:12" ht="15.75" customHeight="1" x14ac:dyDescent="0.25">
      <c r="A80" s="19"/>
      <c r="B80" s="317" t="str">
        <f>IF(D33 = "VOE", "", IF(F77 &lt; E77, "Year to Date Gross Wages must be greater than or equal to the last pay stub", ""))</f>
        <v/>
      </c>
      <c r="C80" s="85"/>
      <c r="D80" s="85"/>
      <c r="E80" s="90"/>
      <c r="F80" s="90"/>
      <c r="G80" s="90"/>
      <c r="H80" s="90"/>
      <c r="I80" s="24"/>
      <c r="J80" s="392"/>
      <c r="K80" s="392"/>
      <c r="L80" s="18"/>
    </row>
    <row r="81" spans="1:13" ht="15.75" customHeight="1" x14ac:dyDescent="0.25">
      <c r="A81" s="19"/>
      <c r="B81" s="85"/>
      <c r="C81" s="317"/>
      <c r="D81" s="85"/>
      <c r="E81" s="90"/>
      <c r="F81" s="90"/>
      <c r="G81" s="90"/>
      <c r="H81" s="90"/>
      <c r="I81" s="24"/>
      <c r="J81" s="392"/>
      <c r="K81" s="392"/>
      <c r="L81" s="18"/>
    </row>
    <row r="82" spans="1:13" ht="15.75" customHeight="1" x14ac:dyDescent="0.25">
      <c r="A82" s="19"/>
      <c r="B82" s="319" t="str">
        <f xml:space="preserve"> IF(AND(B83 = "", B84 = ""), "", "If Regular Base Hours and/or Base Pay Rate are not provided on the check stubs, enter the numbers calculated below.")</f>
        <v/>
      </c>
      <c r="C82" s="317"/>
      <c r="D82" s="85"/>
      <c r="E82" s="90"/>
      <c r="F82" s="90"/>
      <c r="G82" s="90"/>
      <c r="H82" s="90"/>
      <c r="I82" s="24"/>
      <c r="J82" s="392"/>
      <c r="K82" s="392"/>
      <c r="L82" s="18"/>
    </row>
    <row r="83" spans="1:13" ht="15.75" x14ac:dyDescent="0.25">
      <c r="A83" s="19"/>
      <c r="B83" s="320" t="str">
        <f>IF(D33 = "Pay Stubs", IF(G65 = "Hourly Pay Rate", IF(AND(C83="", D83 = "", E83 = ""), "","Hours Calculator"), ""), "")</f>
        <v/>
      </c>
      <c r="C83" s="321" t="str">
        <f>IF(D33 = "Pay Stubs", IF(G65 = "Hourly Pay Rate", IF(C65 = "", "",C66/C65), ""), "")</f>
        <v/>
      </c>
      <c r="D83" s="321" t="str">
        <f>IF(D33 = "Pay Stubs", IF(G65 = "Hourly Pay Rate", IF(D65 = "", "", D66/D65), ""), "")</f>
        <v/>
      </c>
      <c r="E83" s="321" t="str">
        <f>IF(D33 = "Pay Stubs", IF(G65 = "Hourly Pay Rate", IF(E65 = "", "", E66/E65), ""), "")</f>
        <v/>
      </c>
      <c r="F83" s="90"/>
      <c r="G83" s="87"/>
      <c r="H83" s="85"/>
      <c r="I83" s="24"/>
      <c r="J83" s="392"/>
      <c r="K83" s="392"/>
      <c r="L83" s="18"/>
    </row>
    <row r="84" spans="1:13" ht="15.75" x14ac:dyDescent="0.25">
      <c r="A84" s="19"/>
      <c r="B84" s="320" t="str">
        <f>IF(D33 = "Pay Stubs", IF(G65 = "Hourly Pay Rate", IF(AND(C84="", D84 = "", E84 = ""), "","Rate Calculator"), ""), "")</f>
        <v/>
      </c>
      <c r="C84" s="322" t="str">
        <f>IF(D33 = "Pay Stubs", IF(G65="Hourly Pay Rate", IF(OR(C64 = "",C64 = 0), "", C66/C64),""), "")</f>
        <v/>
      </c>
      <c r="D84" s="322" t="str">
        <f>IF(D33="Pay Stubs",IF(G65="Hourly Pay Rate",IF(OR(D64="", D64 = 0),"",D66/D64), ""),"")</f>
        <v/>
      </c>
      <c r="E84" s="322" t="str">
        <f>IF(D33 = "Pay Stubs", IF(G65="Hourly Pay Rate", IF(OR(E64 = "",E64 = 0), "", E66/E64), ""), "")</f>
        <v/>
      </c>
      <c r="F84" s="85"/>
      <c r="G84" s="87"/>
      <c r="H84" s="85"/>
      <c r="I84" s="24"/>
      <c r="J84" s="392"/>
      <c r="K84" s="392"/>
      <c r="L84" s="18"/>
    </row>
    <row r="85" spans="1:13" ht="15.75" x14ac:dyDescent="0.25">
      <c r="A85" s="19"/>
      <c r="B85" s="90"/>
      <c r="C85" s="90"/>
      <c r="D85" s="90"/>
      <c r="E85" s="90"/>
      <c r="F85" s="90"/>
      <c r="G85" s="85"/>
      <c r="H85" s="323"/>
      <c r="I85" s="24"/>
      <c r="J85" s="392"/>
      <c r="K85" s="392"/>
      <c r="L85" s="18"/>
    </row>
    <row r="86" spans="1:13" ht="7.5" customHeight="1" x14ac:dyDescent="0.25">
      <c r="A86" s="19"/>
      <c r="B86" s="85"/>
      <c r="C86" s="85"/>
      <c r="D86" s="85"/>
      <c r="E86" s="85"/>
      <c r="F86" s="85"/>
      <c r="G86" s="85"/>
      <c r="H86" s="85"/>
      <c r="I86" s="19"/>
      <c r="J86" s="392"/>
      <c r="K86" s="392"/>
      <c r="L86" s="18"/>
    </row>
    <row r="87" spans="1:13" ht="14.25" customHeight="1" thickBot="1" x14ac:dyDescent="0.3">
      <c r="A87" s="19"/>
      <c r="B87" s="204" t="s">
        <v>59</v>
      </c>
      <c r="C87" s="205"/>
      <c r="D87" s="206" t="str">
        <f>E5</f>
        <v>Name not entered on Household Summary</v>
      </c>
      <c r="E87" s="205"/>
      <c r="F87" s="205"/>
      <c r="G87" s="205"/>
      <c r="H87" s="364" t="s">
        <v>239</v>
      </c>
      <c r="I87" s="24"/>
      <c r="J87" s="392"/>
      <c r="K87" s="392"/>
      <c r="L87" s="29"/>
      <c r="M87" s="29"/>
    </row>
    <row r="88" spans="1:13" ht="14.25" customHeight="1" thickTop="1" thickBot="1" x14ac:dyDescent="0.3">
      <c r="A88" s="19"/>
      <c r="B88" s="208"/>
      <c r="C88" s="209"/>
      <c r="D88" s="210"/>
      <c r="E88" s="210"/>
      <c r="F88" s="210"/>
      <c r="G88" s="210"/>
      <c r="H88" s="211"/>
      <c r="I88" s="19"/>
      <c r="J88" s="456" t="s">
        <v>338</v>
      </c>
      <c r="K88" s="456"/>
      <c r="L88" s="29"/>
      <c r="M88" s="29"/>
    </row>
    <row r="89" spans="1:13" ht="16.5" customHeight="1" thickBot="1" x14ac:dyDescent="0.3">
      <c r="A89" s="19"/>
      <c r="B89" s="212" t="s">
        <v>31</v>
      </c>
      <c r="C89" s="209" t="s">
        <v>6</v>
      </c>
      <c r="D89" s="393"/>
      <c r="E89" s="394"/>
      <c r="F89" s="394"/>
      <c r="G89" s="395"/>
      <c r="H89" s="213" t="str">
        <f>IF(D91="VOE", E101, IF(D91 = "Pay Stubs", E113, ""))</f>
        <v/>
      </c>
      <c r="I89" s="24"/>
      <c r="J89" s="392" t="s">
        <v>347</v>
      </c>
      <c r="K89" s="392"/>
      <c r="L89" s="29"/>
      <c r="M89" s="29"/>
    </row>
    <row r="90" spans="1:13" ht="15.75" customHeight="1" thickBot="1" x14ac:dyDescent="0.3">
      <c r="A90" s="19"/>
      <c r="B90" s="212"/>
      <c r="C90" s="209"/>
      <c r="D90" s="214"/>
      <c r="E90" s="215"/>
      <c r="F90" s="215"/>
      <c r="G90" s="216" t="s">
        <v>70</v>
      </c>
      <c r="H90" s="217" t="s">
        <v>61</v>
      </c>
      <c r="I90" s="24"/>
      <c r="J90" s="392" t="s">
        <v>319</v>
      </c>
      <c r="K90" s="392"/>
      <c r="L90" s="29"/>
      <c r="M90" s="29"/>
    </row>
    <row r="91" spans="1:13" ht="16.5" customHeight="1" thickBot="1" x14ac:dyDescent="0.3">
      <c r="A91" s="19"/>
      <c r="B91" s="212"/>
      <c r="C91" s="218" t="s">
        <v>36</v>
      </c>
      <c r="D91" s="219"/>
      <c r="E91" s="220" t="str">
        <f>IF(ISNUMBER(SEARCH("VOE",D91)),"Warning: Fill VOE Sec Only!!","Warning: Fill PayStubs Sec Only!!")</f>
        <v>Warning: Fill PayStubs Sec Only!!</v>
      </c>
      <c r="F91" s="221"/>
      <c r="G91" s="222" t="e">
        <f>IF(OR(H89 = "Monthly", H89="Semi-Monthly"), IF(D91="VOE", H102, IF(D91 = "Pay Stubs", F115, "")), ROUNDUP(H91,0))</f>
        <v>#VALUE!</v>
      </c>
      <c r="H91" s="324" t="e">
        <f>G93/(VLOOKUP(H89, PayPeriods, 2, FALSE))</f>
        <v>#VALUE!</v>
      </c>
      <c r="I91" s="24"/>
      <c r="J91" s="392" t="s">
        <v>348</v>
      </c>
      <c r="K91" s="392"/>
      <c r="L91" s="28"/>
    </row>
    <row r="92" spans="1:13" ht="16.5" thickBot="1" x14ac:dyDescent="0.3">
      <c r="A92" s="19"/>
      <c r="B92" s="212"/>
      <c r="C92" s="209"/>
      <c r="D92" s="224"/>
      <c r="E92" s="221"/>
      <c r="F92" s="216" t="s">
        <v>22</v>
      </c>
      <c r="G92" s="216" t="s">
        <v>72</v>
      </c>
      <c r="H92" s="217" t="s">
        <v>69</v>
      </c>
      <c r="I92" s="24"/>
      <c r="J92" s="392"/>
      <c r="K92" s="392"/>
      <c r="L92" s="28"/>
    </row>
    <row r="93" spans="1:13" ht="16.5" thickBot="1" x14ac:dyDescent="0.3">
      <c r="A93" s="19"/>
      <c r="B93" s="208"/>
      <c r="C93" s="218" t="s">
        <v>0</v>
      </c>
      <c r="D93" s="219"/>
      <c r="E93" s="225" t="e">
        <f>CONCATENATE("1/1/",YEAR(F93))</f>
        <v>#VALUE!</v>
      </c>
      <c r="F93" s="226" t="str">
        <f>IF(D91 = "VOE", E102, IF(D91 = "Pay Stubs", IF(OR(C121 = "", D121="",E121 = ""), IF(OR(C120 = "",D120="", E120=""), "", E120), E121),""))</f>
        <v/>
      </c>
      <c r="G93" s="226" t="e">
        <f>IF(YEAR(D93) = YEAR(F93), F93-D93+1,F93-E93+1)</f>
        <v>#VALUE!</v>
      </c>
      <c r="H93" s="227" t="e">
        <f>ROUNDUP(G93*(5/7), 0)</f>
        <v>#VALUE!</v>
      </c>
      <c r="I93" s="19"/>
      <c r="J93" s="392"/>
      <c r="K93" s="392"/>
      <c r="L93" s="28"/>
    </row>
    <row r="94" spans="1:13" ht="15" customHeight="1" thickBot="1" x14ac:dyDescent="0.3">
      <c r="A94" s="19"/>
      <c r="B94" s="228"/>
      <c r="C94" s="229"/>
      <c r="D94" s="230"/>
      <c r="E94" s="231"/>
      <c r="F94" s="231"/>
      <c r="G94" s="232" t="s">
        <v>71</v>
      </c>
      <c r="H94" s="233" t="str">
        <f>IF(D91 = "VOE", IF(E99&gt;VLOOKUP(H89, PayPeriods, 6, FALSE), VLOOKUP(H89, PayPeriods, 6, FALSE), E99),IF(D91="Pay Stubs", IF((C122+D122+E122)/3 &gt; VLOOKUP(H89, PayPeriods, 6, FALSE), VLOOKUP(H89, PayPeriods, 6, FALSE), (C122+D122+E122)/3), ""))</f>
        <v/>
      </c>
      <c r="I94" s="24"/>
      <c r="J94" s="392"/>
      <c r="K94" s="392"/>
      <c r="L94" s="28"/>
    </row>
    <row r="95" spans="1:13" ht="16.5" thickTop="1" x14ac:dyDescent="0.25">
      <c r="A95" s="19"/>
      <c r="B95" s="188"/>
      <c r="C95" s="91"/>
      <c r="D95" s="234"/>
      <c r="E95" s="235"/>
      <c r="F95" s="235"/>
      <c r="G95" s="91"/>
      <c r="H95" s="236"/>
      <c r="I95" s="24"/>
      <c r="J95" s="145"/>
      <c r="K95" s="146"/>
    </row>
    <row r="96" spans="1:13" ht="17.25" customHeight="1" x14ac:dyDescent="0.25">
      <c r="A96" s="19"/>
      <c r="B96" s="237" t="s">
        <v>9</v>
      </c>
      <c r="C96" s="396" t="s">
        <v>38</v>
      </c>
      <c r="D96" s="396"/>
      <c r="E96" s="396"/>
      <c r="F96" s="396"/>
      <c r="G96" s="396"/>
      <c r="H96" s="397"/>
      <c r="I96" s="24"/>
      <c r="J96" s="445" t="s">
        <v>179</v>
      </c>
      <c r="K96" s="445"/>
    </row>
    <row r="97" spans="1:25" ht="16.5" customHeight="1" x14ac:dyDescent="0.25">
      <c r="A97" s="19"/>
      <c r="B97" s="238"/>
      <c r="C97" s="91"/>
      <c r="D97" s="234"/>
      <c r="E97" s="239"/>
      <c r="F97" s="239"/>
      <c r="G97" s="91"/>
      <c r="H97" s="240"/>
      <c r="I97" s="24"/>
      <c r="J97" s="444"/>
      <c r="K97" s="444"/>
    </row>
    <row r="98" spans="1:25" ht="27.75" customHeight="1" thickBot="1" x14ac:dyDescent="0.3">
      <c r="A98" s="19"/>
      <c r="B98" s="238"/>
      <c r="C98" s="241"/>
      <c r="D98" s="241"/>
      <c r="E98" s="242" t="s">
        <v>37</v>
      </c>
      <c r="F98" s="243" t="s">
        <v>50</v>
      </c>
      <c r="G98" s="244" t="s">
        <v>49</v>
      </c>
      <c r="H98" s="243" t="s">
        <v>51</v>
      </c>
      <c r="I98" s="26"/>
      <c r="J98" s="444" t="s">
        <v>320</v>
      </c>
      <c r="K98" s="444"/>
    </row>
    <row r="99" spans="1:25" ht="16.5" thickBot="1" x14ac:dyDescent="0.3">
      <c r="A99" s="19"/>
      <c r="B99" s="188"/>
      <c r="C99" s="447" t="s">
        <v>34</v>
      </c>
      <c r="D99" s="448"/>
      <c r="E99" s="245"/>
      <c r="F99" s="246"/>
      <c r="G99" s="247"/>
      <c r="H99" s="248"/>
      <c r="I99" s="27"/>
      <c r="J99" s="444"/>
      <c r="K99" s="444"/>
    </row>
    <row r="100" spans="1:25" ht="16.5" thickBot="1" x14ac:dyDescent="0.3">
      <c r="A100" s="19"/>
      <c r="B100" s="398" t="str">
        <f>IF(D91 = "VOE", IF(G100 = "Hourly Pay Rate", IF(E99&gt;VLOOKUP(H89,PayPeriods,6,FALSE),CONCATENATE("    Average hours &gt; ", ROUND(VLOOKUP(H89, PayPeriods, 6, FALSE),2), " (Standard Work Hours in Year / Pay Periods in Year);  ", ROUND(VLOOKUP(H89, PayPeriods, 6, FALSE),2), " hours used."), ""), ""), "")</f>
        <v/>
      </c>
      <c r="C100" s="449" t="s">
        <v>27</v>
      </c>
      <c r="D100" s="450"/>
      <c r="E100" s="249"/>
      <c r="F100" s="250" t="s">
        <v>99</v>
      </c>
      <c r="G100" s="399"/>
      <c r="H100" s="400"/>
      <c r="I100" s="24"/>
      <c r="J100" s="369" t="s">
        <v>321</v>
      </c>
      <c r="K100" s="370" t="s">
        <v>322</v>
      </c>
    </row>
    <row r="101" spans="1:25" ht="15.75" customHeight="1" x14ac:dyDescent="0.25">
      <c r="A101" s="19"/>
      <c r="B101" s="398"/>
      <c r="C101" s="447" t="s">
        <v>35</v>
      </c>
      <c r="D101" s="448"/>
      <c r="E101" s="251"/>
      <c r="F101" s="401" t="str">
        <f>IF(AND(E101 &lt;&gt; "Monthly", E101 &lt;&gt; "Semi-Monthly", H102&gt;0), "Payroll Frequency changed, delete value in H66", "")</f>
        <v/>
      </c>
      <c r="G101" s="402"/>
      <c r="H101" s="403"/>
      <c r="I101" s="27"/>
      <c r="J101" s="444" t="s">
        <v>323</v>
      </c>
      <c r="K101" s="444"/>
    </row>
    <row r="102" spans="1:25" ht="13.5" customHeight="1" x14ac:dyDescent="0.25">
      <c r="A102" s="19"/>
      <c r="B102" s="398"/>
      <c r="C102" s="454" t="s">
        <v>22</v>
      </c>
      <c r="D102" s="455"/>
      <c r="E102" s="252"/>
      <c r="F102" s="404" t="str">
        <f>IF(D91 = "VOE", IF(H89 &lt;&gt; "", IF(H89 = "Annual", "1 pay period", IF(OR(E101="Semi-Monthly", E101 = "Monthly"), "Enter # of Pay Periods to Date", IF(E102 = "", "",CONCATENATE(G91," pay periods to date")))), ""), "")</f>
        <v/>
      </c>
      <c r="G102" s="404"/>
      <c r="H102" s="253"/>
      <c r="I102" s="34">
        <f>IF(F102 = "Enter # of Pay Periods to Date", 50, 0)</f>
        <v>0</v>
      </c>
      <c r="J102" s="392" t="s">
        <v>324</v>
      </c>
      <c r="K102" s="392"/>
    </row>
    <row r="103" spans="1:25" ht="13.5" customHeight="1" x14ac:dyDescent="0.25">
      <c r="A103" s="19"/>
      <c r="B103" s="398"/>
      <c r="C103" s="405" t="s">
        <v>8</v>
      </c>
      <c r="D103" s="406"/>
      <c r="E103" s="254"/>
      <c r="F103" s="255" t="str">
        <f>IF(G103 = "", "", IF(G103 = 0, 0, G103/VLOOKUP(H89, PayPeriods, 3, FALSE)))</f>
        <v/>
      </c>
      <c r="G103" s="177" t="str">
        <f>IF(OR(G100="", E101 = "", E102=""), "", IF(D91="VOE",IF(G100="Hourly Pay Rate",H94*E100*VLOOKUP(H89, PayPeriods, 4, FALSE) *(VLOOKUP(H89,PayPeriods,3,FALSE)),E100*VLOOKUP(G100,PayRates,2,FALSE)),""))</f>
        <v/>
      </c>
      <c r="H103" s="256"/>
      <c r="I103" s="25"/>
      <c r="J103" s="392"/>
      <c r="K103" s="392"/>
    </row>
    <row r="104" spans="1:25" ht="15.75" customHeight="1" x14ac:dyDescent="0.25">
      <c r="A104" s="19"/>
      <c r="B104" s="257"/>
      <c r="C104" s="405" t="s">
        <v>16</v>
      </c>
      <c r="D104" s="406"/>
      <c r="E104" s="254"/>
      <c r="F104" s="258" t="str">
        <f>IF(OR(G100="", E101 = "", E102=""), "", IF(D91="VOE",IF(YEAR(D93) = YEAR(E93), (E104/H93)*VLOOKUP(H89, PayPeriods, 5,FALSE), IF(G91 = 0, 0, E104/G91)), ""))</f>
        <v/>
      </c>
      <c r="G104" s="259" t="str">
        <f>IF(OR(G100="", E101 = "", E102=""), "", IF(D91= "VOE", IF(YEAR(D93) = YEAR(E93), (E104/H93)*VLOOKUP(H89, PayPeriods, 5, FALSE) * VLOOKUP(H89, PayPeriods, 3,FALSE), IF(G91 = 0, 0, (E104/G91)*VLOOKUP(H89, PayPeriods, 3, FALSE))), ""))</f>
        <v/>
      </c>
      <c r="H104" s="260"/>
      <c r="I104" s="25"/>
      <c r="J104" s="392"/>
      <c r="K104" s="392"/>
    </row>
    <row r="105" spans="1:25" ht="15.75" customHeight="1" x14ac:dyDescent="0.25">
      <c r="A105" s="19"/>
      <c r="B105" s="261"/>
      <c r="C105" s="407" t="s">
        <v>29</v>
      </c>
      <c r="D105" s="408"/>
      <c r="E105" s="262"/>
      <c r="F105" s="263"/>
      <c r="G105" s="264"/>
      <c r="H105" s="265"/>
      <c r="I105" s="35"/>
      <c r="J105" s="444" t="s">
        <v>325</v>
      </c>
      <c r="K105" s="444"/>
    </row>
    <row r="106" spans="1:25" ht="15.75" x14ac:dyDescent="0.25">
      <c r="A106" s="19"/>
      <c r="B106" s="261"/>
      <c r="C106" s="409"/>
      <c r="D106" s="410"/>
      <c r="E106" s="266"/>
      <c r="F106" s="267" t="str">
        <f>IF(OR(G100="", E101 = "", E102=""), "", IF(D91="VOE", IF(YEAR(D93) = YEAR(E93), (E106/H93)*VLOOKUP(H89, PayPeriods, 5,FALSE), IF(G91 = 0, 0, E106/G91)),""))</f>
        <v/>
      </c>
      <c r="G106" s="200" t="str">
        <f>IF(OR(G100="", E101 = "", E102=""), "", IF(D91 = "VOE", IF(YEAR(D93) = YEAR(E93), (E106/H93)*VLOOKUP(H89, PayPeriods, 5, FALSE) * VLOOKUP(H89, PayPeriods, 3,FALSE), IF(G91 = 0, 0, E106/G91)*VLOOKUP(H89, PayPeriods, 3, FALSE)), ""))</f>
        <v/>
      </c>
      <c r="H106" s="256"/>
      <c r="I106" s="35"/>
      <c r="J106" s="444"/>
      <c r="K106" s="444"/>
    </row>
    <row r="107" spans="1:25" ht="15.75" x14ac:dyDescent="0.25">
      <c r="A107" s="19"/>
      <c r="B107" s="261"/>
      <c r="C107" s="405" t="s">
        <v>39</v>
      </c>
      <c r="D107" s="406"/>
      <c r="E107" s="268"/>
      <c r="F107" s="269"/>
      <c r="G107" s="177" t="str">
        <f>IF(OR(G100="", E101 = "", E102=""), "", IF(D91 = "VOE", SUM(G103:G106),""))</f>
        <v/>
      </c>
      <c r="H107" s="175" t="str">
        <f>IF(OR(G100="",E101="",E102=""),"",IF(D91="VOE",IF(YEAR(D93) = YEAR(F93), (E107/H93) *260, IF(G91=0,0,(E107/G91)*VLOOKUP(H89,PayPeriods,3,FALSE))),""))</f>
        <v/>
      </c>
      <c r="I107" s="24"/>
      <c r="J107" s="444"/>
      <c r="K107" s="444"/>
      <c r="P107" s="28"/>
      <c r="Q107" s="29"/>
      <c r="R107" s="29"/>
      <c r="S107" s="29"/>
      <c r="T107" s="29"/>
      <c r="U107" s="29"/>
      <c r="V107" s="29"/>
      <c r="W107" s="29"/>
      <c r="X107" s="29"/>
      <c r="Y107" s="29"/>
    </row>
    <row r="108" spans="1:25" ht="15.75" customHeight="1" x14ac:dyDescent="0.25">
      <c r="A108" s="19"/>
      <c r="B108" s="261"/>
      <c r="C108" s="405" t="str">
        <f>IF(E102="","Gross Pay Prior Year",CONCATENATE("Gross Pay ",YEAR(E102)-1))</f>
        <v>Gross Pay Prior Year</v>
      </c>
      <c r="D108" s="406"/>
      <c r="E108" s="268"/>
      <c r="F108" s="270"/>
      <c r="G108" s="270"/>
      <c r="H108" s="271"/>
      <c r="I108" s="24"/>
      <c r="J108" s="392" t="s">
        <v>326</v>
      </c>
      <c r="K108" s="392"/>
      <c r="P108" s="30"/>
      <c r="Q108" s="29"/>
      <c r="R108" s="31"/>
      <c r="S108" s="32"/>
      <c r="T108" s="33"/>
      <c r="U108" s="33"/>
      <c r="V108" s="29"/>
    </row>
    <row r="109" spans="1:25" ht="15.75" customHeight="1" thickBot="1" x14ac:dyDescent="0.3">
      <c r="A109" s="19"/>
      <c r="B109" s="272"/>
      <c r="C109" s="405" t="str">
        <f>IF(E102="","Gross Pay Prior Year",CONCATENATE("Gross Pay ",YEAR(E102)-2))</f>
        <v>Gross Pay Prior Year</v>
      </c>
      <c r="D109" s="406"/>
      <c r="E109" s="273"/>
      <c r="F109" s="270"/>
      <c r="G109" s="270"/>
      <c r="H109" s="271"/>
      <c r="I109" s="24"/>
      <c r="J109" s="392"/>
      <c r="K109" s="392"/>
      <c r="P109" s="29"/>
      <c r="Q109" s="29"/>
      <c r="R109" s="31"/>
      <c r="S109" s="32"/>
      <c r="T109" s="33"/>
      <c r="U109" s="33"/>
      <c r="V109" s="29"/>
    </row>
    <row r="110" spans="1:25" ht="15.75" customHeight="1" x14ac:dyDescent="0.25">
      <c r="A110" s="19"/>
      <c r="B110" s="188"/>
      <c r="C110" s="274"/>
      <c r="D110" s="274"/>
      <c r="E110" s="270"/>
      <c r="F110" s="270"/>
      <c r="G110" s="270"/>
      <c r="H110" s="271"/>
      <c r="I110" s="24"/>
      <c r="J110" s="149"/>
      <c r="K110" s="369"/>
      <c r="P110" s="29"/>
      <c r="Q110" s="29"/>
      <c r="R110" s="31"/>
      <c r="S110" s="32"/>
      <c r="T110" s="33"/>
      <c r="U110" s="33"/>
      <c r="V110" s="29"/>
    </row>
    <row r="111" spans="1:25" ht="15.75" customHeight="1" x14ac:dyDescent="0.25">
      <c r="A111" s="19"/>
      <c r="B111" s="451" t="str">
        <f>IF(D91="VOE", IF(E103+E104+E106= E107, "", "Base Pay + Overtime + Commissions/Tips do not add to the Gross Pay (Current Year).  Please correct the numbers or explain the difference."), "")</f>
        <v/>
      </c>
      <c r="C111" s="452"/>
      <c r="D111" s="452"/>
      <c r="E111" s="452"/>
      <c r="F111" s="452"/>
      <c r="G111" s="452"/>
      <c r="H111" s="453"/>
      <c r="I111" s="24"/>
      <c r="J111" s="149"/>
      <c r="K111" s="369"/>
      <c r="P111" s="29"/>
      <c r="Q111" s="29"/>
      <c r="R111" s="31"/>
      <c r="S111" s="32"/>
      <c r="T111" s="33"/>
      <c r="U111" s="33"/>
      <c r="V111" s="29"/>
    </row>
    <row r="112" spans="1:25" ht="15.75" customHeight="1" thickBot="1" x14ac:dyDescent="0.3">
      <c r="A112" s="19"/>
      <c r="B112" s="261"/>
      <c r="C112" s="446"/>
      <c r="D112" s="446"/>
      <c r="E112" s="275"/>
      <c r="F112" s="275"/>
      <c r="G112" s="276" t="s">
        <v>7</v>
      </c>
      <c r="H112" s="277">
        <f>IF(OR(C121 = "", D121="", E121=""), IF(OR(C120 = "", D120 = "", E120 = ""), (E119-C119)/2, (E120-C120)/2), (E121-C121)/2)</f>
        <v>0</v>
      </c>
      <c r="I112" s="24"/>
      <c r="J112" s="392"/>
      <c r="K112" s="392"/>
      <c r="P112" s="29"/>
      <c r="Q112" s="29"/>
      <c r="R112" s="31"/>
      <c r="S112" s="32"/>
      <c r="T112" s="33"/>
      <c r="U112" s="33"/>
      <c r="V112" s="29"/>
    </row>
    <row r="113" spans="1:22" ht="15.75" customHeight="1" thickBot="1" x14ac:dyDescent="0.3">
      <c r="A113" s="19"/>
      <c r="B113" s="278" t="s">
        <v>17</v>
      </c>
      <c r="C113" s="411" t="s">
        <v>116</v>
      </c>
      <c r="D113" s="411"/>
      <c r="E113" s="279"/>
      <c r="F113" s="412" t="s">
        <v>54</v>
      </c>
      <c r="G113" s="412"/>
      <c r="H113" s="280" t="str">
        <f>IF(OR(H112="", H112 = 0, H112&gt;31), "", IF(H112 &gt;20, "Monthly", IF(H112&gt;14, "Semi-Monthly", IF(H112&gt;9, "Bi-Weekly", "Weekly"))))</f>
        <v/>
      </c>
      <c r="I113" s="24"/>
      <c r="J113" s="445" t="s">
        <v>233</v>
      </c>
      <c r="K113" s="445"/>
      <c r="P113" s="29"/>
      <c r="Q113" s="29"/>
      <c r="R113" s="31"/>
      <c r="S113" s="32"/>
      <c r="T113" s="33"/>
      <c r="U113" s="33"/>
      <c r="V113" s="29"/>
    </row>
    <row r="114" spans="1:22" ht="15.75" customHeight="1" x14ac:dyDescent="0.25">
      <c r="A114" s="19"/>
      <c r="B114" s="281"/>
      <c r="C114" s="282"/>
      <c r="D114" s="282"/>
      <c r="E114" s="282"/>
      <c r="F114" s="283"/>
      <c r="G114" s="283"/>
      <c r="H114" s="280"/>
      <c r="I114" s="24"/>
      <c r="J114" s="392"/>
      <c r="K114" s="392"/>
      <c r="P114" s="29"/>
      <c r="Q114" s="29"/>
      <c r="R114" s="31"/>
      <c r="S114" s="32"/>
      <c r="T114" s="33"/>
      <c r="U114" s="33"/>
      <c r="V114" s="29"/>
    </row>
    <row r="115" spans="1:22" ht="15.75" customHeight="1" x14ac:dyDescent="0.25">
      <c r="A115" s="19"/>
      <c r="B115" s="188"/>
      <c r="C115" s="413" t="str">
        <f>IF(D91="Pay Stubs",IF(H89&lt;&gt;"",IF(OR(H89="Semi-Monthly",H89="Monthly"),"Enter number of Pay Periods to Date", IF(F115&gt;0,"Payroll Frequency changed, delete value in F115", "")),""), "")</f>
        <v/>
      </c>
      <c r="D115" s="413"/>
      <c r="E115" s="413"/>
      <c r="F115" s="284"/>
      <c r="G115" s="285">
        <f>IF(C115 = "Enter number of Pay Periods to Date", 50, 0)</f>
        <v>0</v>
      </c>
      <c r="H115" s="280"/>
      <c r="I115" s="24"/>
      <c r="J115" s="444" t="s">
        <v>327</v>
      </c>
      <c r="K115" s="444"/>
      <c r="P115" s="29"/>
      <c r="Q115" s="29"/>
      <c r="R115" s="31"/>
      <c r="S115" s="32"/>
      <c r="T115" s="33"/>
      <c r="U115" s="33"/>
      <c r="V115" s="29"/>
    </row>
    <row r="116" spans="1:22" ht="36" customHeight="1" x14ac:dyDescent="0.25">
      <c r="A116" s="19"/>
      <c r="B116" s="325"/>
      <c r="C116" s="414" t="str">
        <f xml:space="preserve"> IF(AND(OR(G135="", G135 = 0), OR(H135="", H135=0)), "", IF(H112&gt;31, "Pay stubs do not appear to be consecutive based on dates entered.", IF(OR( E120 &lt; C120, E120 &lt;D120, E121 &lt; C121, E121 &lt;D121), "Pay Stubs may be out of order.  Please check dates.",IF(H113 = "", "", IF(E113 = H113, "", "If Payroll Frequency selected does not equal Recommended please provide an explanation.")))))</f>
        <v/>
      </c>
      <c r="D116" s="414"/>
      <c r="E116" s="414"/>
      <c r="F116" s="414"/>
      <c r="G116" s="414"/>
      <c r="H116" s="415"/>
      <c r="I116" s="44"/>
      <c r="J116" s="444"/>
      <c r="K116" s="444"/>
      <c r="P116" s="29"/>
      <c r="Q116" s="29"/>
      <c r="R116" s="31"/>
      <c r="S116" s="32"/>
      <c r="T116" s="33"/>
      <c r="U116" s="33"/>
      <c r="V116" s="29"/>
    </row>
    <row r="117" spans="1:22" ht="15.75" customHeight="1" x14ac:dyDescent="0.25">
      <c r="A117" s="19"/>
      <c r="B117" s="188"/>
      <c r="C117" s="287"/>
      <c r="D117" s="274"/>
      <c r="E117" s="274"/>
      <c r="F117" s="274"/>
      <c r="G117" s="274"/>
      <c r="H117" s="288"/>
      <c r="I117" s="24"/>
      <c r="J117" s="392"/>
      <c r="K117" s="392"/>
      <c r="P117" s="29"/>
      <c r="Q117" s="29"/>
      <c r="R117" s="31"/>
      <c r="S117" s="32"/>
      <c r="T117" s="33"/>
      <c r="U117" s="33"/>
      <c r="V117" s="29"/>
    </row>
    <row r="118" spans="1:22" ht="24.75" thickBot="1" x14ac:dyDescent="0.3">
      <c r="A118" s="19"/>
      <c r="B118" s="289"/>
      <c r="C118" s="290" t="s">
        <v>66</v>
      </c>
      <c r="D118" s="290" t="s">
        <v>67</v>
      </c>
      <c r="E118" s="290" t="s">
        <v>255</v>
      </c>
      <c r="F118" s="291" t="s">
        <v>53</v>
      </c>
      <c r="G118" s="290" t="s">
        <v>52</v>
      </c>
      <c r="H118" s="290" t="s">
        <v>51</v>
      </c>
      <c r="I118" s="19"/>
      <c r="J118" s="392"/>
      <c r="K118" s="392"/>
      <c r="P118" s="29"/>
      <c r="Q118" s="29"/>
      <c r="R118" s="31"/>
      <c r="S118" s="32"/>
      <c r="T118" s="33"/>
      <c r="U118" s="33"/>
      <c r="V118" s="29"/>
    </row>
    <row r="119" spans="1:22" ht="15.75" customHeight="1" x14ac:dyDescent="0.25">
      <c r="A119" s="19"/>
      <c r="B119" s="292" t="s">
        <v>100</v>
      </c>
      <c r="C119" s="293"/>
      <c r="D119" s="294"/>
      <c r="E119" s="295"/>
      <c r="F119" s="416" t="str">
        <f>IF(D91 = "Pay Stubs", IF(AND(H89 &lt;&gt; "", F93 &lt;&gt; ""), IF(H89 = "Annual", "1 pay period to date", IF(OR(H89="Semi-Monthly", H89 = "Monthly"), "", IF(E113 = "", "",CONCATENATE(G91," pay periods to date")))), ""), "")</f>
        <v/>
      </c>
      <c r="G119" s="419" t="str">
        <f>IF(D91 = "Pay Stubs", IF(G123 = "Hourly Pay Rate", IF((C122+D122+E122)/3&gt;VLOOKUP(H89,PayPeriods,6,FALSE),CONCATENATE("Average hours &gt; ", ROUND(VLOOKUP(H89, PayPeriods, 6, FALSE),2), " (Standard Work Hours in Year / Pay Periods in Year); ", ROUND(VLOOKUP(H89, PayPeriods, 6, FALSE),2), " hours used to calculate base pay."), ""), ""), "")</f>
        <v/>
      </c>
      <c r="H119" s="420"/>
      <c r="I119" s="39"/>
      <c r="J119" s="392"/>
      <c r="K119" s="392"/>
      <c r="P119" s="29"/>
      <c r="Q119" s="29"/>
      <c r="R119" s="31"/>
      <c r="S119" s="32"/>
      <c r="T119" s="33"/>
      <c r="U119" s="33"/>
      <c r="V119" s="29"/>
    </row>
    <row r="120" spans="1:22" ht="15.75" customHeight="1" x14ac:dyDescent="0.25">
      <c r="A120" s="19"/>
      <c r="B120" s="292" t="s">
        <v>101</v>
      </c>
      <c r="C120" s="296"/>
      <c r="D120" s="297"/>
      <c r="E120" s="298"/>
      <c r="F120" s="417"/>
      <c r="G120" s="421"/>
      <c r="H120" s="422"/>
      <c r="I120" s="40"/>
      <c r="J120" s="444" t="s">
        <v>328</v>
      </c>
      <c r="K120" s="444"/>
      <c r="P120" s="29"/>
      <c r="Q120" s="29"/>
      <c r="R120" s="31"/>
      <c r="S120" s="32"/>
      <c r="T120" s="33"/>
      <c r="U120" s="33"/>
      <c r="V120" s="29"/>
    </row>
    <row r="121" spans="1:22" ht="15.75" customHeight="1" x14ac:dyDescent="0.25">
      <c r="A121" s="19"/>
      <c r="B121" s="292" t="s">
        <v>102</v>
      </c>
      <c r="C121" s="296"/>
      <c r="D121" s="297"/>
      <c r="E121" s="299"/>
      <c r="F121" s="417"/>
      <c r="G121" s="421"/>
      <c r="H121" s="422"/>
      <c r="I121" s="39"/>
      <c r="J121" s="444"/>
      <c r="K121" s="444"/>
      <c r="P121" s="29"/>
      <c r="Q121" s="29"/>
      <c r="R121" s="31"/>
      <c r="S121" s="32"/>
      <c r="T121" s="33"/>
      <c r="U121" s="33"/>
      <c r="V121" s="29"/>
    </row>
    <row r="122" spans="1:22" ht="16.5" customHeight="1" thickBot="1" x14ac:dyDescent="0.3">
      <c r="A122" s="19"/>
      <c r="B122" s="300" t="s">
        <v>103</v>
      </c>
      <c r="C122" s="301"/>
      <c r="D122" s="302"/>
      <c r="E122" s="303"/>
      <c r="F122" s="418"/>
      <c r="G122" s="421"/>
      <c r="H122" s="422"/>
      <c r="I122" s="39"/>
      <c r="J122" s="444" t="s">
        <v>329</v>
      </c>
      <c r="K122" s="444"/>
      <c r="P122" s="29"/>
      <c r="Q122" s="29"/>
      <c r="R122" s="31"/>
      <c r="S122" s="32"/>
      <c r="T122" s="33"/>
      <c r="U122" s="33"/>
      <c r="V122" s="29"/>
    </row>
    <row r="123" spans="1:22" ht="16.5" thickBot="1" x14ac:dyDescent="0.3">
      <c r="A123" s="19"/>
      <c r="B123" s="304" t="s">
        <v>27</v>
      </c>
      <c r="C123" s="305"/>
      <c r="D123" s="306"/>
      <c r="E123" s="307"/>
      <c r="F123" s="308" t="s">
        <v>90</v>
      </c>
      <c r="G123" s="423"/>
      <c r="H123" s="424"/>
      <c r="I123" s="39"/>
      <c r="J123" s="444"/>
      <c r="K123" s="444"/>
      <c r="P123" s="29"/>
      <c r="Q123" s="29"/>
      <c r="R123" s="31"/>
      <c r="S123" s="32"/>
      <c r="T123" s="33"/>
      <c r="U123" s="33"/>
      <c r="V123" s="29"/>
    </row>
    <row r="124" spans="1:22" ht="15.75" x14ac:dyDescent="0.25">
      <c r="A124" s="45"/>
      <c r="B124" s="309" t="s">
        <v>247</v>
      </c>
      <c r="C124" s="310">
        <f>SUM(C125:C132)</f>
        <v>0</v>
      </c>
      <c r="D124" s="310">
        <f t="shared" ref="D124:E124" si="2">SUM(D125:D132)</f>
        <v>0</v>
      </c>
      <c r="E124" s="310">
        <f t="shared" si="2"/>
        <v>0</v>
      </c>
      <c r="F124" s="310">
        <f>SUM(F125:F132)</f>
        <v>0</v>
      </c>
      <c r="G124" s="311" t="str">
        <f>IF(OR(E113 = "", G123 = ""), "", IF(AND(E120="", E121 = ""), "", IF(D91 = "Pay Stubs", IF(G123 = "Hourly Pay Rate", H94*E123*(VLOOKUP(H89,PayPeriods,3,FALSE)),E123*VLOOKUP(G123, PayRates, 2, FALSE)), "")))</f>
        <v/>
      </c>
      <c r="H124" s="256"/>
      <c r="I124" s="39"/>
      <c r="J124" s="444"/>
      <c r="K124" s="444"/>
      <c r="L124" s="37"/>
      <c r="M124" s="38"/>
      <c r="P124" s="29"/>
      <c r="Q124" s="29"/>
      <c r="R124" s="31"/>
      <c r="S124" s="32"/>
      <c r="T124" s="33"/>
      <c r="U124" s="33"/>
      <c r="V124" s="29"/>
    </row>
    <row r="125" spans="1:22" ht="15.75" customHeight="1" x14ac:dyDescent="0.25">
      <c r="A125" s="19"/>
      <c r="B125" s="312" t="s">
        <v>8</v>
      </c>
      <c r="C125" s="313"/>
      <c r="D125" s="306"/>
      <c r="E125" s="307"/>
      <c r="F125" s="266"/>
      <c r="G125" s="311"/>
      <c r="H125" s="256"/>
      <c r="I125" s="39"/>
      <c r="J125" s="392" t="s">
        <v>321</v>
      </c>
      <c r="K125" s="392"/>
      <c r="L125" s="37"/>
      <c r="M125" s="38"/>
      <c r="P125" s="29"/>
      <c r="Q125" s="29"/>
      <c r="R125" s="31"/>
      <c r="S125" s="32"/>
      <c r="T125" s="33"/>
      <c r="U125" s="33"/>
      <c r="V125" s="29"/>
    </row>
    <row r="126" spans="1:22" ht="15.75" customHeight="1" x14ac:dyDescent="0.25">
      <c r="A126" s="19"/>
      <c r="B126" s="312" t="s">
        <v>248</v>
      </c>
      <c r="C126" s="313"/>
      <c r="D126" s="306"/>
      <c r="E126" s="307"/>
      <c r="F126" s="266"/>
      <c r="G126" s="311"/>
      <c r="H126" s="256"/>
      <c r="I126" s="39"/>
      <c r="J126" s="392" t="s">
        <v>330</v>
      </c>
      <c r="K126" s="392"/>
      <c r="L126" s="37"/>
      <c r="M126" s="38"/>
      <c r="P126" s="29"/>
      <c r="Q126" s="29"/>
      <c r="R126" s="31"/>
      <c r="S126" s="32"/>
      <c r="T126" s="33"/>
      <c r="U126" s="33"/>
      <c r="V126" s="29"/>
    </row>
    <row r="127" spans="1:22" ht="15.75" customHeight="1" x14ac:dyDescent="0.25">
      <c r="A127" s="19"/>
      <c r="B127" s="312" t="s">
        <v>249</v>
      </c>
      <c r="C127" s="313"/>
      <c r="D127" s="306"/>
      <c r="E127" s="307"/>
      <c r="F127" s="266"/>
      <c r="G127" s="311"/>
      <c r="H127" s="256"/>
      <c r="I127" s="39"/>
      <c r="J127" s="392" t="s">
        <v>339</v>
      </c>
      <c r="K127" s="392"/>
      <c r="L127" s="37"/>
    </row>
    <row r="128" spans="1:22" ht="29.25" customHeight="1" x14ac:dyDescent="0.25">
      <c r="A128" s="19"/>
      <c r="B128" s="312" t="s">
        <v>250</v>
      </c>
      <c r="C128" s="313"/>
      <c r="D128" s="306"/>
      <c r="E128" s="307"/>
      <c r="F128" s="266"/>
      <c r="G128" s="311"/>
      <c r="H128" s="256"/>
      <c r="I128" s="39"/>
      <c r="J128" s="392" t="s">
        <v>340</v>
      </c>
      <c r="K128" s="392"/>
      <c r="L128" s="37"/>
    </row>
    <row r="129" spans="1:12" ht="15.75" x14ac:dyDescent="0.25">
      <c r="A129" s="19"/>
      <c r="B129" s="312" t="s">
        <v>251</v>
      </c>
      <c r="C129" s="313"/>
      <c r="D129" s="306"/>
      <c r="E129" s="307"/>
      <c r="F129" s="266"/>
      <c r="G129" s="311"/>
      <c r="H129" s="256"/>
      <c r="I129" s="39"/>
      <c r="J129" s="392"/>
      <c r="K129" s="392"/>
      <c r="L129" s="37"/>
    </row>
    <row r="130" spans="1:12" ht="15.75" customHeight="1" x14ac:dyDescent="0.25">
      <c r="A130" s="19"/>
      <c r="B130" s="312" t="s">
        <v>252</v>
      </c>
      <c r="C130" s="313"/>
      <c r="D130" s="306"/>
      <c r="E130" s="307"/>
      <c r="F130" s="266"/>
      <c r="G130" s="311"/>
      <c r="H130" s="256"/>
      <c r="I130" s="39"/>
      <c r="J130" s="151"/>
      <c r="K130" s="370"/>
      <c r="L130" s="37"/>
    </row>
    <row r="131" spans="1:12" ht="15.75" x14ac:dyDescent="0.25">
      <c r="A131" s="19"/>
      <c r="B131" s="312" t="s">
        <v>253</v>
      </c>
      <c r="C131" s="313"/>
      <c r="D131" s="306"/>
      <c r="E131" s="307"/>
      <c r="F131" s="266"/>
      <c r="G131" s="311"/>
      <c r="H131" s="256"/>
      <c r="I131" s="39"/>
      <c r="J131" s="145"/>
      <c r="K131" s="150"/>
      <c r="L131" s="37"/>
    </row>
    <row r="132" spans="1:12" s="47" customFormat="1" ht="15.75" x14ac:dyDescent="0.25">
      <c r="A132" s="19"/>
      <c r="B132" s="312" t="s">
        <v>254</v>
      </c>
      <c r="C132" s="313"/>
      <c r="D132" s="306"/>
      <c r="E132" s="307"/>
      <c r="F132" s="266"/>
      <c r="G132" s="311"/>
      <c r="H132" s="256"/>
      <c r="I132" s="39"/>
      <c r="J132" s="145"/>
      <c r="K132" s="150"/>
      <c r="L132" s="46"/>
    </row>
    <row r="133" spans="1:12" ht="15.75" x14ac:dyDescent="0.25">
      <c r="A133" s="19"/>
      <c r="B133" s="304" t="s">
        <v>16</v>
      </c>
      <c r="C133" s="305"/>
      <c r="D133" s="306"/>
      <c r="E133" s="307"/>
      <c r="F133" s="268"/>
      <c r="G133" s="314" t="str">
        <f>IF(E113="","",IF(AND(E120="",E121=""),"",IF(D91&lt;&gt;"Pay Stubs","", IF(YEAR(D93)=YEAR(E93), IF(OR(F133="", F133 = 0), (SUM(C133:E133)/3)*VLOOKUP(H89, PayPeriods, 3, FALSE), (F133/H93)*260), IF(G91=0,0,IF(OR(F133="", F133 = 0), SUM(C133:E133)/3*VLOOKUP(H89, PayPeriods, 3, FALSE), (F133/G91)*VLOOKUP(H89,PayPeriods,3,FALSE)))))))</f>
        <v/>
      </c>
      <c r="H133" s="260"/>
      <c r="I133" s="39"/>
      <c r="J133" s="444" t="s">
        <v>331</v>
      </c>
      <c r="K133" s="444"/>
      <c r="L133" s="28"/>
    </row>
    <row r="134" spans="1:12" ht="30.75" customHeight="1" x14ac:dyDescent="0.25">
      <c r="A134" s="19"/>
      <c r="B134" s="304" t="s">
        <v>33</v>
      </c>
      <c r="C134" s="305"/>
      <c r="D134" s="306"/>
      <c r="E134" s="307"/>
      <c r="F134" s="268"/>
      <c r="G134" s="315" t="str">
        <f>IF(E113="","",IF(AND(E120="",E121=""),"",IF(D91&lt;&gt;"Pay Stubs","", IF(YEAR(D93)=YEAR(E93), IF(OR(F134="", F134 = 0), (SUM(C134:E134)/3)*VLOOKUP(H89, PayPeriods, 3, FALSE), (F134/H93)*260), IF(G91=0,0,IF(OR(F134="", F134 = 0), SUM(C134:E134)/3*VLOOKUP(H89, PayPeriods, 3, FALSE), (F134/G91)*VLOOKUP(H89,PayPeriods,3,FALSE)))))))</f>
        <v/>
      </c>
      <c r="H134" s="260"/>
      <c r="I134" s="39"/>
      <c r="J134" s="444" t="s">
        <v>332</v>
      </c>
      <c r="K134" s="444"/>
      <c r="L134" s="18"/>
    </row>
    <row r="135" spans="1:12" ht="15.75" customHeight="1" x14ac:dyDescent="0.25">
      <c r="A135" s="19"/>
      <c r="B135" s="292" t="s">
        <v>104</v>
      </c>
      <c r="C135" s="305"/>
      <c r="D135" s="306"/>
      <c r="E135" s="307"/>
      <c r="F135" s="268"/>
      <c r="G135" s="314" t="str">
        <f>IF(E113 = "", "", IF(AND(E120 = "", E121=""), "", IF(D91 = "Pay Stubs", (G124+G133+G134), "")))</f>
        <v/>
      </c>
      <c r="H135" s="316" t="str">
        <f>IF(E113= "", "", IF(AND(E120="", E121 = ""), "", IF(D91 = "Pay Stubs", IF(YEAR(D93) = YEAR(F93), (F135/H93) *260, IF(G91 = 0, 0, (F135/G91)*VLOOKUP(H89,PayPeriods,3,FALSE))), "")))</f>
        <v/>
      </c>
      <c r="I135" s="39"/>
      <c r="J135" s="444" t="s">
        <v>333</v>
      </c>
      <c r="K135" s="444"/>
      <c r="L135" s="18"/>
    </row>
    <row r="136" spans="1:12" ht="15.75" x14ac:dyDescent="0.25">
      <c r="A136" s="19"/>
      <c r="B136" s="129"/>
      <c r="C136" s="270"/>
      <c r="D136" s="270"/>
      <c r="E136" s="270"/>
      <c r="F136" s="270"/>
      <c r="G136" s="270"/>
      <c r="H136" s="270"/>
      <c r="I136" s="39"/>
      <c r="J136" s="392"/>
      <c r="K136" s="392"/>
      <c r="L136" s="18"/>
    </row>
    <row r="137" spans="1:12" ht="15.75" customHeight="1" x14ac:dyDescent="0.25">
      <c r="A137" s="19"/>
      <c r="B137" s="317" t="str">
        <f>IF(D91 = "VOE", "", IF((F124+F133+F134) = 0, "",IF((F124+F133+F134) = F135, "", "Year to Date Base pay, Overtime and Other income do not add to the Gross Wages, please correct or explain.")))</f>
        <v/>
      </c>
      <c r="C137" s="85"/>
      <c r="D137" s="85"/>
      <c r="E137" s="318"/>
      <c r="F137" s="90"/>
      <c r="G137" s="90"/>
      <c r="H137" s="90"/>
      <c r="I137" s="24"/>
      <c r="J137" s="392"/>
      <c r="K137" s="392"/>
      <c r="L137" s="18"/>
    </row>
    <row r="138" spans="1:12" ht="15.75" customHeight="1" x14ac:dyDescent="0.25">
      <c r="A138" s="19"/>
      <c r="B138" s="317" t="str">
        <f>IF(D91 = "VOE", "", IF(F135 &lt; E135, "Year to Date Gross Wages must be greater than or equal to the last pay stub", ""))</f>
        <v/>
      </c>
      <c r="C138" s="85"/>
      <c r="D138" s="85"/>
      <c r="E138" s="90"/>
      <c r="F138" s="90"/>
      <c r="G138" s="90"/>
      <c r="H138" s="90"/>
      <c r="I138" s="24"/>
      <c r="J138" s="392"/>
      <c r="K138" s="392"/>
      <c r="L138" s="18"/>
    </row>
    <row r="139" spans="1:12" ht="15.75" customHeight="1" x14ac:dyDescent="0.25">
      <c r="A139" s="19"/>
      <c r="B139" s="85"/>
      <c r="C139" s="317"/>
      <c r="D139" s="85"/>
      <c r="E139" s="90"/>
      <c r="F139" s="90"/>
      <c r="G139" s="90"/>
      <c r="H139" s="90"/>
      <c r="I139" s="24"/>
      <c r="J139" s="392"/>
      <c r="K139" s="392"/>
      <c r="L139" s="18"/>
    </row>
    <row r="140" spans="1:12" ht="15.75" customHeight="1" x14ac:dyDescent="0.25">
      <c r="A140" s="19"/>
      <c r="B140" s="319" t="str">
        <f xml:space="preserve"> IF(AND(B141 = "", B142 = ""), "", "If Regular Base Hours and/or Base Pay Rate are not provided on the check stubs, enter the numbers calculated below.")</f>
        <v/>
      </c>
      <c r="C140" s="317"/>
      <c r="D140" s="85"/>
      <c r="E140" s="90"/>
      <c r="F140" s="90"/>
      <c r="G140" s="90"/>
      <c r="H140" s="90"/>
      <c r="I140" s="24"/>
      <c r="J140" s="392"/>
      <c r="K140" s="392"/>
      <c r="L140" s="18"/>
    </row>
    <row r="141" spans="1:12" ht="15.75" customHeight="1" x14ac:dyDescent="0.25">
      <c r="A141" s="19"/>
      <c r="B141" s="320" t="str">
        <f>IF(D91 = "Pay Stubs", IF(G123 = "Hourly Pay Rate", IF(AND(C141="", D141 = "", E141 = ""), "","Hours Calculator"), ""), "")</f>
        <v/>
      </c>
      <c r="C141" s="321" t="str">
        <f>IF(D91 = "Pay Stubs", IF(G123 = "Hourly Pay Rate", IF(C123 = "", "",C124/C123), ""), "")</f>
        <v/>
      </c>
      <c r="D141" s="321" t="str">
        <f>IF(D91 = "Pay Stubs", IF(G123 = "Hourly Pay Rate", IF(D123 = "", "", D124/D123), ""), "")</f>
        <v/>
      </c>
      <c r="E141" s="321" t="str">
        <f>IF(D91 = "Pay Stubs", IF(G123 = "Hourly Pay Rate", IF(E123 = "", "", E124/E123), ""), "")</f>
        <v/>
      </c>
      <c r="F141" s="90"/>
      <c r="G141" s="87"/>
      <c r="H141" s="85"/>
      <c r="I141" s="24"/>
      <c r="J141" s="392"/>
      <c r="K141" s="392"/>
      <c r="L141" s="18"/>
    </row>
    <row r="142" spans="1:12" ht="15.75" customHeight="1" x14ac:dyDescent="0.25">
      <c r="A142" s="19"/>
      <c r="B142" s="320" t="str">
        <f>IF(D91 = "Pay Stubs", IF(G123 = "Hourly Pay Rate", IF(AND(C142="", D142 = "", E142 = ""), "","Rate Calculator"), ""), "")</f>
        <v/>
      </c>
      <c r="C142" s="322" t="str">
        <f>IF(D91 = "Pay Stubs", IF(G123="Hourly Pay Rate", IF(OR(C122 = "",C122 = 0), "", C124/C122),""), "")</f>
        <v/>
      </c>
      <c r="D142" s="322" t="str">
        <f>IF(D91="Pay Stubs",IF(G123="Hourly Pay Rate",IF(OR(D122="", D122 = 0),"",D124/D122), ""),"")</f>
        <v/>
      </c>
      <c r="E142" s="322" t="str">
        <f>IF(D91 = "Pay Stubs", IF(G123="Hourly Pay Rate", IF(OR(E122 = "",E122 = 0), "", E124/E122), ""), "")</f>
        <v/>
      </c>
      <c r="F142" s="85"/>
      <c r="G142" s="87"/>
      <c r="H142" s="85"/>
      <c r="I142" s="24"/>
      <c r="J142" s="392"/>
      <c r="K142" s="392"/>
      <c r="L142" s="18"/>
    </row>
    <row r="143" spans="1:12" ht="15.75" customHeight="1" x14ac:dyDescent="0.25">
      <c r="A143" s="19"/>
      <c r="B143" s="90"/>
      <c r="C143" s="90"/>
      <c r="D143" s="90"/>
      <c r="E143" s="90"/>
      <c r="F143" s="90"/>
      <c r="G143" s="85"/>
      <c r="H143" s="323"/>
      <c r="I143" s="24"/>
      <c r="J143" s="392"/>
      <c r="K143" s="392"/>
      <c r="L143" s="18"/>
    </row>
    <row r="144" spans="1:12" ht="15.75" customHeight="1" x14ac:dyDescent="0.25">
      <c r="A144" s="19"/>
      <c r="B144" s="85"/>
      <c r="C144" s="85"/>
      <c r="D144" s="85"/>
      <c r="E144" s="85"/>
      <c r="F144" s="85"/>
      <c r="G144" s="85"/>
      <c r="H144" s="85"/>
      <c r="I144" s="19"/>
      <c r="J144" s="392"/>
      <c r="K144" s="392"/>
      <c r="L144" s="18"/>
    </row>
    <row r="145" spans="1:13" ht="15.75" customHeight="1" thickBot="1" x14ac:dyDescent="0.3">
      <c r="A145" s="19"/>
      <c r="B145" s="204" t="s">
        <v>59</v>
      </c>
      <c r="C145" s="205"/>
      <c r="D145" s="206" t="str">
        <f>E5</f>
        <v>Name not entered on Household Summary</v>
      </c>
      <c r="E145" s="205"/>
      <c r="F145" s="205"/>
      <c r="G145" s="205"/>
      <c r="H145" s="364" t="s">
        <v>239</v>
      </c>
      <c r="I145" s="24"/>
      <c r="J145" s="392"/>
      <c r="K145" s="392"/>
      <c r="L145" s="18"/>
    </row>
    <row r="146" spans="1:13" ht="15.75" customHeight="1" thickTop="1" thickBot="1" x14ac:dyDescent="0.3">
      <c r="A146" s="19"/>
      <c r="B146" s="208"/>
      <c r="C146" s="209"/>
      <c r="D146" s="210"/>
      <c r="E146" s="210"/>
      <c r="F146" s="210"/>
      <c r="G146" s="210"/>
      <c r="H146" s="211"/>
      <c r="I146" s="19"/>
      <c r="J146" s="456" t="s">
        <v>338</v>
      </c>
      <c r="K146" s="456"/>
      <c r="L146" s="18"/>
    </row>
    <row r="147" spans="1:13" ht="15.75" customHeight="1" thickBot="1" x14ac:dyDescent="0.3">
      <c r="A147" s="19"/>
      <c r="B147" s="212" t="s">
        <v>32</v>
      </c>
      <c r="C147" s="209" t="s">
        <v>6</v>
      </c>
      <c r="D147" s="393"/>
      <c r="E147" s="394"/>
      <c r="F147" s="394"/>
      <c r="G147" s="395"/>
      <c r="H147" s="213" t="str">
        <f>IF(D149="VOE", E159, IF(D149 = "Pay Stubs", E171, ""))</f>
        <v/>
      </c>
      <c r="I147" s="24"/>
      <c r="J147" s="392" t="s">
        <v>347</v>
      </c>
      <c r="K147" s="392"/>
      <c r="L147" s="18"/>
    </row>
    <row r="148" spans="1:13" ht="15.75" customHeight="1" thickBot="1" x14ac:dyDescent="0.3">
      <c r="A148" s="19"/>
      <c r="B148" s="212"/>
      <c r="C148" s="209"/>
      <c r="D148" s="214"/>
      <c r="E148" s="215"/>
      <c r="F148" s="215"/>
      <c r="G148" s="216" t="s">
        <v>70</v>
      </c>
      <c r="H148" s="217" t="s">
        <v>61</v>
      </c>
      <c r="I148" s="24"/>
      <c r="J148" s="392" t="s">
        <v>319</v>
      </c>
      <c r="K148" s="392"/>
      <c r="L148" s="18"/>
    </row>
    <row r="149" spans="1:13" ht="16.5" customHeight="1" thickBot="1" x14ac:dyDescent="0.3">
      <c r="A149" s="19"/>
      <c r="B149" s="212"/>
      <c r="C149" s="218" t="s">
        <v>36</v>
      </c>
      <c r="D149" s="219"/>
      <c r="E149" s="220" t="str">
        <f>IF(ISNUMBER(SEARCH("VOE",D149)),"Warning: Fill VOE Sec Only!!","Warning: Fill PayStubs Sec Only!!")</f>
        <v>Warning: Fill PayStubs Sec Only!!</v>
      </c>
      <c r="F149" s="221"/>
      <c r="G149" s="222" t="e">
        <f>IF(OR(H147 = "Monthly", H147="Semi-Monthly"), IF(D149="VOE", H160, IF(D149 = "Pay Stubs", F173, "")), ROUNDUP(H149,0))</f>
        <v>#VALUE!</v>
      </c>
      <c r="H149" s="324" t="e">
        <f>G151/(VLOOKUP(H147, PayPeriods, 2, FALSE))</f>
        <v>#VALUE!</v>
      </c>
      <c r="I149" s="24"/>
      <c r="J149" s="392" t="s">
        <v>348</v>
      </c>
      <c r="K149" s="392"/>
      <c r="L149" s="18"/>
    </row>
    <row r="150" spans="1:13" ht="16.5" thickBot="1" x14ac:dyDescent="0.3">
      <c r="A150" s="19"/>
      <c r="B150" s="212"/>
      <c r="C150" s="209"/>
      <c r="D150" s="224"/>
      <c r="E150" s="221"/>
      <c r="F150" s="216" t="s">
        <v>22</v>
      </c>
      <c r="G150" s="216" t="s">
        <v>72</v>
      </c>
      <c r="H150" s="217" t="s">
        <v>69</v>
      </c>
      <c r="I150" s="24"/>
      <c r="J150" s="392"/>
      <c r="K150" s="392"/>
      <c r="L150" s="18"/>
    </row>
    <row r="151" spans="1:13" ht="16.5" thickBot="1" x14ac:dyDescent="0.3">
      <c r="A151" s="19"/>
      <c r="B151" s="208"/>
      <c r="C151" s="218" t="s">
        <v>0</v>
      </c>
      <c r="D151" s="219"/>
      <c r="E151" s="225" t="e">
        <f>CONCATENATE("1/1/",YEAR(F151))</f>
        <v>#VALUE!</v>
      </c>
      <c r="F151" s="226" t="str">
        <f>IF(D149 = "VOE", E160, IF(D149 = "Pay Stubs", IF(OR(C179 = "", D179="",E179 = ""), IF(OR(C178 = "",D178="", E178=""), "", E178), E179),""))</f>
        <v/>
      </c>
      <c r="G151" s="226" t="e">
        <f>IF(YEAR(D151) = YEAR(F151), F151-D151+1,F151-E151+1)</f>
        <v>#VALUE!</v>
      </c>
      <c r="H151" s="227" t="e">
        <f>ROUNDUP(G151*(5/7), 0)</f>
        <v>#VALUE!</v>
      </c>
      <c r="I151" s="19"/>
      <c r="J151" s="392"/>
      <c r="K151" s="392"/>
      <c r="L151" s="18"/>
    </row>
    <row r="152" spans="1:13" ht="7.5" customHeight="1" thickBot="1" x14ac:dyDescent="0.3">
      <c r="A152" s="19"/>
      <c r="B152" s="228"/>
      <c r="C152" s="229"/>
      <c r="D152" s="230"/>
      <c r="E152" s="231"/>
      <c r="F152" s="231"/>
      <c r="G152" s="232" t="s">
        <v>71</v>
      </c>
      <c r="H152" s="233" t="str">
        <f>IF(D149 = "VOE", IF(E157&gt;VLOOKUP(H147, PayPeriods, 6, FALSE), VLOOKUP(H147, PayPeriods, 6, FALSE), E157),IF(D149="Pay Stubs", IF((C180+D180+E180)/3 &gt; VLOOKUP(H147, PayPeriods, 6, FALSE), VLOOKUP(H147, PayPeriods, 6, FALSE), (C180+D180+E180)/3), ""))</f>
        <v/>
      </c>
      <c r="I152" s="24"/>
      <c r="J152" s="392"/>
      <c r="K152" s="392"/>
      <c r="L152" s="18"/>
    </row>
    <row r="153" spans="1:13" ht="14.25" customHeight="1" thickTop="1" x14ac:dyDescent="0.25">
      <c r="A153" s="19"/>
      <c r="B153" s="188"/>
      <c r="C153" s="91"/>
      <c r="D153" s="234"/>
      <c r="E153" s="235"/>
      <c r="F153" s="235"/>
      <c r="G153" s="91"/>
      <c r="H153" s="236"/>
      <c r="I153" s="24"/>
      <c r="J153" s="145"/>
      <c r="K153" s="146"/>
      <c r="L153" s="29"/>
      <c r="M153" s="29"/>
    </row>
    <row r="154" spans="1:13" ht="14.25" customHeight="1" x14ac:dyDescent="0.25">
      <c r="A154" s="19"/>
      <c r="B154" s="237" t="s">
        <v>9</v>
      </c>
      <c r="C154" s="396" t="s">
        <v>38</v>
      </c>
      <c r="D154" s="396"/>
      <c r="E154" s="396"/>
      <c r="F154" s="396"/>
      <c r="G154" s="396"/>
      <c r="H154" s="397"/>
      <c r="I154" s="24"/>
      <c r="J154" s="445" t="s">
        <v>179</v>
      </c>
      <c r="K154" s="445"/>
      <c r="L154" s="29"/>
      <c r="M154" s="29"/>
    </row>
    <row r="155" spans="1:13" ht="16.5" customHeight="1" x14ac:dyDescent="0.25">
      <c r="A155" s="19"/>
      <c r="B155" s="238"/>
      <c r="C155" s="91"/>
      <c r="D155" s="234"/>
      <c r="E155" s="239"/>
      <c r="F155" s="239"/>
      <c r="G155" s="91"/>
      <c r="H155" s="240"/>
      <c r="I155" s="24"/>
      <c r="J155" s="444"/>
      <c r="K155" s="444"/>
      <c r="L155" s="29"/>
      <c r="M155" s="29"/>
    </row>
    <row r="156" spans="1:13" ht="24.75" customHeight="1" thickBot="1" x14ac:dyDescent="0.3">
      <c r="A156" s="19"/>
      <c r="B156" s="238"/>
      <c r="C156" s="241"/>
      <c r="D156" s="241"/>
      <c r="E156" s="242" t="s">
        <v>37</v>
      </c>
      <c r="F156" s="243" t="s">
        <v>50</v>
      </c>
      <c r="G156" s="244" t="s">
        <v>49</v>
      </c>
      <c r="H156" s="243" t="s">
        <v>51</v>
      </c>
      <c r="I156" s="26"/>
      <c r="J156" s="444" t="s">
        <v>320</v>
      </c>
      <c r="K156" s="444"/>
      <c r="L156" s="29"/>
      <c r="M156" s="29"/>
    </row>
    <row r="157" spans="1:13" ht="16.5" thickBot="1" x14ac:dyDescent="0.3">
      <c r="A157" s="19"/>
      <c r="B157" s="188"/>
      <c r="C157" s="447" t="s">
        <v>34</v>
      </c>
      <c r="D157" s="448"/>
      <c r="E157" s="245"/>
      <c r="F157" s="246"/>
      <c r="G157" s="247"/>
      <c r="H157" s="248"/>
      <c r="I157" s="27"/>
      <c r="J157" s="444"/>
      <c r="K157" s="444"/>
      <c r="L157" s="28"/>
    </row>
    <row r="158" spans="1:13" ht="16.5" thickBot="1" x14ac:dyDescent="0.3">
      <c r="A158" s="19"/>
      <c r="B158" s="398" t="str">
        <f>IF(D149 = "VOE", IF(G158 = "Hourly Pay Rate", IF(E157&gt;VLOOKUP(H147,PayPeriods,6,FALSE),CONCATENATE("    Average hours &gt; ", ROUND(VLOOKUP(H147, PayPeriods, 6, FALSE),2), " (Standard Work Hours in Year / Pay Periods in Year);  ", ROUND(VLOOKUP(H147, PayPeriods, 6, FALSE),2), " hours used."), ""), ""), "")</f>
        <v/>
      </c>
      <c r="C158" s="449" t="s">
        <v>27</v>
      </c>
      <c r="D158" s="450"/>
      <c r="E158" s="249"/>
      <c r="F158" s="250" t="s">
        <v>99</v>
      </c>
      <c r="G158" s="399"/>
      <c r="H158" s="400"/>
      <c r="I158" s="24"/>
      <c r="J158" s="369" t="s">
        <v>321</v>
      </c>
      <c r="K158" s="370" t="s">
        <v>322</v>
      </c>
      <c r="L158" s="28"/>
    </row>
    <row r="159" spans="1:13" ht="15.75" customHeight="1" x14ac:dyDescent="0.25">
      <c r="A159" s="19"/>
      <c r="B159" s="398"/>
      <c r="C159" s="447" t="s">
        <v>35</v>
      </c>
      <c r="D159" s="448"/>
      <c r="E159" s="251"/>
      <c r="F159" s="401" t="str">
        <f>IF(AND(E159 &lt;&gt; "Monthly", E159 &lt;&gt; "Semi-Monthly", H160&gt;0), "Payroll Frequency changed, delete value in H66", "")</f>
        <v/>
      </c>
      <c r="G159" s="402"/>
      <c r="H159" s="403"/>
      <c r="I159" s="27"/>
      <c r="J159" s="444" t="s">
        <v>323</v>
      </c>
      <c r="K159" s="444"/>
      <c r="L159" s="28"/>
    </row>
    <row r="160" spans="1:13" ht="15" customHeight="1" x14ac:dyDescent="0.25">
      <c r="A160" s="19"/>
      <c r="B160" s="398"/>
      <c r="C160" s="454" t="s">
        <v>22</v>
      </c>
      <c r="D160" s="455"/>
      <c r="E160" s="252"/>
      <c r="F160" s="404" t="str">
        <f>IF(D149 = "VOE", IF(H147 &lt;&gt; "", IF(H147 = "Annual", "1 pay period", IF(OR(E159="Semi-Monthly", E159 = "Monthly"), "Enter # of Pay Periods to Date", IF(E160 = "", "",CONCATENATE(G149," pay periods to date")))), ""), "")</f>
        <v/>
      </c>
      <c r="G160" s="404"/>
      <c r="H160" s="253"/>
      <c r="I160" s="34">
        <f>IF(F160 = "Enter # of Pay Periods to Date", 50, 0)</f>
        <v>0</v>
      </c>
      <c r="J160" s="392" t="s">
        <v>324</v>
      </c>
      <c r="K160" s="392"/>
      <c r="L160" s="28"/>
    </row>
    <row r="161" spans="1:25" ht="15.75" x14ac:dyDescent="0.25">
      <c r="A161" s="19"/>
      <c r="B161" s="398"/>
      <c r="C161" s="405" t="s">
        <v>247</v>
      </c>
      <c r="D161" s="406"/>
      <c r="E161" s="254"/>
      <c r="F161" s="255" t="str">
        <f>IF(G161 = "", "", IF(G161 = 0, 0, G161/VLOOKUP(H147, PayPeriods, 3, FALSE)))</f>
        <v/>
      </c>
      <c r="G161" s="177" t="str">
        <f>IF(OR(G158="", E159 = "", E160=""), "", IF(D149="VOE",IF(G158="Hourly Pay Rate",H152*E158*VLOOKUP(H147, PayPeriods, 4, FALSE) *(VLOOKUP(H147,PayPeriods,3,FALSE)),E158*VLOOKUP(G158,PayRates,2,FALSE)),""))</f>
        <v/>
      </c>
      <c r="H161" s="256"/>
      <c r="I161" s="25"/>
      <c r="J161" s="392"/>
      <c r="K161" s="392"/>
    </row>
    <row r="162" spans="1:25" ht="17.25" customHeight="1" x14ac:dyDescent="0.25">
      <c r="A162" s="19"/>
      <c r="B162" s="257"/>
      <c r="C162" s="405" t="s">
        <v>16</v>
      </c>
      <c r="D162" s="406"/>
      <c r="E162" s="254"/>
      <c r="F162" s="258" t="str">
        <f>IF(OR(G158="", E159 = "", E160=""), "", IF(D149="VOE",IF(YEAR(D151) = YEAR(E151), (E162/H151)*VLOOKUP(H147, PayPeriods, 5,FALSE), IF(G149 = 0, 0, E162/G149)), ""))</f>
        <v/>
      </c>
      <c r="G162" s="259" t="str">
        <f>IF(OR(G158="", E159 = "", E160=""), "", IF(D149= "VOE", IF(YEAR(D151) = YEAR(E151), (E162/H151)*VLOOKUP(H147, PayPeriods, 5, FALSE) * VLOOKUP(H147, PayPeriods, 3,FALSE), IF(G149 = 0, 0, (E162/G149)*VLOOKUP(H147, PayPeriods, 3, FALSE))), ""))</f>
        <v/>
      </c>
      <c r="H162" s="260"/>
      <c r="I162" s="25"/>
      <c r="J162" s="392"/>
      <c r="K162" s="392"/>
    </row>
    <row r="163" spans="1:25" ht="16.5" customHeight="1" x14ac:dyDescent="0.25">
      <c r="A163" s="19"/>
      <c r="B163" s="261"/>
      <c r="C163" s="407" t="s">
        <v>29</v>
      </c>
      <c r="D163" s="408"/>
      <c r="E163" s="262"/>
      <c r="F163" s="263"/>
      <c r="G163" s="264"/>
      <c r="H163" s="265"/>
      <c r="I163" s="35"/>
      <c r="J163" s="444" t="s">
        <v>325</v>
      </c>
      <c r="K163" s="444"/>
    </row>
    <row r="164" spans="1:25" ht="16.5" customHeight="1" x14ac:dyDescent="0.25">
      <c r="A164" s="19"/>
      <c r="B164" s="261"/>
      <c r="C164" s="409"/>
      <c r="D164" s="410"/>
      <c r="E164" s="266"/>
      <c r="F164" s="267" t="str">
        <f>IF(OR(G158="", E159 = "", E160=""), "", IF(D149="VOE", IF(YEAR(D151) = YEAR(E151), (E164/H151)*VLOOKUP(H147, PayPeriods, 5,FALSE), IF(G149 = 0, 0, E164/G149)),""))</f>
        <v/>
      </c>
      <c r="G164" s="200" t="str">
        <f>IF(OR(G158="", E159 = "", E160=""), "", IF(D149 = "VOE", IF(YEAR(D151) = YEAR(E151), (E164/H151)*VLOOKUP(H147, PayPeriods, 5, FALSE) * VLOOKUP(H147, PayPeriods, 3,FALSE), IF(G149 = 0, 0, E164/G149)*VLOOKUP(H147, PayPeriods, 3, FALSE)), ""))</f>
        <v/>
      </c>
      <c r="H164" s="256"/>
      <c r="I164" s="35"/>
      <c r="J164" s="444"/>
      <c r="K164" s="444"/>
    </row>
    <row r="165" spans="1:25" ht="16.5" customHeight="1" x14ac:dyDescent="0.25">
      <c r="A165" s="19"/>
      <c r="B165" s="261"/>
      <c r="C165" s="405" t="s">
        <v>39</v>
      </c>
      <c r="D165" s="406"/>
      <c r="E165" s="268"/>
      <c r="F165" s="269"/>
      <c r="G165" s="177" t="str">
        <f>IF(OR(G158="", E159 = "", E160=""), "", IF(D149 = "VOE", SUM(G161:G164),""))</f>
        <v/>
      </c>
      <c r="H165" s="175" t="str">
        <f>IF(OR(G158="",E159="",E160=""),"",IF(D149="VOE",IF(YEAR(D151) = YEAR(F151), (E165/H151) *260, IF(G149=0,0,(E165/G149)*VLOOKUP(H147,PayPeriods,3,FALSE))),""))</f>
        <v/>
      </c>
      <c r="I165" s="24"/>
      <c r="J165" s="444"/>
      <c r="K165" s="444"/>
    </row>
    <row r="166" spans="1:25" ht="15.75" x14ac:dyDescent="0.25">
      <c r="A166" s="19"/>
      <c r="B166" s="261"/>
      <c r="C166" s="405" t="str">
        <f>IF(E160="","Gross Pay Prior Year",CONCATENATE("Gross Pay ",YEAR(E160)-1))</f>
        <v>Gross Pay Prior Year</v>
      </c>
      <c r="D166" s="406"/>
      <c r="E166" s="268"/>
      <c r="F166" s="270"/>
      <c r="G166" s="270"/>
      <c r="H166" s="271"/>
      <c r="I166" s="24"/>
      <c r="J166" s="392"/>
      <c r="K166" s="392"/>
    </row>
    <row r="167" spans="1:25" ht="16.5" customHeight="1" thickBot="1" x14ac:dyDescent="0.3">
      <c r="A167" s="19"/>
      <c r="B167" s="272"/>
      <c r="C167" s="405" t="str">
        <f>IF(E160="","Gross Pay Prior Year",CONCATENATE("Gross Pay ",YEAR(E160)-2))</f>
        <v>Gross Pay Prior Year</v>
      </c>
      <c r="D167" s="406"/>
      <c r="E167" s="273"/>
      <c r="F167" s="270"/>
      <c r="G167" s="270"/>
      <c r="H167" s="271"/>
      <c r="I167" s="24"/>
      <c r="J167" s="392" t="s">
        <v>326</v>
      </c>
      <c r="K167" s="392"/>
    </row>
    <row r="168" spans="1:25" ht="13.5" customHeight="1" x14ac:dyDescent="0.25">
      <c r="A168" s="19"/>
      <c r="B168" s="188"/>
      <c r="C168" s="274"/>
      <c r="D168" s="274"/>
      <c r="E168" s="270"/>
      <c r="F168" s="270"/>
      <c r="G168" s="270"/>
      <c r="H168" s="271"/>
      <c r="I168" s="24"/>
      <c r="J168" s="392"/>
      <c r="K168" s="392"/>
    </row>
    <row r="169" spans="1:25" ht="13.5" customHeight="1" x14ac:dyDescent="0.25">
      <c r="A169" s="19"/>
      <c r="B169" s="451" t="str">
        <f>IF(D149="VOE", IF(E161+E162+E164= E165, "", "Base Pay + Overtime + Commissions/Tips do not add to the Gross Pay (Current Year).  Please correct the numbers or explain the difference."), "")</f>
        <v/>
      </c>
      <c r="C169" s="452"/>
      <c r="D169" s="452"/>
      <c r="E169" s="452"/>
      <c r="F169" s="452"/>
      <c r="G169" s="452"/>
      <c r="H169" s="453"/>
      <c r="I169" s="24"/>
      <c r="J169" s="149"/>
      <c r="K169" s="369"/>
    </row>
    <row r="170" spans="1:25" ht="15.75" customHeight="1" thickBot="1" x14ac:dyDescent="0.3">
      <c r="A170" s="19"/>
      <c r="B170" s="261"/>
      <c r="C170" s="446"/>
      <c r="D170" s="446"/>
      <c r="E170" s="275"/>
      <c r="F170" s="275"/>
      <c r="G170" s="276" t="s">
        <v>7</v>
      </c>
      <c r="H170" s="277">
        <f>IF(OR(C179 = "", D179="", E179=""), IF(OR(C178 = "", D178 = "", E178 = ""), (E177-C177)/2, (E178-C178)/2), (E179-C179)/2)</f>
        <v>0</v>
      </c>
      <c r="I170" s="24"/>
      <c r="J170" s="392"/>
      <c r="K170" s="392"/>
    </row>
    <row r="171" spans="1:25" ht="16.5" customHeight="1" thickBot="1" x14ac:dyDescent="0.3">
      <c r="A171" s="19"/>
      <c r="B171" s="278" t="s">
        <v>17</v>
      </c>
      <c r="C171" s="411" t="s">
        <v>116</v>
      </c>
      <c r="D171" s="411"/>
      <c r="E171" s="279"/>
      <c r="F171" s="412" t="s">
        <v>54</v>
      </c>
      <c r="G171" s="412"/>
      <c r="H171" s="280" t="str">
        <f>IF(OR(H170="", H170 = 0, H170&gt;31), "", IF(H170 &gt;20, "Monthly", IF(H170&gt;14, "Semi-Monthly", IF(H170&gt;9, "Bi-Weekly", "Weekly"))))</f>
        <v/>
      </c>
      <c r="I171" s="24"/>
      <c r="J171" s="445" t="s">
        <v>233</v>
      </c>
      <c r="K171" s="445"/>
    </row>
    <row r="172" spans="1:25" ht="15.75" x14ac:dyDescent="0.25">
      <c r="A172" s="19"/>
      <c r="B172" s="281"/>
      <c r="C172" s="282"/>
      <c r="D172" s="282"/>
      <c r="E172" s="282"/>
      <c r="F172" s="283"/>
      <c r="G172" s="283"/>
      <c r="H172" s="280"/>
      <c r="I172" s="24"/>
      <c r="J172" s="392"/>
      <c r="K172" s="392"/>
    </row>
    <row r="173" spans="1:25" ht="15.75" customHeight="1" x14ac:dyDescent="0.25">
      <c r="A173" s="19"/>
      <c r="B173" s="188"/>
      <c r="C173" s="413" t="str">
        <f>IF(D149="Pay Stubs",IF(H147&lt;&gt;"",IF(OR(H147="Semi-Monthly",H147="Monthly"),"Enter number of Pay Periods to Date", IF(F173&gt;0,"Payroll Frequency changed, delete value in F173", "")),""), "")</f>
        <v/>
      </c>
      <c r="D173" s="413"/>
      <c r="E173" s="413"/>
      <c r="F173" s="284"/>
      <c r="G173" s="285">
        <f>IF(C173 = "Enter number of Pay Periods to Date", 50, 0)</f>
        <v>0</v>
      </c>
      <c r="H173" s="280"/>
      <c r="I173" s="24"/>
      <c r="J173" s="444" t="s">
        <v>327</v>
      </c>
      <c r="K173" s="444"/>
      <c r="P173" s="28"/>
      <c r="Q173" s="29"/>
      <c r="R173" s="29"/>
      <c r="S173" s="29"/>
      <c r="T173" s="29"/>
      <c r="U173" s="29"/>
      <c r="V173" s="29"/>
      <c r="W173" s="29"/>
      <c r="X173" s="29"/>
      <c r="Y173" s="29"/>
    </row>
    <row r="174" spans="1:25" ht="27.75" customHeight="1" x14ac:dyDescent="0.25">
      <c r="A174" s="19"/>
      <c r="B174" s="286"/>
      <c r="C174" s="414" t="str">
        <f xml:space="preserve"> IF(AND(OR(G193="", G193 = 0), OR(H193="", H193=0)), "", IF(H170&gt;31, "Pay stubs do not appear to be consecutive based on dates entered.", IF(OR( E178 &lt; C178, E178 &lt;D178, E179 &lt; C179, E179 &lt;D179), "Pay Stubs may be out of order.  Please check dates.",IF(H171 = "", "", IF(E171 = H171, "", "If Payroll Frequency selected does not equal Recommended please provide an explanation.")))))</f>
        <v/>
      </c>
      <c r="D174" s="414"/>
      <c r="E174" s="414"/>
      <c r="F174" s="414"/>
      <c r="G174" s="414"/>
      <c r="H174" s="415"/>
      <c r="I174" s="24"/>
      <c r="J174" s="444"/>
      <c r="K174" s="444"/>
      <c r="P174" s="30"/>
      <c r="Q174" s="29"/>
      <c r="R174" s="31"/>
      <c r="S174" s="32"/>
      <c r="T174" s="33"/>
      <c r="U174" s="33"/>
      <c r="V174" s="29"/>
    </row>
    <row r="175" spans="1:25" ht="15.75" customHeight="1" x14ac:dyDescent="0.25">
      <c r="A175" s="19"/>
      <c r="B175" s="188"/>
      <c r="C175" s="287"/>
      <c r="D175" s="274"/>
      <c r="E175" s="274"/>
      <c r="F175" s="274"/>
      <c r="G175" s="274"/>
      <c r="H175" s="288"/>
      <c r="I175" s="24"/>
      <c r="J175" s="392"/>
      <c r="K175" s="392"/>
      <c r="P175" s="29"/>
      <c r="Q175" s="29"/>
      <c r="R175" s="31"/>
      <c r="S175" s="32"/>
      <c r="T175" s="33"/>
      <c r="U175" s="33"/>
      <c r="V175" s="29"/>
    </row>
    <row r="176" spans="1:25" ht="24.75" thickBot="1" x14ac:dyDescent="0.3">
      <c r="A176" s="19"/>
      <c r="B176" s="289"/>
      <c r="C176" s="290" t="s">
        <v>66</v>
      </c>
      <c r="D176" s="290" t="s">
        <v>67</v>
      </c>
      <c r="E176" s="290" t="s">
        <v>255</v>
      </c>
      <c r="F176" s="291" t="s">
        <v>53</v>
      </c>
      <c r="G176" s="290" t="s">
        <v>52</v>
      </c>
      <c r="H176" s="290" t="s">
        <v>51</v>
      </c>
      <c r="I176" s="19"/>
      <c r="J176" s="392"/>
      <c r="K176" s="392"/>
      <c r="P176" s="29"/>
      <c r="Q176" s="29"/>
      <c r="R176" s="31"/>
      <c r="S176" s="32"/>
      <c r="T176" s="33"/>
      <c r="U176" s="33"/>
      <c r="V176" s="29"/>
    </row>
    <row r="177" spans="1:22" ht="15.75" customHeight="1" x14ac:dyDescent="0.25">
      <c r="A177" s="19"/>
      <c r="B177" s="292" t="s">
        <v>100</v>
      </c>
      <c r="C177" s="293"/>
      <c r="D177" s="294"/>
      <c r="E177" s="295"/>
      <c r="F177" s="416" t="str">
        <f>IF(D149 = "Pay Stubs", IF(AND(H147 &lt;&gt; "", F151 &lt;&gt; ""), IF(H147 = "Annual", "1 pay period to date", IF(OR(H147="Semi-Monthly", H147 = "Monthly"), "", IF(E171 = "", "",CONCATENATE(G149," pay periods to date")))), ""), "")</f>
        <v/>
      </c>
      <c r="G177" s="419" t="str">
        <f>IF(D149 = "Pay Stubs", IF(G181 = "Hourly Pay Rate", IF((C180+D180+E180)/3&gt;VLOOKUP(H147,PayPeriods,6,FALSE),CONCATENATE("Average hours &gt; ", ROUND(VLOOKUP(H147, PayPeriods, 6, FALSE),2), " (Standard Work Hours in Year / Pay Periods in Year); ", ROUND(VLOOKUP(H147, PayPeriods, 6, FALSE),2), " hours used to calculate base pay."), ""), ""), "")</f>
        <v/>
      </c>
      <c r="H177" s="420"/>
      <c r="I177" s="39"/>
      <c r="J177" s="444" t="s">
        <v>328</v>
      </c>
      <c r="K177" s="444"/>
      <c r="P177" s="29"/>
      <c r="Q177" s="29"/>
      <c r="R177" s="31"/>
      <c r="S177" s="32"/>
      <c r="T177" s="33"/>
      <c r="U177" s="33"/>
      <c r="V177" s="29"/>
    </row>
    <row r="178" spans="1:22" ht="15.75" customHeight="1" x14ac:dyDescent="0.25">
      <c r="A178" s="19"/>
      <c r="B178" s="292" t="s">
        <v>101</v>
      </c>
      <c r="C178" s="296"/>
      <c r="D178" s="297"/>
      <c r="E178" s="298"/>
      <c r="F178" s="417"/>
      <c r="G178" s="421"/>
      <c r="H178" s="422"/>
      <c r="I178" s="40"/>
      <c r="J178" s="444"/>
      <c r="K178" s="444"/>
      <c r="P178" s="29"/>
      <c r="Q178" s="29"/>
      <c r="R178" s="31"/>
      <c r="S178" s="32"/>
      <c r="T178" s="33"/>
      <c r="U178" s="33"/>
      <c r="V178" s="29"/>
    </row>
    <row r="179" spans="1:22" ht="20.25" customHeight="1" x14ac:dyDescent="0.25">
      <c r="A179" s="19"/>
      <c r="B179" s="292" t="s">
        <v>102</v>
      </c>
      <c r="C179" s="296"/>
      <c r="D179" s="297"/>
      <c r="E179" s="299"/>
      <c r="F179" s="417"/>
      <c r="G179" s="421"/>
      <c r="H179" s="422"/>
      <c r="I179" s="39"/>
      <c r="J179" s="444" t="s">
        <v>329</v>
      </c>
      <c r="K179" s="444"/>
      <c r="P179" s="29"/>
      <c r="Q179" s="29"/>
      <c r="R179" s="31"/>
      <c r="S179" s="32"/>
      <c r="T179" s="33"/>
      <c r="U179" s="33"/>
      <c r="V179" s="29"/>
    </row>
    <row r="180" spans="1:22" ht="16.5" thickBot="1" x14ac:dyDescent="0.3">
      <c r="A180" s="19"/>
      <c r="B180" s="300" t="s">
        <v>103</v>
      </c>
      <c r="C180" s="301"/>
      <c r="D180" s="302"/>
      <c r="E180" s="303"/>
      <c r="F180" s="418"/>
      <c r="G180" s="421"/>
      <c r="H180" s="422"/>
      <c r="I180" s="39"/>
      <c r="J180" s="444"/>
      <c r="K180" s="444"/>
      <c r="P180" s="29"/>
      <c r="Q180" s="29"/>
      <c r="R180" s="31"/>
      <c r="S180" s="32"/>
      <c r="T180" s="33"/>
      <c r="U180" s="33"/>
      <c r="V180" s="29"/>
    </row>
    <row r="181" spans="1:22" ht="16.5" thickBot="1" x14ac:dyDescent="0.3">
      <c r="A181" s="19"/>
      <c r="B181" s="304" t="s">
        <v>27</v>
      </c>
      <c r="C181" s="305"/>
      <c r="D181" s="306"/>
      <c r="E181" s="307"/>
      <c r="F181" s="308" t="s">
        <v>90</v>
      </c>
      <c r="G181" s="423"/>
      <c r="H181" s="424"/>
      <c r="I181" s="39"/>
      <c r="J181" s="444"/>
      <c r="K181" s="444"/>
      <c r="P181" s="29"/>
      <c r="Q181" s="29"/>
      <c r="R181" s="31"/>
      <c r="S181" s="32"/>
      <c r="T181" s="33"/>
      <c r="U181" s="33"/>
      <c r="V181" s="29"/>
    </row>
    <row r="182" spans="1:22" ht="15.75" customHeight="1" x14ac:dyDescent="0.25">
      <c r="A182" s="19"/>
      <c r="B182" s="309" t="s">
        <v>247</v>
      </c>
      <c r="C182" s="310">
        <f>SUM(C183:C190)</f>
        <v>0</v>
      </c>
      <c r="D182" s="310">
        <f t="shared" ref="D182:E182" si="3">SUM(D183:D190)</f>
        <v>0</v>
      </c>
      <c r="E182" s="310">
        <f t="shared" si="3"/>
        <v>0</v>
      </c>
      <c r="F182" s="310">
        <f>SUM(F183:F190)</f>
        <v>0</v>
      </c>
      <c r="G182" s="311" t="str">
        <f>IF(OR(E171 = "", G181 = ""), "", IF(AND(E178="", E179 = ""), "", IF(D149 = "Pay Stubs", IF(G181 = "Hourly Pay Rate", H152*E181*(VLOOKUP(H147,PayPeriods,3,FALSE)),E181*VLOOKUP(G181, PayRates, 2, FALSE)), "")))</f>
        <v/>
      </c>
      <c r="H182" s="256"/>
      <c r="I182" s="39"/>
      <c r="J182" s="392" t="s">
        <v>321</v>
      </c>
      <c r="K182" s="392"/>
      <c r="P182" s="29"/>
      <c r="Q182" s="29"/>
      <c r="R182" s="31"/>
      <c r="S182" s="32"/>
      <c r="T182" s="33"/>
      <c r="U182" s="33"/>
      <c r="V182" s="29"/>
    </row>
    <row r="183" spans="1:22" ht="15.75" customHeight="1" x14ac:dyDescent="0.25">
      <c r="A183" s="19"/>
      <c r="B183" s="312" t="s">
        <v>8</v>
      </c>
      <c r="C183" s="313"/>
      <c r="D183" s="306"/>
      <c r="E183" s="307"/>
      <c r="F183" s="266"/>
      <c r="G183" s="311"/>
      <c r="H183" s="256"/>
      <c r="I183" s="39"/>
      <c r="J183" s="392" t="s">
        <v>330</v>
      </c>
      <c r="K183" s="392"/>
      <c r="P183" s="29"/>
      <c r="Q183" s="29"/>
      <c r="R183" s="31"/>
      <c r="S183" s="32"/>
      <c r="T183" s="33"/>
      <c r="U183" s="33"/>
      <c r="V183" s="29"/>
    </row>
    <row r="184" spans="1:22" ht="15.75" customHeight="1" x14ac:dyDescent="0.25">
      <c r="A184" s="19"/>
      <c r="B184" s="312" t="s">
        <v>248</v>
      </c>
      <c r="C184" s="313"/>
      <c r="D184" s="306"/>
      <c r="E184" s="307"/>
      <c r="F184" s="266"/>
      <c r="G184" s="311"/>
      <c r="H184" s="256"/>
      <c r="I184" s="39"/>
      <c r="J184" s="392" t="s">
        <v>339</v>
      </c>
      <c r="K184" s="392"/>
      <c r="P184" s="29"/>
      <c r="Q184" s="29"/>
      <c r="R184" s="31"/>
      <c r="S184" s="32"/>
      <c r="T184" s="33"/>
      <c r="U184" s="33"/>
      <c r="V184" s="29"/>
    </row>
    <row r="185" spans="1:22" ht="30.75" customHeight="1" x14ac:dyDescent="0.25">
      <c r="A185" s="19"/>
      <c r="B185" s="312" t="s">
        <v>249</v>
      </c>
      <c r="C185" s="313"/>
      <c r="D185" s="306"/>
      <c r="E185" s="307"/>
      <c r="F185" s="266"/>
      <c r="G185" s="311"/>
      <c r="H185" s="256"/>
      <c r="I185" s="39"/>
      <c r="J185" s="392" t="s">
        <v>340</v>
      </c>
      <c r="K185" s="392"/>
      <c r="P185" s="29"/>
      <c r="Q185" s="29"/>
      <c r="R185" s="31"/>
      <c r="S185" s="32"/>
      <c r="T185" s="33"/>
      <c r="U185" s="33"/>
      <c r="V185" s="29"/>
    </row>
    <row r="186" spans="1:22" ht="15.75" customHeight="1" x14ac:dyDescent="0.25">
      <c r="A186" s="19"/>
      <c r="B186" s="312" t="s">
        <v>250</v>
      </c>
      <c r="C186" s="313"/>
      <c r="D186" s="306"/>
      <c r="E186" s="307"/>
      <c r="F186" s="266"/>
      <c r="G186" s="311"/>
      <c r="H186" s="256"/>
      <c r="I186" s="39"/>
      <c r="J186" s="444"/>
      <c r="K186" s="444"/>
      <c r="P186" s="29"/>
      <c r="Q186" s="29"/>
      <c r="R186" s="31"/>
      <c r="S186" s="32"/>
      <c r="T186" s="33"/>
      <c r="U186" s="33"/>
      <c r="V186" s="29"/>
    </row>
    <row r="187" spans="1:22" ht="15.75" customHeight="1" x14ac:dyDescent="0.25">
      <c r="A187" s="19"/>
      <c r="B187" s="312" t="s">
        <v>251</v>
      </c>
      <c r="C187" s="313"/>
      <c r="D187" s="306"/>
      <c r="E187" s="307"/>
      <c r="F187" s="266"/>
      <c r="G187" s="311"/>
      <c r="H187" s="256"/>
      <c r="I187" s="39"/>
      <c r="J187" s="444"/>
      <c r="K187" s="444"/>
      <c r="P187" s="29"/>
      <c r="Q187" s="29"/>
      <c r="R187" s="31"/>
      <c r="S187" s="32"/>
      <c r="T187" s="33"/>
      <c r="U187" s="33"/>
      <c r="V187" s="29"/>
    </row>
    <row r="188" spans="1:22" ht="15.75" customHeight="1" x14ac:dyDescent="0.25">
      <c r="A188" s="19"/>
      <c r="B188" s="312" t="s">
        <v>252</v>
      </c>
      <c r="C188" s="313"/>
      <c r="D188" s="306"/>
      <c r="E188" s="307"/>
      <c r="F188" s="266"/>
      <c r="G188" s="311"/>
      <c r="H188" s="256"/>
      <c r="I188" s="39"/>
      <c r="J188" s="151"/>
      <c r="K188" s="370"/>
      <c r="P188" s="29"/>
      <c r="Q188" s="29"/>
      <c r="R188" s="31"/>
      <c r="S188" s="32"/>
      <c r="T188" s="33"/>
      <c r="U188" s="33"/>
      <c r="V188" s="29"/>
    </row>
    <row r="189" spans="1:22" ht="15.75" customHeight="1" x14ac:dyDescent="0.25">
      <c r="A189" s="19"/>
      <c r="B189" s="312" t="s">
        <v>253</v>
      </c>
      <c r="C189" s="313"/>
      <c r="D189" s="306"/>
      <c r="E189" s="307"/>
      <c r="F189" s="266"/>
      <c r="G189" s="311"/>
      <c r="H189" s="256"/>
      <c r="I189" s="39"/>
      <c r="J189" s="151"/>
      <c r="K189" s="370"/>
      <c r="P189" s="29"/>
      <c r="Q189" s="29"/>
      <c r="R189" s="31"/>
      <c r="S189" s="32"/>
      <c r="T189" s="33"/>
      <c r="U189" s="33"/>
      <c r="V189" s="29"/>
    </row>
    <row r="190" spans="1:22" ht="15.75" customHeight="1" x14ac:dyDescent="0.25">
      <c r="A190" s="19"/>
      <c r="B190" s="312" t="s">
        <v>254</v>
      </c>
      <c r="C190" s="313"/>
      <c r="D190" s="306"/>
      <c r="E190" s="307"/>
      <c r="F190" s="266"/>
      <c r="G190" s="311"/>
      <c r="H190" s="256"/>
      <c r="I190" s="39"/>
      <c r="J190" s="145"/>
      <c r="K190" s="150"/>
      <c r="L190" s="37"/>
      <c r="M190" s="38"/>
      <c r="P190" s="29"/>
      <c r="Q190" s="29"/>
      <c r="R190" s="31"/>
      <c r="S190" s="32"/>
      <c r="T190" s="33"/>
      <c r="U190" s="33"/>
      <c r="V190" s="29"/>
    </row>
    <row r="191" spans="1:22" ht="21" customHeight="1" x14ac:dyDescent="0.25">
      <c r="A191" s="19"/>
      <c r="B191" s="304" t="s">
        <v>16</v>
      </c>
      <c r="C191" s="305"/>
      <c r="D191" s="306"/>
      <c r="E191" s="307"/>
      <c r="F191" s="268"/>
      <c r="G191" s="314" t="str">
        <f>IF(E171="","",IF(AND(E178="",E179=""),"",IF(D149&lt;&gt;"Pay Stubs","", IF(YEAR(D151)=YEAR(E151), IF(OR(F191="", F191 = 0), (SUM(C191:E191)/3)*VLOOKUP(H147, PayPeriods, 3, FALSE), (F191/H151)*260), IF(G149=0,0,IF(OR(F191="", F191 = 0), SUM(C191:E191)/3*VLOOKUP(H147, PayPeriods, 3, FALSE), (F191/G149)*VLOOKUP(H147,PayPeriods,3,FALSE)))))))</f>
        <v/>
      </c>
      <c r="H191" s="260"/>
      <c r="I191" s="39"/>
      <c r="J191" s="444" t="s">
        <v>331</v>
      </c>
      <c r="K191" s="444"/>
      <c r="L191" s="37"/>
      <c r="M191" s="38"/>
      <c r="P191" s="29"/>
      <c r="Q191" s="29"/>
      <c r="R191" s="31"/>
      <c r="S191" s="32"/>
      <c r="T191" s="33"/>
      <c r="U191" s="33"/>
      <c r="V191" s="29"/>
    </row>
    <row r="192" spans="1:22" ht="30" customHeight="1" x14ac:dyDescent="0.25">
      <c r="A192" s="19"/>
      <c r="B192" s="304" t="s">
        <v>33</v>
      </c>
      <c r="C192" s="305"/>
      <c r="D192" s="306"/>
      <c r="E192" s="307"/>
      <c r="F192" s="268"/>
      <c r="G192" s="315" t="str">
        <f>IF(E171="","",IF(AND(E178="",E179=""),"",IF(D149&lt;&gt;"Pay Stubs","", IF(YEAR(D151)=YEAR(E151), IF(OR(F192="", F192 = 0), (SUM(C192:E192)/3)*VLOOKUP(H147, PayPeriods, 3, FALSE), (F192/H151)*260), IF(G149=0,0,IF(OR(F192="", F192 = 0), SUM(C192:E192)/3*VLOOKUP(H147, PayPeriods, 3, FALSE), (F192/G149)*VLOOKUP(H147,PayPeriods,3,FALSE)))))))</f>
        <v/>
      </c>
      <c r="H192" s="260"/>
      <c r="I192" s="39"/>
      <c r="J192" s="444" t="s">
        <v>332</v>
      </c>
      <c r="K192" s="444"/>
      <c r="L192" s="37"/>
      <c r="M192" s="38"/>
      <c r="P192" s="29"/>
      <c r="Q192" s="29"/>
      <c r="R192" s="31"/>
      <c r="S192" s="32"/>
      <c r="T192" s="33"/>
      <c r="U192" s="33"/>
      <c r="V192" s="29"/>
    </row>
    <row r="193" spans="1:12" ht="15.75" customHeight="1" x14ac:dyDescent="0.25">
      <c r="A193" s="19"/>
      <c r="B193" s="292" t="s">
        <v>104</v>
      </c>
      <c r="C193" s="305"/>
      <c r="D193" s="306"/>
      <c r="E193" s="307"/>
      <c r="F193" s="268"/>
      <c r="G193" s="314" t="str">
        <f>IF(E171 = "", "", IF(AND(E178 = "", E179=""), "", IF(D149 = "Pay Stubs", (G182+G191+G192), "")))</f>
        <v/>
      </c>
      <c r="H193" s="316" t="str">
        <f>IF(E171= "", "", IF(AND(E178="", E179 = ""), "", IF(D149 = "Pay Stubs", IF(YEAR(D151) = YEAR(F151), (F193/H151) *260, IF(G149 = 0, 0, (F193/G149)*VLOOKUP(H147,PayPeriods,3,FALSE))), "")))</f>
        <v/>
      </c>
      <c r="I193" s="39"/>
      <c r="J193" s="444" t="s">
        <v>333</v>
      </c>
      <c r="K193" s="444"/>
      <c r="L193" s="37"/>
    </row>
    <row r="194" spans="1:12" ht="15.75" x14ac:dyDescent="0.25">
      <c r="A194" s="19"/>
      <c r="B194" s="129"/>
      <c r="C194" s="270"/>
      <c r="D194" s="270"/>
      <c r="E194" s="270"/>
      <c r="F194" s="270"/>
      <c r="G194" s="270"/>
      <c r="H194" s="270"/>
      <c r="I194" s="39"/>
      <c r="J194" s="392"/>
      <c r="K194" s="392"/>
      <c r="L194" s="37"/>
    </row>
    <row r="195" spans="1:12" ht="15.75" x14ac:dyDescent="0.25">
      <c r="A195" s="19"/>
      <c r="B195" s="317" t="str">
        <f>IF(D149 = "VOE", "", IF((F182+F191+F192) = 0, "",IF((F182+F191+F192) = F193, "", "Year to Date Base pay, Overtime and Other income do not add to the Gross Wages, please correct or explain.")))</f>
        <v/>
      </c>
      <c r="C195" s="85"/>
      <c r="D195" s="85"/>
      <c r="E195" s="318"/>
      <c r="F195" s="90"/>
      <c r="G195" s="90"/>
      <c r="H195" s="90"/>
      <c r="I195" s="24"/>
      <c r="J195" s="392"/>
      <c r="K195" s="392"/>
      <c r="L195" s="37"/>
    </row>
    <row r="196" spans="1:12" ht="15.75" x14ac:dyDescent="0.25">
      <c r="A196" s="19"/>
      <c r="B196" s="317" t="str">
        <f>IF(D149 = "VOE", "", IF(F193 &lt; E193, "Year to Date Gross Wages must be greater than or equal to the last pay stub", ""))</f>
        <v/>
      </c>
      <c r="C196" s="85"/>
      <c r="D196" s="85"/>
      <c r="E196" s="90"/>
      <c r="F196" s="90"/>
      <c r="G196" s="90"/>
      <c r="H196" s="90"/>
      <c r="I196" s="24"/>
      <c r="J196" s="392"/>
      <c r="K196" s="392"/>
      <c r="L196" s="37"/>
    </row>
    <row r="197" spans="1:12" ht="15.75" x14ac:dyDescent="0.25">
      <c r="A197" s="19"/>
      <c r="B197" s="85"/>
      <c r="C197" s="317"/>
      <c r="D197" s="85"/>
      <c r="E197" s="90"/>
      <c r="F197" s="90"/>
      <c r="G197" s="90"/>
      <c r="H197" s="90"/>
      <c r="I197" s="24"/>
      <c r="J197" s="392"/>
      <c r="K197" s="392"/>
      <c r="L197" s="37"/>
    </row>
    <row r="198" spans="1:12" ht="15.75" x14ac:dyDescent="0.25">
      <c r="A198" s="19"/>
      <c r="B198" s="319" t="str">
        <f xml:space="preserve"> IF(AND(B199 = "", B200 = ""), "", "If Regular Base Hours and/or Base Pay Rate are not provided on the check stubs, enter the numbers calculated below.")</f>
        <v/>
      </c>
      <c r="C198" s="317"/>
      <c r="D198" s="85"/>
      <c r="E198" s="90"/>
      <c r="F198" s="90"/>
      <c r="G198" s="90"/>
      <c r="H198" s="90"/>
      <c r="I198" s="24"/>
      <c r="J198" s="392"/>
      <c r="K198" s="392"/>
      <c r="L198" s="37"/>
    </row>
    <row r="199" spans="1:12" ht="15.75" x14ac:dyDescent="0.25">
      <c r="A199" s="19"/>
      <c r="B199" s="320" t="str">
        <f>IF(D149 = "Pay Stubs", IF(G181 = "Hourly Pay Rate", IF(AND(C199="", D199 = "", E199 = ""), "","Hours Calculator"), ""), "")</f>
        <v/>
      </c>
      <c r="C199" s="321" t="str">
        <f>IF(D149 = "Pay Stubs", IF(G181 = "Hourly Pay Rate", IF(C181 = "", "",C182/C181), ""), "")</f>
        <v/>
      </c>
      <c r="D199" s="321" t="str">
        <f>IF(D149 = "Pay Stubs", IF(G181 = "Hourly Pay Rate", IF(D181 = "", "", D182/D181), ""), "")</f>
        <v/>
      </c>
      <c r="E199" s="321" t="str">
        <f>IF(D149 = "Pay Stubs", IF(G181 = "Hourly Pay Rate", IF(E181 = "", "", E182/E181), ""), "")</f>
        <v/>
      </c>
      <c r="F199" s="90"/>
      <c r="G199" s="87"/>
      <c r="H199" s="85"/>
      <c r="I199" s="24"/>
      <c r="J199" s="392"/>
      <c r="K199" s="392"/>
      <c r="L199" s="28"/>
    </row>
    <row r="200" spans="1:12" ht="15.75" x14ac:dyDescent="0.25">
      <c r="A200" s="19"/>
      <c r="B200" s="320" t="str">
        <f>IF(D149 = "Pay Stubs", IF(G181 = "Hourly Pay Rate", IF(AND(C200="", D200 = "", E200 = ""), "","Rate Calculator"), ""), "")</f>
        <v/>
      </c>
      <c r="C200" s="322" t="str">
        <f>IF(D149 = "Pay Stubs", IF(G181="Hourly Pay Rate", IF(OR(C180 = "",C180 = 0), "", C182/C180),""), "")</f>
        <v/>
      </c>
      <c r="D200" s="322" t="str">
        <f>IF(D149="Pay Stubs",IF(G181="Hourly Pay Rate",IF(OR(D180="", D180 = 0),"",D182/D180), ""),"")</f>
        <v/>
      </c>
      <c r="E200" s="322" t="str">
        <f>IF(D149 = "Pay Stubs", IF(G181="Hourly Pay Rate", IF(OR(E180 = "",E180 = 0), "", E182/E180), ""), "")</f>
        <v/>
      </c>
      <c r="F200" s="85"/>
      <c r="G200" s="87"/>
      <c r="H200" s="85"/>
      <c r="I200" s="24"/>
      <c r="J200" s="392"/>
      <c r="K200" s="392"/>
      <c r="L200" s="18"/>
    </row>
    <row r="201" spans="1:12" ht="15.75" x14ac:dyDescent="0.25">
      <c r="A201" s="19"/>
      <c r="B201" s="90"/>
      <c r="C201" s="90"/>
      <c r="D201" s="90"/>
      <c r="E201" s="90"/>
      <c r="F201" s="90"/>
      <c r="G201" s="85"/>
      <c r="H201" s="323"/>
      <c r="I201" s="24"/>
      <c r="J201" s="392"/>
      <c r="K201" s="392"/>
      <c r="L201" s="18"/>
    </row>
    <row r="202" spans="1:12" ht="15.75" x14ac:dyDescent="0.25">
      <c r="A202" s="19"/>
      <c r="B202" s="85"/>
      <c r="C202" s="85"/>
      <c r="D202" s="85"/>
      <c r="E202" s="85"/>
      <c r="F202" s="85"/>
      <c r="G202" s="85"/>
      <c r="H202" s="85"/>
      <c r="I202" s="19"/>
      <c r="J202" s="392"/>
      <c r="K202" s="392"/>
      <c r="L202" s="18"/>
    </row>
    <row r="203" spans="1:12" ht="15.75" customHeight="1" thickBot="1" x14ac:dyDescent="0.3">
      <c r="A203" s="19"/>
      <c r="B203" s="204" t="s">
        <v>59</v>
      </c>
      <c r="C203" s="205"/>
      <c r="D203" s="206" t="str">
        <f>E5</f>
        <v>Name not entered on Household Summary</v>
      </c>
      <c r="E203" s="205"/>
      <c r="F203" s="205"/>
      <c r="G203" s="205"/>
      <c r="H203" s="364" t="s">
        <v>239</v>
      </c>
      <c r="I203" s="24"/>
      <c r="J203" s="392"/>
      <c r="K203" s="392"/>
      <c r="L203" s="18"/>
    </row>
    <row r="204" spans="1:12" ht="15.75" customHeight="1" thickTop="1" thickBot="1" x14ac:dyDescent="0.3">
      <c r="A204" s="19"/>
      <c r="B204" s="212"/>
      <c r="C204" s="209"/>
      <c r="D204" s="224"/>
      <c r="E204" s="221"/>
      <c r="F204" s="216"/>
      <c r="G204" s="216"/>
      <c r="H204" s="217"/>
      <c r="I204" s="24"/>
      <c r="J204" s="456" t="s">
        <v>338</v>
      </c>
      <c r="K204" s="456"/>
      <c r="L204" s="18"/>
    </row>
    <row r="205" spans="1:12" ht="16.5" customHeight="1" thickBot="1" x14ac:dyDescent="0.3">
      <c r="A205" s="19"/>
      <c r="B205" s="212" t="s">
        <v>64</v>
      </c>
      <c r="C205" s="209" t="s">
        <v>6</v>
      </c>
      <c r="D205" s="393"/>
      <c r="E205" s="394"/>
      <c r="F205" s="394"/>
      <c r="G205" s="395"/>
      <c r="H205" s="213" t="str">
        <f>IF(D207="VOE", E217, IF(D207 = "Pay Stubs", E229, ""))</f>
        <v/>
      </c>
      <c r="I205" s="24"/>
      <c r="J205" s="392" t="s">
        <v>347</v>
      </c>
      <c r="K205" s="392"/>
      <c r="L205" s="18"/>
    </row>
    <row r="206" spans="1:12" ht="15.75" customHeight="1" thickBot="1" x14ac:dyDescent="0.3">
      <c r="A206" s="19"/>
      <c r="B206" s="212"/>
      <c r="C206" s="209"/>
      <c r="D206" s="214"/>
      <c r="E206" s="215"/>
      <c r="F206" s="215"/>
      <c r="G206" s="216" t="s">
        <v>70</v>
      </c>
      <c r="H206" s="217" t="s">
        <v>61</v>
      </c>
      <c r="I206" s="24"/>
      <c r="J206" s="392" t="s">
        <v>319</v>
      </c>
      <c r="K206" s="392"/>
      <c r="L206" s="18"/>
    </row>
    <row r="207" spans="1:12" ht="15.75" customHeight="1" thickBot="1" x14ac:dyDescent="0.3">
      <c r="A207" s="19"/>
      <c r="B207" s="212"/>
      <c r="C207" s="218" t="s">
        <v>36</v>
      </c>
      <c r="D207" s="219"/>
      <c r="E207" s="220" t="str">
        <f>IF(ISNUMBER(SEARCH("VOE",D207)),"Warning: Fill VOE Sec Only!!","Warning: Fill PayStubs Sec Only!!")</f>
        <v>Warning: Fill PayStubs Sec Only!!</v>
      </c>
      <c r="F207" s="221"/>
      <c r="G207" s="222" t="e">
        <f>IF(OR(H205 = "Monthly", H205="Semi-Monthly"), IF(D207="VOE", H218, IF(D207 = "Pay Stubs", F231, "")), ROUNDUP(H207,0))</f>
        <v>#VALUE!</v>
      </c>
      <c r="H207" s="324" t="e">
        <f>G209/(VLOOKUP(H205, PayPeriods, 2, FALSE))</f>
        <v>#VALUE!</v>
      </c>
      <c r="I207" s="24"/>
      <c r="J207" s="392" t="s">
        <v>348</v>
      </c>
      <c r="K207" s="392"/>
      <c r="L207" s="18"/>
    </row>
    <row r="208" spans="1:12" ht="15.75" customHeight="1" thickBot="1" x14ac:dyDescent="0.3">
      <c r="A208" s="19"/>
      <c r="B208" s="212"/>
      <c r="C208" s="209"/>
      <c r="D208" s="224"/>
      <c r="E208" s="221"/>
      <c r="F208" s="216" t="s">
        <v>22</v>
      </c>
      <c r="G208" s="216" t="s">
        <v>72</v>
      </c>
      <c r="H208" s="217" t="s">
        <v>69</v>
      </c>
      <c r="I208" s="24"/>
      <c r="J208" s="392"/>
      <c r="K208" s="392"/>
      <c r="L208" s="18"/>
    </row>
    <row r="209" spans="1:13" ht="15.75" customHeight="1" thickBot="1" x14ac:dyDescent="0.3">
      <c r="A209" s="19"/>
      <c r="B209" s="208"/>
      <c r="C209" s="218" t="s">
        <v>0</v>
      </c>
      <c r="D209" s="326"/>
      <c r="E209" s="225" t="e">
        <f>CONCATENATE("1/1/",YEAR(F209))</f>
        <v>#VALUE!</v>
      </c>
      <c r="F209" s="226" t="str">
        <f>IF(D207 = "VOE", E218, IF(D207 = "Pay Stubs", IF(OR(C237 = "", D237="",E237 = ""), IF(OR(C236 = "",D236="", E236=""), "", E236), E237),""))</f>
        <v/>
      </c>
      <c r="G209" s="226" t="e">
        <f>IF(YEAR(D209) = YEAR(F209), F209-D209+1,F209-E209+1)</f>
        <v>#VALUE!</v>
      </c>
      <c r="H209" s="227" t="e">
        <f>ROUNDUP(G209*(5/7), 0)</f>
        <v>#VALUE!</v>
      </c>
      <c r="I209" s="19"/>
      <c r="J209" s="392"/>
      <c r="K209" s="392"/>
      <c r="L209" s="18"/>
    </row>
    <row r="210" spans="1:13" ht="15.75" customHeight="1" thickBot="1" x14ac:dyDescent="0.3">
      <c r="A210" s="19"/>
      <c r="B210" s="228"/>
      <c r="C210" s="229"/>
      <c r="D210" s="230"/>
      <c r="E210" s="231"/>
      <c r="F210" s="231"/>
      <c r="G210" s="232" t="s">
        <v>71</v>
      </c>
      <c r="H210" s="233" t="str">
        <f>IF(D207 = "VOE", IF(E215&gt;VLOOKUP(H205, PayPeriods, 6, FALSE), VLOOKUP(H205, PayPeriods, 6, FALSE), E215),IF(D207="Pay Stubs", IF((C238+D238+E238)/3 &gt; VLOOKUP(H205, PayPeriods, 6, FALSE), VLOOKUP(H205, PayPeriods, 6, FALSE), (C238+D238+E238)/3), ""))</f>
        <v/>
      </c>
      <c r="I210" s="24"/>
      <c r="J210" s="392"/>
      <c r="K210" s="392"/>
      <c r="L210" s="18"/>
    </row>
    <row r="211" spans="1:13" ht="15.75" customHeight="1" thickTop="1" x14ac:dyDescent="0.25">
      <c r="A211" s="19"/>
      <c r="B211" s="188"/>
      <c r="C211" s="91"/>
      <c r="D211" s="234"/>
      <c r="E211" s="235"/>
      <c r="F211" s="235"/>
      <c r="G211" s="91"/>
      <c r="H211" s="236"/>
      <c r="I211" s="24"/>
      <c r="J211" s="145"/>
      <c r="K211" s="146"/>
      <c r="L211" s="18"/>
    </row>
    <row r="212" spans="1:13" ht="15.75" customHeight="1" x14ac:dyDescent="0.25">
      <c r="A212" s="19"/>
      <c r="B212" s="237" t="s">
        <v>9</v>
      </c>
      <c r="C212" s="396" t="s">
        <v>38</v>
      </c>
      <c r="D212" s="396"/>
      <c r="E212" s="396"/>
      <c r="F212" s="396"/>
      <c r="G212" s="396"/>
      <c r="H212" s="397"/>
      <c r="I212" s="24"/>
      <c r="J212" s="445" t="s">
        <v>179</v>
      </c>
      <c r="K212" s="445"/>
      <c r="L212" s="18"/>
    </row>
    <row r="213" spans="1:13" ht="15.75" customHeight="1" x14ac:dyDescent="0.25">
      <c r="A213" s="19"/>
      <c r="B213" s="238"/>
      <c r="C213" s="91"/>
      <c r="D213" s="234"/>
      <c r="E213" s="239"/>
      <c r="F213" s="239"/>
      <c r="G213" s="91"/>
      <c r="H213" s="240"/>
      <c r="I213" s="24"/>
      <c r="J213" s="444"/>
      <c r="K213" s="444"/>
      <c r="L213" s="18"/>
    </row>
    <row r="214" spans="1:13" ht="24.75" customHeight="1" thickBot="1" x14ac:dyDescent="0.3">
      <c r="A214" s="19"/>
      <c r="B214" s="238"/>
      <c r="C214" s="241"/>
      <c r="D214" s="241"/>
      <c r="E214" s="242" t="s">
        <v>37</v>
      </c>
      <c r="F214" s="243" t="s">
        <v>50</v>
      </c>
      <c r="G214" s="244" t="s">
        <v>49</v>
      </c>
      <c r="H214" s="243" t="s">
        <v>51</v>
      </c>
      <c r="I214" s="26"/>
      <c r="J214" s="444" t="s">
        <v>320</v>
      </c>
      <c r="K214" s="444"/>
      <c r="L214" s="18"/>
    </row>
    <row r="215" spans="1:13" ht="15.75" customHeight="1" thickBot="1" x14ac:dyDescent="0.3">
      <c r="A215" s="19"/>
      <c r="B215" s="188"/>
      <c r="C215" s="447" t="s">
        <v>34</v>
      </c>
      <c r="D215" s="448"/>
      <c r="E215" s="245"/>
      <c r="F215" s="246"/>
      <c r="G215" s="247"/>
      <c r="H215" s="248"/>
      <c r="I215" s="27"/>
      <c r="J215" s="444"/>
      <c r="K215" s="444"/>
      <c r="L215" s="18"/>
    </row>
    <row r="216" spans="1:13" ht="16.5" thickBot="1" x14ac:dyDescent="0.3">
      <c r="A216" s="19"/>
      <c r="B216" s="398" t="str">
        <f>IF(D207 = "VOE", IF(G216 = "Hourly Pay Rate", IF(E215&gt;VLOOKUP(H205,PayPeriods,6,FALSE),CONCATENATE("    Average hours &gt; ", ROUND(VLOOKUP(H205, PayPeriods, 6, FALSE),2), " (Standard Work Hours in Year / Pay Periods in Year);  ", ROUND(VLOOKUP(H205, PayPeriods, 6, FALSE),2), " hours used."), ""), ""), "")</f>
        <v/>
      </c>
      <c r="C216" s="449" t="s">
        <v>27</v>
      </c>
      <c r="D216" s="450"/>
      <c r="E216" s="249"/>
      <c r="F216" s="250" t="s">
        <v>99</v>
      </c>
      <c r="G216" s="399"/>
      <c r="H216" s="400"/>
      <c r="I216" s="24"/>
      <c r="J216" s="369" t="s">
        <v>321</v>
      </c>
      <c r="K216" s="370" t="s">
        <v>322</v>
      </c>
      <c r="L216" s="18"/>
    </row>
    <row r="217" spans="1:13" ht="15.75" customHeight="1" x14ac:dyDescent="0.25">
      <c r="A217" s="19"/>
      <c r="B217" s="398"/>
      <c r="C217" s="447" t="s">
        <v>35</v>
      </c>
      <c r="D217" s="448"/>
      <c r="E217" s="251"/>
      <c r="F217" s="401" t="str">
        <f>IF(AND(E217 &lt;&gt; "Monthly", E217 &lt;&gt; "Semi-Monthly", H218&gt;0), "Payroll Frequency changed, delete value in H66", "")</f>
        <v/>
      </c>
      <c r="G217" s="402"/>
      <c r="H217" s="403"/>
      <c r="I217" s="68">
        <f>IF(F217 = "Enter # of Pay Periods to Date", 50, 0)</f>
        <v>0</v>
      </c>
      <c r="J217" s="444" t="s">
        <v>323</v>
      </c>
      <c r="K217" s="444"/>
      <c r="L217" s="18"/>
    </row>
    <row r="218" spans="1:13" ht="15.75" customHeight="1" x14ac:dyDescent="0.25">
      <c r="A218" s="19"/>
      <c r="B218" s="398"/>
      <c r="C218" s="454" t="s">
        <v>22</v>
      </c>
      <c r="D218" s="455"/>
      <c r="E218" s="252"/>
      <c r="F218" s="404" t="str">
        <f>IF(D207 = "VOE", IF(H205 &lt;&gt; "", IF(H205 = "Annual", "1 pay period", IF(OR(E217="Semi-Monthly", E217 = "Monthly"), "Enter # of Pay Periods to Date", IF(E218 = "", "",CONCATENATE(G207," pay periods to date")))), ""), "")</f>
        <v/>
      </c>
      <c r="G218" s="404"/>
      <c r="H218" s="253"/>
      <c r="I218" s="34"/>
      <c r="J218" s="392" t="s">
        <v>324</v>
      </c>
      <c r="K218" s="392"/>
      <c r="L218" s="18"/>
    </row>
    <row r="219" spans="1:13" ht="15.75" x14ac:dyDescent="0.25">
      <c r="A219" s="19"/>
      <c r="B219" s="398"/>
      <c r="C219" s="405" t="s">
        <v>8</v>
      </c>
      <c r="D219" s="406"/>
      <c r="E219" s="254"/>
      <c r="F219" s="255" t="str">
        <f>IF(G219 = "", "", IF(G219 = 0, 0, G219/VLOOKUP(H205, PayPeriods, 3, FALSE)))</f>
        <v/>
      </c>
      <c r="G219" s="177" t="str">
        <f>IF(OR(G216="", E217 = "", E218=""), "", IF(D207="VOE",IF(G216="Hourly Pay Rate",H210*E216*VLOOKUP(H205, PayPeriods, 4, FALSE) *(VLOOKUP(H205,PayPeriods,3,FALSE)),E216*VLOOKUP(G216,PayRates,2,FALSE)),""))</f>
        <v/>
      </c>
      <c r="H219" s="256"/>
      <c r="I219" s="25"/>
      <c r="J219" s="392"/>
      <c r="K219" s="392"/>
      <c r="L219" s="18"/>
    </row>
    <row r="220" spans="1:13" ht="14.25" customHeight="1" x14ac:dyDescent="0.25">
      <c r="A220" s="19"/>
      <c r="B220" s="257"/>
      <c r="C220" s="405" t="s">
        <v>16</v>
      </c>
      <c r="D220" s="406"/>
      <c r="E220" s="254"/>
      <c r="F220" s="258" t="str">
        <f>IF(OR(G216="", E217 = "", E218=""), "", IF(D207="VOE",IF(YEAR(D209) = YEAR(E209), (E220/H209)*VLOOKUP(H205, PayPeriods, 5,FALSE), IF(G207 = 0, 0, E220/G207)), ""))</f>
        <v/>
      </c>
      <c r="G220" s="259" t="str">
        <f>IF(OR(G216="", E217 = "", E218=""), "", IF(D207= "VOE", IF(YEAR(D209) = YEAR(E209), (E220/H209)*VLOOKUP(H205, PayPeriods, 5, FALSE) * VLOOKUP(H205, PayPeriods, 3,FALSE), IF(G207 = 0, 0, (E220/G207)*VLOOKUP(H205, PayPeriods, 3, FALSE))), ""))</f>
        <v/>
      </c>
      <c r="H220" s="260"/>
      <c r="I220" s="25"/>
      <c r="J220" s="392"/>
      <c r="K220" s="392"/>
      <c r="L220" s="29"/>
      <c r="M220" s="29"/>
    </row>
    <row r="221" spans="1:13" ht="14.25" customHeight="1" x14ac:dyDescent="0.25">
      <c r="A221" s="19"/>
      <c r="B221" s="261"/>
      <c r="C221" s="407" t="s">
        <v>29</v>
      </c>
      <c r="D221" s="408"/>
      <c r="E221" s="262"/>
      <c r="F221" s="263"/>
      <c r="G221" s="264"/>
      <c r="H221" s="265"/>
      <c r="I221" s="35"/>
      <c r="J221" s="444" t="s">
        <v>325</v>
      </c>
      <c r="K221" s="444"/>
      <c r="L221" s="29"/>
      <c r="M221" s="29"/>
    </row>
    <row r="222" spans="1:13" ht="16.5" customHeight="1" x14ac:dyDescent="0.25">
      <c r="A222" s="19"/>
      <c r="B222" s="261"/>
      <c r="C222" s="409"/>
      <c r="D222" s="410"/>
      <c r="E222" s="266"/>
      <c r="F222" s="267" t="str">
        <f>IF(OR(G216="", E217 = "", E218=""), "", IF(D207="VOE", IF(YEAR(D209) = YEAR(E209), (E222/H209)*VLOOKUP(H205, PayPeriods, 5,FALSE), IF(G207 = 0, 0, E222/G207)),""))</f>
        <v/>
      </c>
      <c r="G222" s="200" t="str">
        <f>IF(OR(G216="", E217 = "", E218=""), "", IF(D207 = "VOE", IF(YEAR(D209) = YEAR(E209), (E222/H209)*VLOOKUP(H205, PayPeriods, 5, FALSE) * VLOOKUP(H205, PayPeriods, 3,FALSE), IF(G207 = 0, 0, E222/G207)*VLOOKUP(H205, PayPeriods, 3, FALSE)), ""))</f>
        <v/>
      </c>
      <c r="H222" s="256"/>
      <c r="I222" s="35"/>
      <c r="J222" s="444"/>
      <c r="K222" s="444"/>
      <c r="L222" s="29"/>
      <c r="M222" s="29"/>
    </row>
    <row r="223" spans="1:13" ht="15.75" customHeight="1" x14ac:dyDescent="0.25">
      <c r="A223" s="19"/>
      <c r="B223" s="261"/>
      <c r="C223" s="405" t="s">
        <v>39</v>
      </c>
      <c r="D223" s="406"/>
      <c r="E223" s="268"/>
      <c r="F223" s="269"/>
      <c r="G223" s="177" t="str">
        <f>IF(OR(G216="", E217 = "", E218=""), "", IF(D207 = "VOE", SUM(G219:G222),""))</f>
        <v/>
      </c>
      <c r="H223" s="175" t="str">
        <f>IF(OR(G216="",E217="",E218=""),"",IF(D207="VOE",IF(YEAR(D209) = YEAR(F209), (E223/H209) *260, IF(G207=0,0,(E223/G207)*VLOOKUP(H205,PayPeriods,3,FALSE))),""))</f>
        <v/>
      </c>
      <c r="I223" s="24"/>
      <c r="J223" s="444"/>
      <c r="K223" s="444"/>
      <c r="L223" s="29"/>
      <c r="M223" s="29"/>
    </row>
    <row r="224" spans="1:13" ht="15.75" customHeight="1" x14ac:dyDescent="0.25">
      <c r="A224" s="19"/>
      <c r="B224" s="261"/>
      <c r="C224" s="405" t="str">
        <f>IF(E218="","Gross Pay Prior Year",CONCATENATE("Gross Pay ",YEAR(E218)-1))</f>
        <v>Gross Pay Prior Year</v>
      </c>
      <c r="D224" s="406"/>
      <c r="E224" s="268"/>
      <c r="F224" s="270"/>
      <c r="G224" s="270"/>
      <c r="H224" s="271"/>
      <c r="I224" s="24"/>
      <c r="J224" s="392" t="s">
        <v>326</v>
      </c>
      <c r="K224" s="392"/>
      <c r="L224" s="28"/>
    </row>
    <row r="225" spans="1:25" ht="16.5" thickBot="1" x14ac:dyDescent="0.3">
      <c r="A225" s="19"/>
      <c r="B225" s="272"/>
      <c r="C225" s="405" t="str">
        <f>IF(E218="","Gross Pay Prior Year",CONCATENATE("Gross Pay ",YEAR(E218)-2))</f>
        <v>Gross Pay Prior Year</v>
      </c>
      <c r="D225" s="406"/>
      <c r="E225" s="273"/>
      <c r="F225" s="270"/>
      <c r="G225" s="270"/>
      <c r="H225" s="271"/>
      <c r="I225" s="24"/>
      <c r="J225" s="392"/>
      <c r="K225" s="392"/>
      <c r="L225" s="28"/>
    </row>
    <row r="226" spans="1:25" ht="15.75" x14ac:dyDescent="0.25">
      <c r="A226" s="19"/>
      <c r="B226" s="188"/>
      <c r="C226" s="274"/>
      <c r="D226" s="274"/>
      <c r="E226" s="270"/>
      <c r="F226" s="270"/>
      <c r="G226" s="270"/>
      <c r="H226" s="271"/>
      <c r="I226" s="24"/>
      <c r="J226" s="149"/>
      <c r="K226" s="369"/>
      <c r="L226" s="28"/>
    </row>
    <row r="227" spans="1:25" ht="15" customHeight="1" x14ac:dyDescent="0.25">
      <c r="A227" s="19"/>
      <c r="B227" s="451" t="str">
        <f>IF(D207="VOE", IF(E219+E220+E222= E223, "", "Base Pay + Overtime + Commissions/Tips do not add to the Gross Pay (Current Year).  Please correct the numbers or explain the difference."), "")</f>
        <v/>
      </c>
      <c r="C227" s="452"/>
      <c r="D227" s="452"/>
      <c r="E227" s="452"/>
      <c r="F227" s="452"/>
      <c r="G227" s="452"/>
      <c r="H227" s="453"/>
      <c r="I227" s="24"/>
      <c r="J227" s="149"/>
      <c r="K227" s="369"/>
      <c r="L227" s="28"/>
    </row>
    <row r="228" spans="1:25" ht="16.5" thickBot="1" x14ac:dyDescent="0.3">
      <c r="A228" s="19"/>
      <c r="B228" s="261"/>
      <c r="C228" s="446"/>
      <c r="D228" s="446"/>
      <c r="E228" s="275"/>
      <c r="F228" s="275"/>
      <c r="G228" s="276" t="s">
        <v>7</v>
      </c>
      <c r="H228" s="277">
        <f>IF(OR(C237 = "", D237="", E237=""), IF(OR(C236 = "", D236 = "", E236 = ""), (E235-C235)/2, (E236-C236)/2), (E237-C237)/2)</f>
        <v>0</v>
      </c>
      <c r="I228" s="24"/>
      <c r="J228" s="392"/>
      <c r="K228" s="392"/>
    </row>
    <row r="229" spans="1:25" ht="16.5" customHeight="1" thickBot="1" x14ac:dyDescent="0.3">
      <c r="A229" s="19"/>
      <c r="B229" s="278" t="s">
        <v>17</v>
      </c>
      <c r="C229" s="411" t="s">
        <v>116</v>
      </c>
      <c r="D229" s="411"/>
      <c r="E229" s="279"/>
      <c r="F229" s="412" t="s">
        <v>54</v>
      </c>
      <c r="G229" s="412"/>
      <c r="H229" s="280" t="str">
        <f>IF(OR(H228="", H228 = 0, H228&gt;31), "", IF(H228 &gt;20, "Monthly", IF(H228&gt;14, "Semi-Monthly", IF(H228&gt;9, "Bi-Weekly", "Weekly"))))</f>
        <v/>
      </c>
      <c r="I229" s="24"/>
      <c r="J229" s="445" t="s">
        <v>233</v>
      </c>
      <c r="K229" s="445"/>
    </row>
    <row r="230" spans="1:25" ht="15.75" x14ac:dyDescent="0.25">
      <c r="A230" s="19"/>
      <c r="B230" s="281"/>
      <c r="C230" s="282"/>
      <c r="D230" s="282"/>
      <c r="E230" s="282"/>
      <c r="F230" s="283"/>
      <c r="G230" s="283"/>
      <c r="H230" s="280"/>
      <c r="I230" s="24"/>
      <c r="J230" s="392"/>
      <c r="K230" s="392"/>
    </row>
    <row r="231" spans="1:25" ht="15.75" customHeight="1" x14ac:dyDescent="0.25">
      <c r="A231" s="19"/>
      <c r="B231" s="188"/>
      <c r="C231" s="413" t="str">
        <f>IF(D207="Pay Stubs",IF(H205&lt;&gt;"",IF(OR(H205="Semi-Monthly",H205="Monthly"),"Enter number of Pay Periods to Date", IF(F231&gt;0,"Payroll Frequency changed, delete value in F231", "")),""), "")</f>
        <v/>
      </c>
      <c r="D231" s="413"/>
      <c r="E231" s="413"/>
      <c r="F231" s="284"/>
      <c r="G231" s="285">
        <f>IF(C231 = "Enter number of Pay Periods to Date", 50, 0)</f>
        <v>0</v>
      </c>
      <c r="H231" s="280"/>
      <c r="I231" s="24"/>
      <c r="J231" s="444" t="s">
        <v>327</v>
      </c>
      <c r="K231" s="444"/>
    </row>
    <row r="232" spans="1:25" ht="35.1" customHeight="1" x14ac:dyDescent="0.25">
      <c r="A232" s="19"/>
      <c r="B232" s="286"/>
      <c r="C232" s="414" t="str">
        <f xml:space="preserve"> IF(AND(OR(G251="", G251 = 0), OR(H251="", H251=0)), "", IF(H228&gt;31, "Pay stubs do not appear to be consecutive based on dates entered.", IF(OR( E236 &lt; C236, E236 &lt;D236, E237 &lt; C237, E237 &lt;D237), "Pay Stubs may be out of order.  Please check dates.",IF(H229 = "", "", IF(E229 = H229, "", "If Payroll Frequency selected does not equal Recommended please provide an explanation.")))))</f>
        <v/>
      </c>
      <c r="D232" s="414"/>
      <c r="E232" s="414"/>
      <c r="F232" s="414"/>
      <c r="G232" s="414"/>
      <c r="H232" s="415"/>
      <c r="I232" s="24"/>
      <c r="J232" s="444"/>
      <c r="K232" s="444"/>
    </row>
    <row r="233" spans="1:25" ht="15.75" x14ac:dyDescent="0.25">
      <c r="A233" s="19"/>
      <c r="B233" s="188"/>
      <c r="C233" s="287"/>
      <c r="D233" s="274"/>
      <c r="E233" s="274"/>
      <c r="F233" s="274"/>
      <c r="G233" s="274"/>
      <c r="H233" s="288"/>
      <c r="I233" s="24"/>
      <c r="J233" s="392"/>
      <c r="K233" s="392"/>
    </row>
    <row r="234" spans="1:25" ht="24.75" customHeight="1" thickBot="1" x14ac:dyDescent="0.3">
      <c r="A234" s="19"/>
      <c r="B234" s="289"/>
      <c r="C234" s="290" t="s">
        <v>66</v>
      </c>
      <c r="D234" s="290" t="s">
        <v>67</v>
      </c>
      <c r="E234" s="290" t="s">
        <v>255</v>
      </c>
      <c r="F234" s="291" t="s">
        <v>53</v>
      </c>
      <c r="G234" s="290" t="s">
        <v>52</v>
      </c>
      <c r="H234" s="290" t="s">
        <v>51</v>
      </c>
      <c r="I234" s="19"/>
      <c r="J234" s="444" t="s">
        <v>328</v>
      </c>
      <c r="K234" s="444"/>
    </row>
    <row r="235" spans="1:25" ht="13.5" customHeight="1" x14ac:dyDescent="0.25">
      <c r="A235" s="19"/>
      <c r="B235" s="292" t="s">
        <v>100</v>
      </c>
      <c r="C235" s="293"/>
      <c r="D235" s="294"/>
      <c r="E235" s="295"/>
      <c r="F235" s="416" t="str">
        <f>IF(D207 = "Pay Stubs", IF(AND(H205 &lt;&gt; "", F209 &lt;&gt; ""), IF(H205 = "Annual", "1 pay period to date", IF(OR(H205="Semi-Monthly", H205 = "Monthly"), "", IF(E229 = "", "",CONCATENATE(G207," pay periods to date")))), ""), "")</f>
        <v/>
      </c>
      <c r="G235" s="419" t="str">
        <f>IF(D207 = "Pay Stubs", IF(G239 = "Hourly Pay Rate", IF((C238+D238+E238)/3&gt;VLOOKUP(H205,PayPeriods,6,FALSE),CONCATENATE("Average hours &gt; ", ROUND(VLOOKUP(H205, PayPeriods, 6, FALSE),2), " (Standard Work Hours in Year / Pay Periods in Year); ", ROUND(VLOOKUP(H205, PayPeriods, 6, FALSE),2), " hours used to calculate base pay."), ""), ""), "")</f>
        <v/>
      </c>
      <c r="H235" s="420"/>
      <c r="I235" s="39"/>
      <c r="J235" s="444"/>
      <c r="K235" s="444"/>
    </row>
    <row r="236" spans="1:25" ht="15.75" customHeight="1" x14ac:dyDescent="0.25">
      <c r="A236" s="19"/>
      <c r="B236" s="292" t="s">
        <v>101</v>
      </c>
      <c r="C236" s="296"/>
      <c r="D236" s="297"/>
      <c r="E236" s="298"/>
      <c r="F236" s="417"/>
      <c r="G236" s="421"/>
      <c r="H236" s="422"/>
      <c r="I236" s="40"/>
      <c r="J236" s="444" t="s">
        <v>329</v>
      </c>
      <c r="K236" s="444"/>
    </row>
    <row r="237" spans="1:25" ht="15.75" x14ac:dyDescent="0.25">
      <c r="A237" s="19"/>
      <c r="B237" s="292" t="s">
        <v>102</v>
      </c>
      <c r="C237" s="296"/>
      <c r="D237" s="297"/>
      <c r="E237" s="299"/>
      <c r="F237" s="417"/>
      <c r="G237" s="421"/>
      <c r="H237" s="422"/>
      <c r="I237" s="39"/>
      <c r="J237" s="444"/>
      <c r="K237" s="444"/>
    </row>
    <row r="238" spans="1:25" ht="16.5" thickBot="1" x14ac:dyDescent="0.3">
      <c r="A238" s="19"/>
      <c r="B238" s="300" t="s">
        <v>103</v>
      </c>
      <c r="C238" s="301"/>
      <c r="D238" s="302"/>
      <c r="E238" s="303"/>
      <c r="F238" s="418"/>
      <c r="G238" s="421"/>
      <c r="H238" s="422"/>
      <c r="I238" s="39"/>
      <c r="J238" s="444"/>
      <c r="K238" s="444"/>
    </row>
    <row r="239" spans="1:25" ht="16.5" thickBot="1" x14ac:dyDescent="0.3">
      <c r="A239" s="19"/>
      <c r="B239" s="304" t="s">
        <v>27</v>
      </c>
      <c r="C239" s="305"/>
      <c r="D239" s="306"/>
      <c r="E239" s="307"/>
      <c r="F239" s="308" t="s">
        <v>90</v>
      </c>
      <c r="G239" s="423"/>
      <c r="H239" s="424"/>
      <c r="I239" s="39"/>
      <c r="J239" s="392" t="s">
        <v>321</v>
      </c>
      <c r="K239" s="392"/>
      <c r="P239" s="28"/>
      <c r="Q239" s="29"/>
      <c r="R239" s="29"/>
      <c r="S239" s="29"/>
      <c r="T239" s="29"/>
      <c r="U239" s="29"/>
      <c r="V239" s="29"/>
      <c r="W239" s="29"/>
      <c r="X239" s="29"/>
      <c r="Y239" s="29"/>
    </row>
    <row r="240" spans="1:25" ht="15.75" customHeight="1" x14ac:dyDescent="0.25">
      <c r="A240" s="19"/>
      <c r="B240" s="309" t="s">
        <v>247</v>
      </c>
      <c r="C240" s="310">
        <f>SUM(C241:C248)</f>
        <v>0</v>
      </c>
      <c r="D240" s="310">
        <f t="shared" ref="D240:E240" si="4">SUM(D241:D248)</f>
        <v>0</v>
      </c>
      <c r="E240" s="310">
        <f t="shared" si="4"/>
        <v>0</v>
      </c>
      <c r="F240" s="310">
        <f>SUM(F241:F248)</f>
        <v>0</v>
      </c>
      <c r="G240" s="311" t="str">
        <f>IF(OR(E229 = "", G239 = ""), "", IF(AND(E236="", E237 = ""), "", IF(D207 = "Pay Stubs", IF(G239 = "Hourly Pay Rate", H210*E239*(VLOOKUP(H205,PayPeriods,3,FALSE)),E239*VLOOKUP(G239, PayRates, 2, FALSE)), "")))</f>
        <v/>
      </c>
      <c r="H240" s="256"/>
      <c r="I240" s="39"/>
      <c r="J240" s="392" t="s">
        <v>330</v>
      </c>
      <c r="K240" s="392"/>
      <c r="P240" s="30"/>
      <c r="Q240" s="29"/>
      <c r="R240" s="31"/>
      <c r="S240" s="32"/>
      <c r="T240" s="33"/>
      <c r="U240" s="33"/>
      <c r="V240" s="29"/>
    </row>
    <row r="241" spans="1:22" ht="15.75" customHeight="1" x14ac:dyDescent="0.25">
      <c r="A241" s="19"/>
      <c r="B241" s="312" t="s">
        <v>8</v>
      </c>
      <c r="C241" s="313"/>
      <c r="D241" s="306"/>
      <c r="E241" s="307"/>
      <c r="F241" s="266"/>
      <c r="G241" s="311"/>
      <c r="H241" s="256"/>
      <c r="I241" s="39"/>
      <c r="J241" s="145"/>
      <c r="K241" s="150"/>
      <c r="P241" s="29"/>
      <c r="Q241" s="29"/>
      <c r="R241" s="31"/>
      <c r="S241" s="32"/>
      <c r="T241" s="33"/>
      <c r="U241" s="33"/>
      <c r="V241" s="29"/>
    </row>
    <row r="242" spans="1:22" ht="15.75" customHeight="1" x14ac:dyDescent="0.25">
      <c r="A242" s="19"/>
      <c r="B242" s="312" t="s">
        <v>248</v>
      </c>
      <c r="C242" s="313"/>
      <c r="D242" s="306"/>
      <c r="E242" s="307"/>
      <c r="F242" s="266"/>
      <c r="G242" s="311"/>
      <c r="H242" s="256"/>
      <c r="I242" s="39"/>
      <c r="J242" s="392" t="s">
        <v>339</v>
      </c>
      <c r="K242" s="392"/>
      <c r="P242" s="29"/>
      <c r="Q242" s="29"/>
      <c r="R242" s="31"/>
      <c r="S242" s="32"/>
      <c r="T242" s="33"/>
      <c r="U242" s="33"/>
      <c r="V242" s="29"/>
    </row>
    <row r="243" spans="1:22" ht="30.75" customHeight="1" x14ac:dyDescent="0.25">
      <c r="A243" s="19"/>
      <c r="B243" s="312" t="s">
        <v>249</v>
      </c>
      <c r="C243" s="313"/>
      <c r="D243" s="306"/>
      <c r="E243" s="307"/>
      <c r="F243" s="266"/>
      <c r="G243" s="311"/>
      <c r="H243" s="256"/>
      <c r="I243" s="39"/>
      <c r="J243" s="392" t="s">
        <v>340</v>
      </c>
      <c r="K243" s="392"/>
      <c r="P243" s="29"/>
      <c r="Q243" s="29"/>
      <c r="R243" s="31"/>
      <c r="S243" s="32"/>
      <c r="T243" s="33"/>
      <c r="U243" s="33"/>
      <c r="V243" s="29"/>
    </row>
    <row r="244" spans="1:22" ht="15.75" customHeight="1" x14ac:dyDescent="0.25">
      <c r="A244" s="19"/>
      <c r="B244" s="312" t="s">
        <v>250</v>
      </c>
      <c r="C244" s="313"/>
      <c r="D244" s="306"/>
      <c r="E244" s="307"/>
      <c r="F244" s="266"/>
      <c r="G244" s="311"/>
      <c r="H244" s="256"/>
      <c r="I244" s="39"/>
      <c r="J244" s="151"/>
      <c r="K244" s="370"/>
      <c r="P244" s="29"/>
      <c r="Q244" s="29"/>
      <c r="R244" s="31"/>
      <c r="S244" s="32"/>
      <c r="T244" s="33"/>
      <c r="U244" s="33"/>
      <c r="V244" s="29"/>
    </row>
    <row r="245" spans="1:22" ht="15.75" customHeight="1" x14ac:dyDescent="0.25">
      <c r="A245" s="19"/>
      <c r="B245" s="312" t="s">
        <v>251</v>
      </c>
      <c r="C245" s="313"/>
      <c r="D245" s="306"/>
      <c r="E245" s="307"/>
      <c r="F245" s="266"/>
      <c r="G245" s="311"/>
      <c r="H245" s="256"/>
      <c r="I245" s="39"/>
      <c r="J245" s="151"/>
      <c r="K245" s="370"/>
      <c r="P245" s="29"/>
      <c r="Q245" s="29"/>
      <c r="R245" s="31"/>
      <c r="S245" s="32"/>
      <c r="T245" s="33"/>
      <c r="U245" s="33"/>
      <c r="V245" s="29"/>
    </row>
    <row r="246" spans="1:22" ht="15.75" customHeight="1" x14ac:dyDescent="0.25">
      <c r="A246" s="19"/>
      <c r="B246" s="312" t="s">
        <v>252</v>
      </c>
      <c r="C246" s="313"/>
      <c r="D246" s="306"/>
      <c r="E246" s="307"/>
      <c r="F246" s="266"/>
      <c r="G246" s="311"/>
      <c r="H246" s="256"/>
      <c r="I246" s="39"/>
      <c r="J246" s="151"/>
      <c r="K246" s="370"/>
      <c r="P246" s="29"/>
      <c r="Q246" s="29"/>
      <c r="R246" s="31"/>
      <c r="S246" s="32"/>
      <c r="T246" s="33"/>
      <c r="U246" s="33"/>
      <c r="V246" s="29"/>
    </row>
    <row r="247" spans="1:22" ht="15.75" customHeight="1" x14ac:dyDescent="0.25">
      <c r="A247" s="19"/>
      <c r="B247" s="312" t="s">
        <v>253</v>
      </c>
      <c r="C247" s="313"/>
      <c r="D247" s="306"/>
      <c r="E247" s="307"/>
      <c r="F247" s="266"/>
      <c r="G247" s="311"/>
      <c r="H247" s="256"/>
      <c r="I247" s="39"/>
      <c r="J247" s="151"/>
      <c r="K247" s="370"/>
      <c r="P247" s="29"/>
      <c r="Q247" s="29"/>
      <c r="R247" s="31"/>
      <c r="S247" s="32"/>
      <c r="T247" s="33"/>
      <c r="U247" s="33"/>
      <c r="V247" s="29"/>
    </row>
    <row r="248" spans="1:22" ht="15.75" customHeight="1" x14ac:dyDescent="0.25">
      <c r="A248" s="19"/>
      <c r="B248" s="312" t="s">
        <v>254</v>
      </c>
      <c r="C248" s="313"/>
      <c r="D248" s="306"/>
      <c r="E248" s="307"/>
      <c r="F248" s="266"/>
      <c r="G248" s="311"/>
      <c r="H248" s="256"/>
      <c r="I248" s="39"/>
      <c r="J248" s="145"/>
      <c r="K248" s="150"/>
      <c r="P248" s="29"/>
      <c r="Q248" s="29"/>
      <c r="R248" s="31"/>
      <c r="S248" s="32"/>
      <c r="T248" s="33"/>
      <c r="U248" s="33"/>
      <c r="V248" s="29"/>
    </row>
    <row r="249" spans="1:22" ht="15.75" customHeight="1" x14ac:dyDescent="0.25">
      <c r="A249" s="19"/>
      <c r="B249" s="304" t="s">
        <v>16</v>
      </c>
      <c r="C249" s="305"/>
      <c r="D249" s="306"/>
      <c r="E249" s="307"/>
      <c r="F249" s="268"/>
      <c r="G249" s="314" t="str">
        <f>IF(E229="","",IF(AND(E236="",E237=""),"",IF(D207&lt;&gt;"Pay Stubs","", IF(YEAR(D209)=YEAR(E209), IF(OR(F249="", F249 = 0), (SUM(C249:E249)/3)*VLOOKUP(H205, PayPeriods, 3, FALSE), (F249/H209)*260), IF(G207=0,0,IF(OR(F249="", F249 = 0), SUM(C249:E249)/3*VLOOKUP(H205, PayPeriods, 3, FALSE), (F249/G207)*VLOOKUP(H205,PayPeriods,3,FALSE)))))))</f>
        <v/>
      </c>
      <c r="H249" s="260"/>
      <c r="I249" s="39"/>
      <c r="J249" s="444" t="s">
        <v>331</v>
      </c>
      <c r="K249" s="444"/>
      <c r="P249" s="29"/>
      <c r="Q249" s="29"/>
      <c r="R249" s="31"/>
      <c r="S249" s="32"/>
      <c r="T249" s="33"/>
      <c r="U249" s="33"/>
      <c r="V249" s="29"/>
    </row>
    <row r="250" spans="1:22" ht="26.25" customHeight="1" x14ac:dyDescent="0.25">
      <c r="A250" s="19"/>
      <c r="B250" s="304" t="s">
        <v>33</v>
      </c>
      <c r="C250" s="305"/>
      <c r="D250" s="306"/>
      <c r="E250" s="307"/>
      <c r="F250" s="268"/>
      <c r="G250" s="315" t="str">
        <f>IF(E229="","",IF(AND(E236="",E237=""),"",IF(D207&lt;&gt;"Pay Stubs","", IF(YEAR(D209)=YEAR(E209), IF(OR(F250="", F250 = 0), (SUM(C250:E250)/3)*VLOOKUP(H205, PayPeriods, 3, FALSE), (F250/H209)*260), IF(G207=0,0,IF(OR(F250="", F250 = 0), SUM(C250:E250)/3*VLOOKUP(H205, PayPeriods, 3, FALSE), (F250/G207)*VLOOKUP(H205,PayPeriods,3,FALSE)))))))</f>
        <v/>
      </c>
      <c r="H250" s="260"/>
      <c r="I250" s="39"/>
      <c r="J250" s="444" t="s">
        <v>332</v>
      </c>
      <c r="K250" s="444"/>
      <c r="P250" s="29"/>
      <c r="Q250" s="29"/>
      <c r="R250" s="31"/>
      <c r="S250" s="32"/>
      <c r="T250" s="33"/>
      <c r="U250" s="33"/>
      <c r="V250" s="29"/>
    </row>
    <row r="251" spans="1:22" ht="15.75" customHeight="1" x14ac:dyDescent="0.25">
      <c r="A251" s="19"/>
      <c r="B251" s="292" t="s">
        <v>104</v>
      </c>
      <c r="C251" s="305"/>
      <c r="D251" s="306"/>
      <c r="E251" s="307"/>
      <c r="F251" s="268"/>
      <c r="G251" s="314" t="str">
        <f>IF(E229 = "", "", IF(AND(E236 = "", E237=""), "", IF(D207 = "Pay Stubs", (G240+G249+G250), "")))</f>
        <v/>
      </c>
      <c r="H251" s="316" t="str">
        <f>IF(E229= "", "", IF(AND(E236="", E237 = ""), "", IF(D207 = "Pay Stubs", IF(YEAR(D209) = YEAR(F209), (F251/H209) *260, IF(G207 = 0, 0, (F251/G207)*VLOOKUP(H205,PayPeriods,3,FALSE))), "")))</f>
        <v/>
      </c>
      <c r="I251" s="39"/>
      <c r="J251" s="444" t="s">
        <v>333</v>
      </c>
      <c r="K251" s="444"/>
      <c r="P251" s="29"/>
      <c r="Q251" s="29"/>
      <c r="R251" s="31"/>
      <c r="S251" s="32"/>
      <c r="T251" s="33"/>
      <c r="U251" s="33"/>
      <c r="V251" s="29"/>
    </row>
    <row r="252" spans="1:22" ht="15.75" customHeight="1" x14ac:dyDescent="0.25">
      <c r="A252" s="19"/>
      <c r="B252" s="129"/>
      <c r="C252" s="270"/>
      <c r="D252" s="270"/>
      <c r="E252" s="270"/>
      <c r="F252" s="270"/>
      <c r="G252" s="270"/>
      <c r="H252" s="270"/>
      <c r="I252" s="39"/>
      <c r="J252" s="145"/>
      <c r="K252" s="146"/>
      <c r="P252" s="29"/>
      <c r="Q252" s="29"/>
      <c r="R252" s="31"/>
      <c r="S252" s="32"/>
      <c r="T252" s="33"/>
      <c r="U252" s="33"/>
      <c r="V252" s="29"/>
    </row>
    <row r="253" spans="1:22" ht="15.75" customHeight="1" x14ac:dyDescent="0.25">
      <c r="A253" s="19"/>
      <c r="B253" s="317" t="str">
        <f>IF(D207 = "VOE", "", IF((F240+F249+F250) = 0, "",IF((F240+F249+F250) = F251, "", "Year to Date Base pay, Overtime and Other income do not add to the Gross Wages, please correct or explain.")))</f>
        <v/>
      </c>
      <c r="C253" s="85"/>
      <c r="D253" s="85"/>
      <c r="E253" s="318"/>
      <c r="F253" s="90"/>
      <c r="G253" s="90"/>
      <c r="H253" s="90"/>
      <c r="I253" s="24"/>
      <c r="J253" s="145"/>
      <c r="K253" s="146"/>
      <c r="P253" s="29"/>
      <c r="Q253" s="29"/>
      <c r="R253" s="31"/>
      <c r="S253" s="32"/>
      <c r="T253" s="33"/>
      <c r="U253" s="33"/>
      <c r="V253" s="29"/>
    </row>
    <row r="254" spans="1:22" ht="15.75" customHeight="1" x14ac:dyDescent="0.25">
      <c r="A254" s="19"/>
      <c r="B254" s="317" t="str">
        <f>IF(D207 = "VOE", "", IF(F251 &lt; E251, "Year to Date Gross Wages must be greater than or equal to the last pay stub", ""))</f>
        <v/>
      </c>
      <c r="C254" s="85"/>
      <c r="D254" s="85"/>
      <c r="E254" s="90"/>
      <c r="F254" s="90"/>
      <c r="G254" s="90"/>
      <c r="H254" s="90"/>
      <c r="I254" s="24"/>
      <c r="J254" s="145"/>
      <c r="K254" s="146"/>
      <c r="P254" s="29"/>
      <c r="Q254" s="29"/>
      <c r="R254" s="31"/>
      <c r="S254" s="32"/>
      <c r="T254" s="33"/>
      <c r="U254" s="33"/>
      <c r="V254" s="29"/>
    </row>
    <row r="255" spans="1:22" ht="15.75" customHeight="1" x14ac:dyDescent="0.25">
      <c r="A255" s="19"/>
      <c r="B255" s="85"/>
      <c r="C255" s="317"/>
      <c r="D255" s="85"/>
      <c r="E255" s="90"/>
      <c r="F255" s="90"/>
      <c r="G255" s="90"/>
      <c r="H255" s="90"/>
      <c r="I255" s="24"/>
      <c r="J255" s="145"/>
      <c r="K255" s="146"/>
      <c r="P255" s="29"/>
      <c r="Q255" s="29"/>
      <c r="R255" s="31"/>
      <c r="S255" s="32"/>
      <c r="T255" s="33"/>
      <c r="U255" s="33"/>
      <c r="V255" s="29"/>
    </row>
    <row r="256" spans="1:22" ht="15.75" customHeight="1" x14ac:dyDescent="0.25">
      <c r="A256" s="19"/>
      <c r="B256" s="319" t="str">
        <f xml:space="preserve"> IF(AND(B257 = "", B258 = ""), "", "If Regular Base Hours and/or Base Pay Rate are not provided on the check stubs, enter the numbers calculated below.")</f>
        <v/>
      </c>
      <c r="C256" s="317"/>
      <c r="D256" s="85"/>
      <c r="E256" s="90"/>
      <c r="F256" s="90"/>
      <c r="G256" s="90"/>
      <c r="H256" s="90"/>
      <c r="I256" s="24"/>
      <c r="J256" s="145"/>
      <c r="K256" s="146"/>
      <c r="L256" s="37"/>
      <c r="M256" s="38"/>
      <c r="P256" s="29"/>
      <c r="Q256" s="29"/>
      <c r="R256" s="31"/>
      <c r="S256" s="32"/>
      <c r="T256" s="33"/>
      <c r="U256" s="33"/>
      <c r="V256" s="29"/>
    </row>
    <row r="257" spans="1:22" ht="15.75" customHeight="1" x14ac:dyDescent="0.25">
      <c r="A257" s="19"/>
      <c r="B257" s="320" t="str">
        <f>IF(D207 = "Pay Stubs", IF(G239 = "Hourly Pay Rate", IF(AND(C257="", D257 = "", E257 = ""), "","Hours Calculator"), ""), "")</f>
        <v/>
      </c>
      <c r="C257" s="321" t="str">
        <f>IF(D207 = "Pay Stubs", IF(G239 = "Hourly Pay Rate", IF(C239 = "", "",C240/C239), ""), "")</f>
        <v/>
      </c>
      <c r="D257" s="321" t="str">
        <f>IF(D207 = "Pay Stubs", IF(G239 = "Hourly Pay Rate", IF(D239 = "", "", D240/D239), ""), "")</f>
        <v/>
      </c>
      <c r="E257" s="321" t="str">
        <f>IF(D207 = "Pay Stubs", IF(G239 = "Hourly Pay Rate", IF(E239 = "", "", E240/E239), ""), "")</f>
        <v/>
      </c>
      <c r="F257" s="90"/>
      <c r="G257" s="87"/>
      <c r="H257" s="85"/>
      <c r="I257" s="24"/>
      <c r="J257" s="145"/>
      <c r="K257" s="146"/>
      <c r="L257" s="37"/>
      <c r="M257" s="38"/>
      <c r="P257" s="29"/>
      <c r="Q257" s="29"/>
      <c r="R257" s="31"/>
      <c r="S257" s="32"/>
      <c r="T257" s="33"/>
      <c r="U257" s="33"/>
      <c r="V257" s="29"/>
    </row>
    <row r="258" spans="1:22" ht="15.75" x14ac:dyDescent="0.25">
      <c r="A258" s="19"/>
      <c r="B258" s="327"/>
      <c r="C258" s="322" t="str">
        <f>IF(D207 = "Pay Stubs", IF(G239="Hourly Pay Rate", IF(OR(C238 = "",C238 = 0), "", C240/C238),""), "")</f>
        <v/>
      </c>
      <c r="D258" s="322" t="str">
        <f>IF(D207="Pay Stubs",IF(G239="Hourly Pay Rate",IF(OR(D238="", D238 = 0),"",D240/D238), ""),"")</f>
        <v/>
      </c>
      <c r="E258" s="322" t="str">
        <f>IF(D207 = "Pay Stubs", IF(G239="Hourly Pay Rate", IF(OR(E238 = "",E238 = 0), "", E240/E238), ""), "")</f>
        <v/>
      </c>
      <c r="F258" s="114"/>
      <c r="G258" s="328"/>
      <c r="H258" s="114"/>
      <c r="I258" s="27"/>
      <c r="J258" s="145"/>
      <c r="K258" s="146"/>
      <c r="L258" s="37"/>
      <c r="M258" s="38"/>
      <c r="P258" s="29"/>
      <c r="Q258" s="29"/>
      <c r="R258" s="31"/>
      <c r="S258" s="32"/>
      <c r="T258" s="33"/>
      <c r="U258" s="33"/>
      <c r="V258" s="29"/>
    </row>
    <row r="259" spans="1:22" ht="15.75" x14ac:dyDescent="0.25">
      <c r="A259" s="19"/>
      <c r="B259" s="114"/>
      <c r="C259" s="274"/>
      <c r="D259" s="274"/>
      <c r="E259" s="274"/>
      <c r="F259" s="274"/>
      <c r="G259" s="114"/>
      <c r="H259" s="329"/>
      <c r="I259" s="27"/>
      <c r="J259" s="145"/>
      <c r="K259" s="146"/>
      <c r="L259" s="37"/>
    </row>
    <row r="260" spans="1:22" ht="15.75" customHeight="1" x14ac:dyDescent="0.25">
      <c r="A260" s="19"/>
      <c r="B260" s="330"/>
      <c r="C260" s="114"/>
      <c r="D260" s="114"/>
      <c r="E260" s="114"/>
      <c r="F260" s="114"/>
      <c r="G260" s="114"/>
      <c r="H260" s="114"/>
      <c r="I260" s="39"/>
      <c r="J260" s="145"/>
      <c r="K260" s="146"/>
      <c r="L260" s="37"/>
    </row>
    <row r="261" spans="1:22" ht="16.5" customHeight="1" thickBot="1" x14ac:dyDescent="0.3">
      <c r="A261" s="19"/>
      <c r="B261" s="425" t="s">
        <v>84</v>
      </c>
      <c r="C261" s="427" t="s">
        <v>295</v>
      </c>
      <c r="D261" s="428"/>
      <c r="E261" s="331"/>
      <c r="F261" s="429" t="s">
        <v>108</v>
      </c>
      <c r="G261" s="430"/>
      <c r="H261" s="332"/>
      <c r="I261" s="19"/>
      <c r="J261" s="443" t="s">
        <v>270</v>
      </c>
      <c r="K261" s="443"/>
      <c r="L261" s="37"/>
    </row>
    <row r="262" spans="1:22" ht="15.75" customHeight="1" x14ac:dyDescent="0.25">
      <c r="A262" s="19"/>
      <c r="B262" s="426"/>
      <c r="C262" s="275"/>
      <c r="D262" s="275"/>
      <c r="E262" s="275"/>
      <c r="F262" s="275"/>
      <c r="G262" s="275"/>
      <c r="H262" s="166"/>
      <c r="I262" s="19"/>
      <c r="J262" s="392" t="s">
        <v>341</v>
      </c>
      <c r="K262" s="392"/>
      <c r="L262" s="37"/>
    </row>
    <row r="263" spans="1:22" ht="45.75" customHeight="1" thickBot="1" x14ac:dyDescent="0.3">
      <c r="A263" s="19"/>
      <c r="B263" s="261"/>
      <c r="C263" s="333">
        <f>52-E261</f>
        <v>52</v>
      </c>
      <c r="D263" s="334">
        <f>IF(E264= "", 52, 52-E264)</f>
        <v>52</v>
      </c>
      <c r="E263" s="291" t="s">
        <v>37</v>
      </c>
      <c r="F263" s="335" t="s">
        <v>50</v>
      </c>
      <c r="G263" s="335" t="s">
        <v>110</v>
      </c>
      <c r="H263" s="336" t="s">
        <v>109</v>
      </c>
      <c r="I263" s="48"/>
      <c r="J263" s="392" t="s">
        <v>342</v>
      </c>
      <c r="K263" s="392"/>
      <c r="L263" s="37"/>
    </row>
    <row r="264" spans="1:22" ht="15.75" customHeight="1" x14ac:dyDescent="0.25">
      <c r="A264" s="19"/>
      <c r="B264" s="398" t="str">
        <f>IF(E261 &gt;0, CONCATENATE(52-E261, " weeks employed in calendar year."), "")</f>
        <v/>
      </c>
      <c r="C264" s="432" t="s">
        <v>107</v>
      </c>
      <c r="D264" s="434"/>
      <c r="E264" s="337"/>
      <c r="F264" s="338"/>
      <c r="G264" s="339"/>
      <c r="H264" s="340"/>
      <c r="I264" s="19"/>
      <c r="J264" s="392"/>
      <c r="K264" s="392"/>
      <c r="L264" s="37"/>
    </row>
    <row r="265" spans="1:22" ht="15.75" customHeight="1" x14ac:dyDescent="0.25">
      <c r="A265" s="19"/>
      <c r="B265" s="398"/>
      <c r="C265" s="435" t="s">
        <v>34</v>
      </c>
      <c r="D265" s="436"/>
      <c r="E265" s="341"/>
      <c r="F265" s="338"/>
      <c r="G265" s="339"/>
      <c r="H265" s="340"/>
      <c r="I265" s="19"/>
      <c r="J265" s="392" t="s">
        <v>309</v>
      </c>
      <c r="K265" s="392"/>
      <c r="L265" s="28"/>
    </row>
    <row r="266" spans="1:22" ht="26.25" customHeight="1" x14ac:dyDescent="0.25">
      <c r="A266" s="39"/>
      <c r="B266" s="398"/>
      <c r="C266" s="432" t="s">
        <v>111</v>
      </c>
      <c r="D266" s="434"/>
      <c r="E266" s="342"/>
      <c r="F266" s="343"/>
      <c r="G266" s="344"/>
      <c r="H266" s="344"/>
      <c r="I266" s="19"/>
      <c r="J266" s="392" t="s">
        <v>310</v>
      </c>
      <c r="K266" s="392"/>
      <c r="L266" s="18"/>
    </row>
    <row r="267" spans="1:22" ht="15.75" customHeight="1" x14ac:dyDescent="0.25">
      <c r="A267" s="39"/>
      <c r="B267" s="431"/>
      <c r="C267" s="432" t="s">
        <v>92</v>
      </c>
      <c r="D267" s="434"/>
      <c r="E267" s="342"/>
      <c r="F267" s="345">
        <f>E266*E265</f>
        <v>0</v>
      </c>
      <c r="G267" s="316">
        <f>(52-E261)*F267</f>
        <v>0</v>
      </c>
      <c r="H267" s="339"/>
      <c r="I267" s="19"/>
      <c r="J267" s="392"/>
      <c r="K267" s="392"/>
      <c r="L267" s="18"/>
    </row>
    <row r="268" spans="1:22" ht="15.75" customHeight="1" x14ac:dyDescent="0.25">
      <c r="A268" s="39"/>
      <c r="B268" s="431"/>
      <c r="C268" s="432" t="s">
        <v>16</v>
      </c>
      <c r="D268" s="434"/>
      <c r="E268" s="342"/>
      <c r="F268" s="345" t="str">
        <f xml:space="preserve"> IF(OR(E264 = "", E264 = 0), "", E268/E264)</f>
        <v/>
      </c>
      <c r="G268" s="316" t="str">
        <f>IF(F268 = "", "", (52-E261)*F268)</f>
        <v/>
      </c>
      <c r="H268" s="339"/>
      <c r="I268" s="19"/>
      <c r="J268" s="392" t="s">
        <v>311</v>
      </c>
      <c r="K268" s="392"/>
      <c r="L268" s="18"/>
    </row>
    <row r="269" spans="1:22" ht="15.75" customHeight="1" x14ac:dyDescent="0.25">
      <c r="A269" s="19"/>
      <c r="B269" s="431"/>
      <c r="C269" s="432" t="s">
        <v>83</v>
      </c>
      <c r="D269" s="434"/>
      <c r="E269" s="342"/>
      <c r="F269" s="345" t="str">
        <f>IF(OR(E264= "", E264 = 0), "", E269/E264)</f>
        <v/>
      </c>
      <c r="G269" s="316" t="str">
        <f>IF(F269="", "", (52-E261)*F269)</f>
        <v/>
      </c>
      <c r="H269" s="339"/>
      <c r="I269" s="19"/>
      <c r="J269" s="392" t="s">
        <v>312</v>
      </c>
      <c r="K269" s="392"/>
      <c r="L269" s="18"/>
    </row>
    <row r="270" spans="1:22" ht="15.75" customHeight="1" x14ac:dyDescent="0.25">
      <c r="A270" s="19"/>
      <c r="B270" s="431"/>
      <c r="C270" s="437" t="s">
        <v>81</v>
      </c>
      <c r="D270" s="438"/>
      <c r="E270" s="268"/>
      <c r="F270" s="346">
        <f>SUM(F267:F269)</f>
        <v>0</v>
      </c>
      <c r="G270" s="177">
        <f>SUM(G267:G269)</f>
        <v>0</v>
      </c>
      <c r="H270" s="177">
        <f>IF(OR(E264 = "", E264 = 0), 0, (52-E261)*(E270/E264))</f>
        <v>0</v>
      </c>
      <c r="I270" s="19"/>
      <c r="J270" s="392" t="s">
        <v>313</v>
      </c>
      <c r="K270" s="392"/>
      <c r="L270" s="18"/>
    </row>
    <row r="271" spans="1:22" ht="15.75" customHeight="1" x14ac:dyDescent="0.25">
      <c r="A271" s="19"/>
      <c r="B271" s="188"/>
      <c r="C271" s="292" t="s">
        <v>114</v>
      </c>
      <c r="D271" s="347"/>
      <c r="E271" s="268"/>
      <c r="F271" s="348"/>
      <c r="G271" s="348"/>
      <c r="H271" s="349"/>
      <c r="I271" s="19"/>
      <c r="J271" s="145"/>
      <c r="K271" s="146"/>
      <c r="L271" s="18"/>
    </row>
    <row r="272" spans="1:22" ht="15.75" customHeight="1" x14ac:dyDescent="0.25">
      <c r="A272" s="19"/>
      <c r="B272" s="197"/>
      <c r="C272" s="439" t="s">
        <v>115</v>
      </c>
      <c r="D272" s="440"/>
      <c r="E272" s="268"/>
      <c r="F272" s="350"/>
      <c r="G272" s="350"/>
      <c r="H272" s="267"/>
      <c r="I272" s="19"/>
      <c r="J272" s="145"/>
      <c r="K272" s="146"/>
      <c r="L272" s="18"/>
    </row>
    <row r="273" spans="1:13" ht="15.75" customHeight="1" x14ac:dyDescent="0.25">
      <c r="A273" s="19"/>
      <c r="B273" s="85"/>
      <c r="C273" s="85"/>
      <c r="D273" s="85"/>
      <c r="E273" s="85"/>
      <c r="F273" s="85"/>
      <c r="G273" s="85"/>
      <c r="H273" s="85"/>
      <c r="I273" s="19"/>
      <c r="J273" s="145"/>
      <c r="K273" s="146"/>
      <c r="L273" s="18"/>
    </row>
    <row r="274" spans="1:13" ht="15.75" customHeight="1" thickBot="1" x14ac:dyDescent="0.3">
      <c r="A274" s="19"/>
      <c r="B274" s="441" t="s">
        <v>74</v>
      </c>
      <c r="C274" s="165"/>
      <c r="D274" s="165"/>
      <c r="E274" s="184" t="s">
        <v>112</v>
      </c>
      <c r="F274" s="184" t="s">
        <v>75</v>
      </c>
      <c r="G274" s="184" t="s">
        <v>76</v>
      </c>
      <c r="H274" s="351" t="s">
        <v>122</v>
      </c>
      <c r="I274" s="19"/>
      <c r="J274" s="443" t="s">
        <v>281</v>
      </c>
      <c r="K274" s="443"/>
      <c r="L274" s="18"/>
    </row>
    <row r="275" spans="1:13" ht="32.25" customHeight="1" x14ac:dyDescent="0.25">
      <c r="A275" s="19"/>
      <c r="B275" s="442"/>
      <c r="C275" s="432" t="s">
        <v>78</v>
      </c>
      <c r="D275" s="433"/>
      <c r="E275" s="352"/>
      <c r="F275" s="353"/>
      <c r="G275" s="354"/>
      <c r="H275" s="355">
        <f>IF(SUM(F275:G275)&gt;=24, SUM(F275:G275),SUM(E275:G275))</f>
        <v>0</v>
      </c>
      <c r="I275" s="19"/>
      <c r="J275" s="392" t="s">
        <v>314</v>
      </c>
      <c r="K275" s="392"/>
      <c r="L275" s="18"/>
    </row>
    <row r="276" spans="1:13" ht="28.5" customHeight="1" x14ac:dyDescent="0.25">
      <c r="A276" s="19"/>
      <c r="B276" s="188"/>
      <c r="C276" s="432" t="s">
        <v>77</v>
      </c>
      <c r="D276" s="433"/>
      <c r="E276" s="356"/>
      <c r="F276" s="357"/>
      <c r="G276" s="307"/>
      <c r="H276" s="358"/>
      <c r="I276" s="19"/>
      <c r="J276" s="392" t="s">
        <v>315</v>
      </c>
      <c r="K276" s="392"/>
      <c r="L276" s="18"/>
    </row>
    <row r="277" spans="1:13" ht="28.5" customHeight="1" x14ac:dyDescent="0.25">
      <c r="A277" s="19"/>
      <c r="B277" s="188"/>
      <c r="C277" s="432" t="s">
        <v>79</v>
      </c>
      <c r="D277" s="433"/>
      <c r="E277" s="356"/>
      <c r="F277" s="357"/>
      <c r="G277" s="307"/>
      <c r="H277" s="358"/>
      <c r="I277" s="19"/>
      <c r="J277" s="392" t="s">
        <v>316</v>
      </c>
      <c r="K277" s="392"/>
      <c r="L277" s="18"/>
    </row>
    <row r="278" spans="1:13" ht="15.75" customHeight="1" thickBot="1" x14ac:dyDescent="0.3">
      <c r="A278" s="19"/>
      <c r="B278" s="188"/>
      <c r="C278" s="432" t="s">
        <v>80</v>
      </c>
      <c r="D278" s="433"/>
      <c r="E278" s="359"/>
      <c r="F278" s="360"/>
      <c r="G278" s="361"/>
      <c r="H278" s="358"/>
      <c r="I278" s="19"/>
      <c r="J278" s="392" t="s">
        <v>317</v>
      </c>
      <c r="K278" s="392"/>
      <c r="L278" s="18"/>
    </row>
    <row r="279" spans="1:13" ht="15.75" customHeight="1" x14ac:dyDescent="0.25">
      <c r="A279" s="19"/>
      <c r="B279" s="188"/>
      <c r="C279" s="389" t="s">
        <v>81</v>
      </c>
      <c r="D279" s="390"/>
      <c r="E279" s="200">
        <f>IF(SUM(E276:E278)&lt;0,0,SUM(E276:E278))</f>
        <v>0</v>
      </c>
      <c r="F279" s="200">
        <f>IF(SUM(F276:F278)&lt;0,0,SUM(F276:F278))</f>
        <v>0</v>
      </c>
      <c r="G279" s="200">
        <f>IF(SUM(G276:G278)&lt;0,0,SUM(G276:G278))</f>
        <v>0</v>
      </c>
      <c r="H279" s="177">
        <f>IF(SUM(E279:G279)&lt;0,0,IF(H275 = 0, 0, IF(SUM(F275:G275)&gt;=24,SUM(F279:G279)/H275,SUM(E279:G279)/H275)))</f>
        <v>0</v>
      </c>
      <c r="I279" s="19"/>
      <c r="J279" s="152"/>
      <c r="K279" s="153"/>
      <c r="L279" s="18"/>
    </row>
    <row r="280" spans="1:13" ht="15.75" customHeight="1" x14ac:dyDescent="0.25">
      <c r="A280" s="19"/>
      <c r="B280" s="197"/>
      <c r="C280" s="362"/>
      <c r="D280" s="362"/>
      <c r="E280" s="363"/>
      <c r="F280" s="391" t="s">
        <v>123</v>
      </c>
      <c r="G280" s="391"/>
      <c r="H280" s="115">
        <f>IF(H275=0,0,(E279+(ROUND(H279,2)*(12-E275))))</f>
        <v>0</v>
      </c>
      <c r="I280" s="19"/>
      <c r="J280" s="152"/>
      <c r="K280" s="153"/>
      <c r="L280" s="18"/>
    </row>
    <row r="281" spans="1:13" ht="31.5" customHeight="1" x14ac:dyDescent="0.25">
      <c r="A281" s="19"/>
      <c r="B281" s="19"/>
      <c r="C281" s="19"/>
      <c r="D281" s="19"/>
      <c r="E281" s="19"/>
      <c r="F281" s="19"/>
      <c r="G281" s="19"/>
      <c r="H281" s="19"/>
      <c r="I281" s="19"/>
      <c r="J281" s="152"/>
      <c r="K281" s="153"/>
      <c r="L281" s="18"/>
    </row>
    <row r="282" spans="1:13" ht="31.5" customHeight="1" x14ac:dyDescent="0.25">
      <c r="A282" s="19"/>
      <c r="B282" s="41" t="str">
        <f>IF(D175 = "Pay Stubs", IF(#REF! = "Hourly Pay Rate", IF(AND(C282="", D282 = "", E282 = ""), "","Rate Calculator"), ""), "")</f>
        <v/>
      </c>
      <c r="C282" s="42" t="str">
        <f>IF(D175 = "Pay Stubs", IF(#REF!="Hourly Pay Rate", IF(OR(#REF! = "",#REF! = 0), "",#REF! /#REF!),""), "")</f>
        <v/>
      </c>
      <c r="D282" s="42" t="str">
        <f>IF(D175="Pay Stubs",IF(#REF!="Hourly Pay Rate",IF(OR(#REF!="",#REF! = 0),"",#REF!/#REF!), ""),"")</f>
        <v/>
      </c>
      <c r="E282" s="42" t="str">
        <f>IF(D175 = "Pay Stubs", IF(#REF!="Hourly Pay Rate", IF(OR(#REF! = "",#REF! = 0), "",#REF! /#REF!), ""), "")</f>
        <v/>
      </c>
      <c r="F282" s="24"/>
      <c r="G282" s="43"/>
      <c r="H282" s="19"/>
      <c r="I282" s="24"/>
      <c r="J282" s="152"/>
      <c r="K282" s="153"/>
      <c r="L282" s="18"/>
    </row>
    <row r="283" spans="1:13" ht="18" customHeight="1" x14ac:dyDescent="0.25">
      <c r="A283" s="15"/>
      <c r="B283" s="50" t="s">
        <v>189</v>
      </c>
      <c r="C283" s="51"/>
      <c r="D283" s="51"/>
      <c r="E283" s="51"/>
      <c r="F283" s="51"/>
      <c r="G283" s="15"/>
      <c r="H283" s="54" t="s">
        <v>239</v>
      </c>
      <c r="I283" s="51"/>
      <c r="L283" s="18"/>
    </row>
    <row r="284" spans="1:13" ht="14.25" customHeight="1" x14ac:dyDescent="0.25">
      <c r="A284" s="19"/>
      <c r="L284" s="29"/>
      <c r="M284" s="29"/>
    </row>
    <row r="285" spans="1:13" ht="14.25" customHeight="1" x14ac:dyDescent="0.25">
      <c r="A285" s="19"/>
      <c r="L285" s="29"/>
      <c r="M285" s="29"/>
    </row>
    <row r="286" spans="1:13" ht="14.25" customHeight="1" x14ac:dyDescent="0.25">
      <c r="A286" s="19"/>
      <c r="L286" s="29"/>
      <c r="M286" s="29"/>
    </row>
    <row r="287" spans="1:13" ht="16.5" customHeight="1" x14ac:dyDescent="0.25">
      <c r="A287" s="19"/>
      <c r="L287" s="29"/>
      <c r="M287" s="29"/>
    </row>
    <row r="288" spans="1:13" ht="15.75" customHeight="1" x14ac:dyDescent="0.25">
      <c r="A288" s="19"/>
      <c r="L288" s="29"/>
      <c r="M288" s="29"/>
    </row>
    <row r="289" spans="1:12" ht="15.75" x14ac:dyDescent="0.25">
      <c r="A289" s="19"/>
      <c r="L289" s="28"/>
    </row>
    <row r="290" spans="1:12" s="36" customFormat="1" ht="15.75" x14ac:dyDescent="0.25">
      <c r="A290" s="19"/>
      <c r="B290" s="18"/>
      <c r="C290" s="18"/>
      <c r="D290" s="18"/>
      <c r="E290" s="18"/>
      <c r="F290" s="18"/>
      <c r="G290" s="18"/>
      <c r="H290" s="18"/>
      <c r="I290" s="18"/>
      <c r="J290" s="368"/>
      <c r="K290" s="154"/>
      <c r="L290" s="52"/>
    </row>
    <row r="291" spans="1:12" s="36" customFormat="1" ht="15.75" x14ac:dyDescent="0.25">
      <c r="A291" s="49"/>
      <c r="B291" s="18"/>
      <c r="C291" s="18"/>
      <c r="D291" s="18"/>
      <c r="E291" s="18"/>
      <c r="F291" s="18"/>
      <c r="G291" s="18"/>
      <c r="H291" s="18"/>
      <c r="I291" s="18"/>
      <c r="J291" s="368"/>
      <c r="K291" s="154"/>
      <c r="L291" s="52"/>
    </row>
    <row r="292" spans="1:12" s="36" customFormat="1" ht="15" customHeight="1" x14ac:dyDescent="0.25">
      <c r="B292" s="18"/>
      <c r="C292" s="18"/>
      <c r="D292" s="18"/>
      <c r="E292" s="18"/>
      <c r="F292" s="18"/>
      <c r="G292" s="18"/>
      <c r="H292" s="18"/>
      <c r="I292" s="18"/>
      <c r="J292" s="368"/>
      <c r="K292" s="154"/>
      <c r="L292" s="52"/>
    </row>
    <row r="293" spans="1:12" ht="15.75" x14ac:dyDescent="0.25"/>
    <row r="294" spans="1:12" ht="30" customHeight="1" x14ac:dyDescent="0.25">
      <c r="D294" s="53"/>
    </row>
    <row r="295" spans="1:12" ht="39" customHeight="1" x14ac:dyDescent="0.25"/>
    <row r="296" spans="1:12" ht="15" customHeight="1" x14ac:dyDescent="0.25"/>
    <row r="297" spans="1:12" ht="15" customHeight="1" x14ac:dyDescent="0.25"/>
    <row r="298" spans="1:12" ht="15" customHeight="1" x14ac:dyDescent="0.25"/>
    <row r="299" spans="1:12" ht="15" customHeight="1" x14ac:dyDescent="0.25"/>
    <row r="300" spans="1:12" ht="15" customHeight="1" x14ac:dyDescent="0.25"/>
    <row r="301" spans="1:12" ht="15" customHeight="1" x14ac:dyDescent="0.25"/>
    <row r="302" spans="1:12" ht="15" customHeight="1" x14ac:dyDescent="0.25"/>
    <row r="303" spans="1:12" ht="15" customHeight="1" x14ac:dyDescent="0.25"/>
    <row r="304" spans="1:12" ht="15" customHeight="1" x14ac:dyDescent="0.25"/>
    <row r="305" ht="15" customHeight="1" x14ac:dyDescent="0.25"/>
    <row r="306" ht="28.5" customHeight="1" x14ac:dyDescent="0.25"/>
    <row r="307" ht="35.25" customHeight="1" x14ac:dyDescent="0.25"/>
    <row r="308" ht="45" customHeight="1" x14ac:dyDescent="0.25"/>
    <row r="309" ht="36.75" customHeight="1" x14ac:dyDescent="0.25"/>
    <row r="310" ht="33.75" customHeight="1" x14ac:dyDescent="0.25"/>
    <row r="311" ht="15" customHeight="1" x14ac:dyDescent="0.25"/>
    <row r="312" ht="15" customHeight="1" x14ac:dyDescent="0.25"/>
    <row r="313" ht="15.75" x14ac:dyDescent="0.25"/>
    <row r="314" ht="15.75" x14ac:dyDescent="0.25"/>
    <row r="315" ht="15.75" x14ac:dyDescent="0.25"/>
    <row r="316" ht="15.75" x14ac:dyDescent="0.25"/>
    <row r="317" ht="2.25" hidden="1" customHeight="1" x14ac:dyDescent="0.25"/>
    <row r="318" ht="15.75" hidden="1" customHeight="1" x14ac:dyDescent="0.25"/>
    <row r="319" ht="15.75" hidden="1" customHeight="1" x14ac:dyDescent="0.25"/>
    <row r="320" ht="15.75" hidden="1" customHeight="1" x14ac:dyDescent="0.25"/>
    <row r="321" ht="15.75" hidden="1" customHeight="1" x14ac:dyDescent="0.25"/>
    <row r="322" ht="15.75" hidden="1" customHeight="1" x14ac:dyDescent="0.25"/>
    <row r="323" ht="15.75" hidden="1" customHeight="1" x14ac:dyDescent="0.25"/>
    <row r="324" ht="15.75" hidden="1" customHeight="1" x14ac:dyDescent="0.25"/>
    <row r="325" ht="15.75" hidden="1" customHeight="1" x14ac:dyDescent="0.25"/>
    <row r="326" ht="15.75" hidden="1" customHeight="1" x14ac:dyDescent="0.25"/>
    <row r="327" ht="3" hidden="1" customHeight="1" x14ac:dyDescent="0.25"/>
    <row r="328" ht="3" hidden="1" customHeight="1" x14ac:dyDescent="0.25"/>
    <row r="329" ht="3" hidden="1" customHeight="1" x14ac:dyDescent="0.25"/>
    <row r="330" ht="3" hidden="1" customHeight="1" x14ac:dyDescent="0.25"/>
    <row r="331" ht="3" hidden="1" customHeight="1" x14ac:dyDescent="0.25"/>
    <row r="332" ht="3"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0" hidden="1" customHeight="1" x14ac:dyDescent="0.25"/>
    <row r="356" ht="0" hidden="1" customHeight="1" x14ac:dyDescent="0.25"/>
    <row r="357" ht="0" hidden="1" customHeight="1" x14ac:dyDescent="0.25"/>
    <row r="358" ht="0" hidden="1" customHeight="1" x14ac:dyDescent="0.25"/>
    <row r="359" ht="0" hidden="1" customHeight="1" x14ac:dyDescent="0.25"/>
    <row r="360" ht="0" hidden="1" customHeight="1" x14ac:dyDescent="0.25"/>
    <row r="361" ht="0" hidden="1" customHeight="1" x14ac:dyDescent="0.25"/>
    <row r="362" ht="0" hidden="1" customHeight="1" x14ac:dyDescent="0.25"/>
    <row r="363" ht="0" hidden="1" customHeight="1" x14ac:dyDescent="0.25"/>
    <row r="364" ht="0" hidden="1" customHeight="1" x14ac:dyDescent="0.25"/>
    <row r="365" ht="0" hidden="1" customHeight="1" x14ac:dyDescent="0.25"/>
    <row r="366" ht="0" hidden="1" customHeight="1" x14ac:dyDescent="0.25"/>
    <row r="367" ht="0" hidden="1" customHeight="1" x14ac:dyDescent="0.25"/>
    <row r="368" ht="0" hidden="1" customHeight="1" x14ac:dyDescent="0.25"/>
    <row r="369" ht="0" hidden="1" customHeight="1" x14ac:dyDescent="0.25"/>
  </sheetData>
  <sheetProtection algorithmName="SHA-512" hashValue="sJ1Jda0wtF6vEprFyVrkIqM7QcA14NApNo2fATk9yrc9i/ppnty5xbnpIPH1G7kj3l5RnxaLWS6696DkYI61FA==" saltValue="8clc54monmgM6gDUoAok/g==" spinCount="100000" sheet="1" objects="1" scenarios="1"/>
  <mergeCells count="340">
    <mergeCell ref="B1:H2"/>
    <mergeCell ref="J2:K2"/>
    <mergeCell ref="D3:F3"/>
    <mergeCell ref="J3:K3"/>
    <mergeCell ref="J4:K4"/>
    <mergeCell ref="E5:H5"/>
    <mergeCell ref="J5:K5"/>
    <mergeCell ref="J11:K11"/>
    <mergeCell ref="B12:D12"/>
    <mergeCell ref="J12:K12"/>
    <mergeCell ref="J6:K6"/>
    <mergeCell ref="J7:K7"/>
    <mergeCell ref="B8:D8"/>
    <mergeCell ref="G8:H11"/>
    <mergeCell ref="J8:K8"/>
    <mergeCell ref="B9:D9"/>
    <mergeCell ref="J9:K9"/>
    <mergeCell ref="B10:D10"/>
    <mergeCell ref="J10:K10"/>
    <mergeCell ref="B11:D11"/>
    <mergeCell ref="C20:D20"/>
    <mergeCell ref="K20:K27"/>
    <mergeCell ref="C21:D21"/>
    <mergeCell ref="C22:D22"/>
    <mergeCell ref="C23:D23"/>
    <mergeCell ref="C24:D24"/>
    <mergeCell ref="C25:D25"/>
    <mergeCell ref="C26:D26"/>
    <mergeCell ref="B15:D15"/>
    <mergeCell ref="J15:K15"/>
    <mergeCell ref="J16:K16"/>
    <mergeCell ref="J17:K17"/>
    <mergeCell ref="J18:K18"/>
    <mergeCell ref="C19:D19"/>
    <mergeCell ref="J19:K19"/>
    <mergeCell ref="B13:D13"/>
    <mergeCell ref="J13:K13"/>
    <mergeCell ref="B14:D14"/>
    <mergeCell ref="J14:K14"/>
    <mergeCell ref="J33:K33"/>
    <mergeCell ref="J34:K34"/>
    <mergeCell ref="J35:K35"/>
    <mergeCell ref="J36:K36"/>
    <mergeCell ref="C38:H38"/>
    <mergeCell ref="J38:K38"/>
    <mergeCell ref="J28:K28"/>
    <mergeCell ref="J29:K29"/>
    <mergeCell ref="J30:K30"/>
    <mergeCell ref="D31:G31"/>
    <mergeCell ref="J31:K31"/>
    <mergeCell ref="J32:K32"/>
    <mergeCell ref="J39:K39"/>
    <mergeCell ref="J40:K41"/>
    <mergeCell ref="C41:D41"/>
    <mergeCell ref="B42:B45"/>
    <mergeCell ref="C42:D42"/>
    <mergeCell ref="G42:H42"/>
    <mergeCell ref="C43:D43"/>
    <mergeCell ref="F43:H43"/>
    <mergeCell ref="J43:K43"/>
    <mergeCell ref="C44:D44"/>
    <mergeCell ref="C47:D48"/>
    <mergeCell ref="J47:K49"/>
    <mergeCell ref="C49:D49"/>
    <mergeCell ref="C50:D50"/>
    <mergeCell ref="J50:K50"/>
    <mergeCell ref="C51:D51"/>
    <mergeCell ref="F44:G44"/>
    <mergeCell ref="J44:K44"/>
    <mergeCell ref="C45:D45"/>
    <mergeCell ref="J45:K45"/>
    <mergeCell ref="C46:D46"/>
    <mergeCell ref="J46:K46"/>
    <mergeCell ref="J56:K56"/>
    <mergeCell ref="C57:E57"/>
    <mergeCell ref="J57:K58"/>
    <mergeCell ref="C58:H58"/>
    <mergeCell ref="J59:K59"/>
    <mergeCell ref="J60:K60"/>
    <mergeCell ref="J53:K53"/>
    <mergeCell ref="C54:D54"/>
    <mergeCell ref="J54:K54"/>
    <mergeCell ref="C55:D55"/>
    <mergeCell ref="F55:G55"/>
    <mergeCell ref="J55:K55"/>
    <mergeCell ref="B53:H53"/>
    <mergeCell ref="J67:K67"/>
    <mergeCell ref="J69:K69"/>
    <mergeCell ref="J75:K75"/>
    <mergeCell ref="J76:K76"/>
    <mergeCell ref="J77:K77"/>
    <mergeCell ref="F61:F64"/>
    <mergeCell ref="G61:H64"/>
    <mergeCell ref="J61:K62"/>
    <mergeCell ref="J63:K65"/>
    <mergeCell ref="G65:H65"/>
    <mergeCell ref="J66:K66"/>
    <mergeCell ref="J68:K68"/>
    <mergeCell ref="J70:K70"/>
    <mergeCell ref="J72:K72"/>
    <mergeCell ref="J73:K73"/>
    <mergeCell ref="J84:K84"/>
    <mergeCell ref="J85:K85"/>
    <mergeCell ref="J86:K86"/>
    <mergeCell ref="J87:K87"/>
    <mergeCell ref="J88:K88"/>
    <mergeCell ref="D89:G89"/>
    <mergeCell ref="J89:K89"/>
    <mergeCell ref="J78:K78"/>
    <mergeCell ref="J79:K79"/>
    <mergeCell ref="J80:K80"/>
    <mergeCell ref="J81:K81"/>
    <mergeCell ref="J82:K82"/>
    <mergeCell ref="J83:K83"/>
    <mergeCell ref="B100:B103"/>
    <mergeCell ref="C100:D100"/>
    <mergeCell ref="G100:H100"/>
    <mergeCell ref="C101:D101"/>
    <mergeCell ref="F101:H101"/>
    <mergeCell ref="J101:K101"/>
    <mergeCell ref="C102:D102"/>
    <mergeCell ref="J90:K90"/>
    <mergeCell ref="J91:K91"/>
    <mergeCell ref="J92:K92"/>
    <mergeCell ref="J93:K93"/>
    <mergeCell ref="J94:K94"/>
    <mergeCell ref="C96:H96"/>
    <mergeCell ref="J96:K96"/>
    <mergeCell ref="F102:G102"/>
    <mergeCell ref="J102:K102"/>
    <mergeCell ref="C103:D103"/>
    <mergeCell ref="J103:K103"/>
    <mergeCell ref="J114:K114"/>
    <mergeCell ref="C115:E115"/>
    <mergeCell ref="J115:K116"/>
    <mergeCell ref="C116:H116"/>
    <mergeCell ref="J117:K117"/>
    <mergeCell ref="J118:K118"/>
    <mergeCell ref="C104:D104"/>
    <mergeCell ref="J104:K104"/>
    <mergeCell ref="J97:K97"/>
    <mergeCell ref="J98:K99"/>
    <mergeCell ref="C99:D99"/>
    <mergeCell ref="C112:D112"/>
    <mergeCell ref="J112:K112"/>
    <mergeCell ref="C113:D113"/>
    <mergeCell ref="F113:G113"/>
    <mergeCell ref="J113:K113"/>
    <mergeCell ref="C105:D106"/>
    <mergeCell ref="J105:K107"/>
    <mergeCell ref="C107:D107"/>
    <mergeCell ref="C108:D108"/>
    <mergeCell ref="J108:K108"/>
    <mergeCell ref="C109:D109"/>
    <mergeCell ref="J109:K109"/>
    <mergeCell ref="B111:H111"/>
    <mergeCell ref="J125:K125"/>
    <mergeCell ref="J126:K126"/>
    <mergeCell ref="J133:K133"/>
    <mergeCell ref="J134:K134"/>
    <mergeCell ref="J135:K135"/>
    <mergeCell ref="J127:K127"/>
    <mergeCell ref="J128:K128"/>
    <mergeCell ref="J129:K129"/>
    <mergeCell ref="F119:F122"/>
    <mergeCell ref="G119:H122"/>
    <mergeCell ref="J119:K119"/>
    <mergeCell ref="J120:K121"/>
    <mergeCell ref="J122:K124"/>
    <mergeCell ref="G123:H123"/>
    <mergeCell ref="J142:K142"/>
    <mergeCell ref="J143:K143"/>
    <mergeCell ref="J144:K144"/>
    <mergeCell ref="J145:K145"/>
    <mergeCell ref="J146:K146"/>
    <mergeCell ref="D147:G147"/>
    <mergeCell ref="J147:K147"/>
    <mergeCell ref="J136:K136"/>
    <mergeCell ref="J137:K137"/>
    <mergeCell ref="J138:K138"/>
    <mergeCell ref="J139:K139"/>
    <mergeCell ref="J140:K140"/>
    <mergeCell ref="J141:K141"/>
    <mergeCell ref="J148:K148"/>
    <mergeCell ref="J149:K149"/>
    <mergeCell ref="J150:K150"/>
    <mergeCell ref="J151:K151"/>
    <mergeCell ref="J152:K152"/>
    <mergeCell ref="C154:H154"/>
    <mergeCell ref="J154:K154"/>
    <mergeCell ref="F160:G160"/>
    <mergeCell ref="J160:K160"/>
    <mergeCell ref="C162:D162"/>
    <mergeCell ref="J162:K162"/>
    <mergeCell ref="J155:K155"/>
    <mergeCell ref="J156:K157"/>
    <mergeCell ref="C157:D157"/>
    <mergeCell ref="J168:K168"/>
    <mergeCell ref="C170:D170"/>
    <mergeCell ref="J170:K170"/>
    <mergeCell ref="B169:H169"/>
    <mergeCell ref="B158:B161"/>
    <mergeCell ref="C158:D158"/>
    <mergeCell ref="G158:H158"/>
    <mergeCell ref="C159:D159"/>
    <mergeCell ref="F159:H159"/>
    <mergeCell ref="J159:K159"/>
    <mergeCell ref="C160:D160"/>
    <mergeCell ref="C161:D161"/>
    <mergeCell ref="J161:K161"/>
    <mergeCell ref="C171:D171"/>
    <mergeCell ref="F171:G171"/>
    <mergeCell ref="J171:K171"/>
    <mergeCell ref="C163:D164"/>
    <mergeCell ref="J163:K165"/>
    <mergeCell ref="C165:D165"/>
    <mergeCell ref="C166:D166"/>
    <mergeCell ref="J166:K166"/>
    <mergeCell ref="C167:D167"/>
    <mergeCell ref="J167:K167"/>
    <mergeCell ref="J172:K172"/>
    <mergeCell ref="C173:E173"/>
    <mergeCell ref="J173:K174"/>
    <mergeCell ref="C174:H174"/>
    <mergeCell ref="J175:K175"/>
    <mergeCell ref="J176:K176"/>
    <mergeCell ref="J183:K183"/>
    <mergeCell ref="J186:K187"/>
    <mergeCell ref="J191:K191"/>
    <mergeCell ref="F177:F180"/>
    <mergeCell ref="G177:H180"/>
    <mergeCell ref="J177:K178"/>
    <mergeCell ref="J179:K181"/>
    <mergeCell ref="G181:H181"/>
    <mergeCell ref="J182:K182"/>
    <mergeCell ref="J184:K184"/>
    <mergeCell ref="J185:K185"/>
    <mergeCell ref="J206:K206"/>
    <mergeCell ref="J207:K207"/>
    <mergeCell ref="J208:K208"/>
    <mergeCell ref="J209:K209"/>
    <mergeCell ref="J217:K217"/>
    <mergeCell ref="C218:D218"/>
    <mergeCell ref="J218:K218"/>
    <mergeCell ref="J210:K210"/>
    <mergeCell ref="D205:G205"/>
    <mergeCell ref="J205:K205"/>
    <mergeCell ref="J195:K195"/>
    <mergeCell ref="J196:K196"/>
    <mergeCell ref="J197:K197"/>
    <mergeCell ref="J198:K198"/>
    <mergeCell ref="J199:K199"/>
    <mergeCell ref="J192:K192"/>
    <mergeCell ref="J193:K193"/>
    <mergeCell ref="J194:K194"/>
    <mergeCell ref="J204:K204"/>
    <mergeCell ref="J200:K200"/>
    <mergeCell ref="J201:K201"/>
    <mergeCell ref="J202:K202"/>
    <mergeCell ref="J203:K203"/>
    <mergeCell ref="B216:B219"/>
    <mergeCell ref="J212:K212"/>
    <mergeCell ref="C228:D228"/>
    <mergeCell ref="J228:K228"/>
    <mergeCell ref="C223:D223"/>
    <mergeCell ref="C224:D224"/>
    <mergeCell ref="J224:K224"/>
    <mergeCell ref="C212:H212"/>
    <mergeCell ref="J213:K213"/>
    <mergeCell ref="J214:K215"/>
    <mergeCell ref="G216:H216"/>
    <mergeCell ref="F217:H217"/>
    <mergeCell ref="F218:G218"/>
    <mergeCell ref="C215:D215"/>
    <mergeCell ref="C216:D216"/>
    <mergeCell ref="C217:D217"/>
    <mergeCell ref="B227:H227"/>
    <mergeCell ref="J229:K229"/>
    <mergeCell ref="J230:K230"/>
    <mergeCell ref="C231:E231"/>
    <mergeCell ref="J231:K232"/>
    <mergeCell ref="C232:H232"/>
    <mergeCell ref="J233:K233"/>
    <mergeCell ref="J234:K235"/>
    <mergeCell ref="C219:D219"/>
    <mergeCell ref="J219:K219"/>
    <mergeCell ref="J250:K250"/>
    <mergeCell ref="J261:K261"/>
    <mergeCell ref="J239:K239"/>
    <mergeCell ref="J249:K249"/>
    <mergeCell ref="F235:F238"/>
    <mergeCell ref="G235:H238"/>
    <mergeCell ref="J236:K238"/>
    <mergeCell ref="G239:H239"/>
    <mergeCell ref="J240:K240"/>
    <mergeCell ref="J242:K242"/>
    <mergeCell ref="J243:K243"/>
    <mergeCell ref="J251:K251"/>
    <mergeCell ref="B261:B262"/>
    <mergeCell ref="C261:D261"/>
    <mergeCell ref="F261:G261"/>
    <mergeCell ref="B264:B266"/>
    <mergeCell ref="B267:B270"/>
    <mergeCell ref="J268:K268"/>
    <mergeCell ref="J269:K269"/>
    <mergeCell ref="C270:D270"/>
    <mergeCell ref="J270:K270"/>
    <mergeCell ref="B274:B275"/>
    <mergeCell ref="J278:K278"/>
    <mergeCell ref="C279:D279"/>
    <mergeCell ref="C266:D266"/>
    <mergeCell ref="J266:K266"/>
    <mergeCell ref="C267:D267"/>
    <mergeCell ref="J267:K267"/>
    <mergeCell ref="C268:D268"/>
    <mergeCell ref="C269:D269"/>
    <mergeCell ref="F280:G280"/>
    <mergeCell ref="C220:D220"/>
    <mergeCell ref="J220:K220"/>
    <mergeCell ref="C221:D222"/>
    <mergeCell ref="J221:K223"/>
    <mergeCell ref="C225:D225"/>
    <mergeCell ref="J225:K225"/>
    <mergeCell ref="C229:D229"/>
    <mergeCell ref="F229:G229"/>
    <mergeCell ref="C276:D276"/>
    <mergeCell ref="J276:K276"/>
    <mergeCell ref="C277:D277"/>
    <mergeCell ref="J277:K277"/>
    <mergeCell ref="C278:D278"/>
    <mergeCell ref="J274:K274"/>
    <mergeCell ref="C275:D275"/>
    <mergeCell ref="J275:K275"/>
    <mergeCell ref="C272:D272"/>
    <mergeCell ref="J262:K262"/>
    <mergeCell ref="J263:K263"/>
    <mergeCell ref="C264:D264"/>
    <mergeCell ref="J264:K264"/>
    <mergeCell ref="C265:D265"/>
    <mergeCell ref="J265:K265"/>
  </mergeCells>
  <conditionalFormatting sqref="E19:F19">
    <cfRule type="expression" dxfId="146" priority="129">
      <formula>$H$261= "Yes"</formula>
    </cfRule>
  </conditionalFormatting>
  <conditionalFormatting sqref="E19">
    <cfRule type="expression" dxfId="145" priority="128">
      <formula>$E$19&lt;&gt;""</formula>
    </cfRule>
  </conditionalFormatting>
  <conditionalFormatting sqref="F19">
    <cfRule type="expression" dxfId="144" priority="127">
      <formula>$F$19&lt;&gt; ""</formula>
    </cfRule>
  </conditionalFormatting>
  <conditionalFormatting sqref="H44">
    <cfRule type="cellIs" dxfId="143" priority="66" stopIfTrue="1" operator="greaterThan">
      <formula>$I$44</formula>
    </cfRule>
    <cfRule type="cellIs" dxfId="142" priority="68" stopIfTrue="1" operator="lessThan">
      <formula>$I$44</formula>
    </cfRule>
  </conditionalFormatting>
  <conditionalFormatting sqref="F57">
    <cfRule type="cellIs" dxfId="141" priority="64" stopIfTrue="1" operator="greaterThan">
      <formula>$G$57</formula>
    </cfRule>
    <cfRule type="cellIs" dxfId="140" priority="67" stopIfTrue="1" operator="lessThan">
      <formula>$G$57</formula>
    </cfRule>
  </conditionalFormatting>
  <conditionalFormatting sqref="C57:E57">
    <cfRule type="cellIs" dxfId="139" priority="65" stopIfTrue="1" operator="equal">
      <formula>"Payroll Frequency changed, delete value in F79"</formula>
    </cfRule>
  </conditionalFormatting>
  <conditionalFormatting sqref="B38:H51">
    <cfRule type="expression" dxfId="138" priority="63">
      <formula>$D$33="Pay Stubs"</formula>
    </cfRule>
  </conditionalFormatting>
  <conditionalFormatting sqref="B55:H65 B75:H77 C67:H74 B66 G66:H66">
    <cfRule type="expression" dxfId="137" priority="62">
      <formula>$D$33="VOE"</formula>
    </cfRule>
  </conditionalFormatting>
  <conditionalFormatting sqref="G42 E41:E51">
    <cfRule type="expression" dxfId="136" priority="61">
      <formula>$D$33="Pay Stubs"</formula>
    </cfRule>
  </conditionalFormatting>
  <conditionalFormatting sqref="E55 C61:E65 G65:H65 C67:F77">
    <cfRule type="expression" dxfId="135" priority="60">
      <formula>$D$33="VOE"</formula>
    </cfRule>
  </conditionalFormatting>
  <conditionalFormatting sqref="E33">
    <cfRule type="expression" dxfId="134" priority="59">
      <formula>$D$33 = ""</formula>
    </cfRule>
  </conditionalFormatting>
  <conditionalFormatting sqref="B67:B74">
    <cfRule type="expression" dxfId="133" priority="58">
      <formula>$D$33="VOE"</formula>
    </cfRule>
  </conditionalFormatting>
  <conditionalFormatting sqref="C66">
    <cfRule type="expression" dxfId="132" priority="57">
      <formula>$D$33="VOE"</formula>
    </cfRule>
  </conditionalFormatting>
  <conditionalFormatting sqref="C66">
    <cfRule type="expression" dxfId="131" priority="56">
      <formula>$D$33="VOE"</formula>
    </cfRule>
  </conditionalFormatting>
  <conditionalFormatting sqref="D66:E66">
    <cfRule type="expression" dxfId="130" priority="55">
      <formula>$D$33="VOE"</formula>
    </cfRule>
  </conditionalFormatting>
  <conditionalFormatting sqref="D66:E66">
    <cfRule type="expression" dxfId="129" priority="54">
      <formula>$D$33="VOE"</formula>
    </cfRule>
  </conditionalFormatting>
  <conditionalFormatting sqref="F66">
    <cfRule type="expression" dxfId="128" priority="53">
      <formula>$D$33="VOE"</formula>
    </cfRule>
  </conditionalFormatting>
  <conditionalFormatting sqref="F66">
    <cfRule type="expression" dxfId="127" priority="52">
      <formula>$D$33="VOE"</formula>
    </cfRule>
  </conditionalFormatting>
  <conditionalFormatting sqref="H102">
    <cfRule type="cellIs" dxfId="126" priority="49" stopIfTrue="1" operator="greaterThan">
      <formula>$I$44</formula>
    </cfRule>
    <cfRule type="cellIs" dxfId="125" priority="51" stopIfTrue="1" operator="lessThan">
      <formula>$I$44</formula>
    </cfRule>
  </conditionalFormatting>
  <conditionalFormatting sqref="F115">
    <cfRule type="cellIs" dxfId="124" priority="47" stopIfTrue="1" operator="greaterThan">
      <formula>$G$57</formula>
    </cfRule>
    <cfRule type="cellIs" dxfId="123" priority="50" stopIfTrue="1" operator="lessThan">
      <formula>$G$57</formula>
    </cfRule>
  </conditionalFormatting>
  <conditionalFormatting sqref="C115:E115">
    <cfRule type="cellIs" dxfId="122" priority="48" stopIfTrue="1" operator="equal">
      <formula>"Payroll Frequency changed, delete value in F79"</formula>
    </cfRule>
  </conditionalFormatting>
  <conditionalFormatting sqref="B96:H109">
    <cfRule type="expression" dxfId="121" priority="46">
      <formula>$D$91="Pay Stubs"</formula>
    </cfRule>
  </conditionalFormatting>
  <conditionalFormatting sqref="B113:H123 B133:H135 C125:H132 B124 G124:H124">
    <cfRule type="expression" dxfId="120" priority="45">
      <formula>$D$91="VOE"</formula>
    </cfRule>
  </conditionalFormatting>
  <conditionalFormatting sqref="G100 E99:E109">
    <cfRule type="expression" dxfId="119" priority="44">
      <formula>$D$91="Pay Stubs"</formula>
    </cfRule>
  </conditionalFormatting>
  <conditionalFormatting sqref="E113 C119:E123 G123:H123 C125:F135">
    <cfRule type="expression" dxfId="118" priority="43">
      <formula>$D$91="VOE"</formula>
    </cfRule>
  </conditionalFormatting>
  <conditionalFormatting sqref="E91">
    <cfRule type="expression" dxfId="117" priority="42">
      <formula>$D$91 = ""</formula>
    </cfRule>
  </conditionalFormatting>
  <conditionalFormatting sqref="B125:B132">
    <cfRule type="expression" dxfId="116" priority="41">
      <formula>$D$91="VOE"</formula>
    </cfRule>
  </conditionalFormatting>
  <conditionalFormatting sqref="C124">
    <cfRule type="expression" dxfId="115" priority="40">
      <formula>$D$91="VOE"</formula>
    </cfRule>
  </conditionalFormatting>
  <conditionalFormatting sqref="C124">
    <cfRule type="expression" dxfId="114" priority="39">
      <formula>$D$91="VOE"</formula>
    </cfRule>
  </conditionalFormatting>
  <conditionalFormatting sqref="D124:E124">
    <cfRule type="expression" dxfId="113" priority="38">
      <formula>$D$91="VOE"</formula>
    </cfRule>
  </conditionalFormatting>
  <conditionalFormatting sqref="D124:E124">
    <cfRule type="expression" dxfId="112" priority="37">
      <formula>$D$91="VOE"</formula>
    </cfRule>
  </conditionalFormatting>
  <conditionalFormatting sqref="F124">
    <cfRule type="expression" dxfId="111" priority="36">
      <formula>$D$91="VOE"</formula>
    </cfRule>
  </conditionalFormatting>
  <conditionalFormatting sqref="F124">
    <cfRule type="expression" dxfId="110" priority="35">
      <formula>$D$91="VOE"</formula>
    </cfRule>
  </conditionalFormatting>
  <conditionalFormatting sqref="H160">
    <cfRule type="cellIs" dxfId="109" priority="32" stopIfTrue="1" operator="greaterThan">
      <formula>$I$44</formula>
    </cfRule>
    <cfRule type="cellIs" dxfId="108" priority="34" stopIfTrue="1" operator="lessThan">
      <formula>$I$44</formula>
    </cfRule>
  </conditionalFormatting>
  <conditionalFormatting sqref="F173">
    <cfRule type="cellIs" dxfId="107" priority="30" stopIfTrue="1" operator="greaterThan">
      <formula>$G$57</formula>
    </cfRule>
    <cfRule type="cellIs" dxfId="106" priority="33" stopIfTrue="1" operator="lessThan">
      <formula>$G$57</formula>
    </cfRule>
  </conditionalFormatting>
  <conditionalFormatting sqref="C173:E173">
    <cfRule type="cellIs" dxfId="105" priority="31" stopIfTrue="1" operator="equal">
      <formula>"Payroll Frequency changed, delete value in F79"</formula>
    </cfRule>
  </conditionalFormatting>
  <conditionalFormatting sqref="B154:H167">
    <cfRule type="expression" dxfId="104" priority="29">
      <formula>$D$149="Pay Stubs"</formula>
    </cfRule>
  </conditionalFormatting>
  <conditionalFormatting sqref="B171:H181 B191:H193 C183:H190 B182 G182:H182">
    <cfRule type="expression" dxfId="103" priority="28">
      <formula>$D$149="VOE"</formula>
    </cfRule>
  </conditionalFormatting>
  <conditionalFormatting sqref="G158 E157:E167">
    <cfRule type="expression" dxfId="102" priority="27">
      <formula>$D$149="Pay Stubs"</formula>
    </cfRule>
  </conditionalFormatting>
  <conditionalFormatting sqref="E171 C177:E181 G181:H181 C183:F193">
    <cfRule type="expression" dxfId="101" priority="26">
      <formula>$D$149="VOE"</formula>
    </cfRule>
  </conditionalFormatting>
  <conditionalFormatting sqref="E149">
    <cfRule type="expression" dxfId="100" priority="25">
      <formula>$D$149 = ""</formula>
    </cfRule>
  </conditionalFormatting>
  <conditionalFormatting sqref="B183:B190">
    <cfRule type="expression" dxfId="99" priority="24">
      <formula>$D$149="VOE"</formula>
    </cfRule>
  </conditionalFormatting>
  <conditionalFormatting sqref="C182">
    <cfRule type="expression" dxfId="98" priority="23">
      <formula>$D$149="VOE"</formula>
    </cfRule>
  </conditionalFormatting>
  <conditionalFormatting sqref="C182">
    <cfRule type="expression" dxfId="97" priority="22">
      <formula>$D$149="VOE"</formula>
    </cfRule>
  </conditionalFormatting>
  <conditionalFormatting sqref="D182:E182">
    <cfRule type="expression" dxfId="96" priority="21">
      <formula>$D$149="VOE"</formula>
    </cfRule>
  </conditionalFormatting>
  <conditionalFormatting sqref="D182:E182">
    <cfRule type="expression" dxfId="95" priority="20">
      <formula>$D$149="VOE"</formula>
    </cfRule>
  </conditionalFormatting>
  <conditionalFormatting sqref="F182">
    <cfRule type="expression" dxfId="94" priority="19">
      <formula>$D$149="VOE"</formula>
    </cfRule>
  </conditionalFormatting>
  <conditionalFormatting sqref="F182">
    <cfRule type="expression" dxfId="93" priority="18">
      <formula>$D$149="VOE"</formula>
    </cfRule>
  </conditionalFormatting>
  <conditionalFormatting sqref="F240 C235:E239 G239:H239 C241:F251">
    <cfRule type="expression" dxfId="92" priority="1">
      <formula>$D$207="VOE"</formula>
    </cfRule>
  </conditionalFormatting>
  <conditionalFormatting sqref="H218">
    <cfRule type="cellIs" dxfId="91" priority="15" stopIfTrue="1" operator="greaterThan">
      <formula>$I$44</formula>
    </cfRule>
    <cfRule type="cellIs" dxfId="90" priority="17" stopIfTrue="1" operator="lessThan">
      <formula>$I$44</formula>
    </cfRule>
  </conditionalFormatting>
  <conditionalFormatting sqref="F231">
    <cfRule type="cellIs" dxfId="89" priority="13" stopIfTrue="1" operator="greaterThan">
      <formula>$G$57</formula>
    </cfRule>
    <cfRule type="cellIs" dxfId="88" priority="16" stopIfTrue="1" operator="lessThan">
      <formula>$G$57</formula>
    </cfRule>
  </conditionalFormatting>
  <conditionalFormatting sqref="C231:E231">
    <cfRule type="cellIs" dxfId="87" priority="14" stopIfTrue="1" operator="equal">
      <formula>"Payroll Frequency changed, delete value in F79"</formula>
    </cfRule>
  </conditionalFormatting>
  <conditionalFormatting sqref="B212:H225">
    <cfRule type="expression" dxfId="86" priority="12">
      <formula>$D$207="Pay Stubs"</formula>
    </cfRule>
  </conditionalFormatting>
  <conditionalFormatting sqref="B229:H239 B249:H251 C241:H248 B240 G240:H240">
    <cfRule type="expression" dxfId="85" priority="11">
      <formula>$D$207="VOE"</formula>
    </cfRule>
  </conditionalFormatting>
  <conditionalFormatting sqref="G216 E215:E225">
    <cfRule type="expression" dxfId="84" priority="10">
      <formula>$D$207="Pay Stubs"</formula>
    </cfRule>
  </conditionalFormatting>
  <conditionalFormatting sqref="E229">
    <cfRule type="expression" dxfId="83" priority="9">
      <formula>$D$207="VOE"</formula>
    </cfRule>
  </conditionalFormatting>
  <conditionalFormatting sqref="E207">
    <cfRule type="expression" dxfId="82" priority="8">
      <formula>$D$207 = ""</formula>
    </cfRule>
  </conditionalFormatting>
  <conditionalFormatting sqref="B241:B248">
    <cfRule type="expression" dxfId="81" priority="7">
      <formula>$D$207="VOE"</formula>
    </cfRule>
  </conditionalFormatting>
  <conditionalFormatting sqref="C240">
    <cfRule type="expression" dxfId="80" priority="6">
      <formula>$D$207="VOE"</formula>
    </cfRule>
  </conditionalFormatting>
  <conditionalFormatting sqref="C240">
    <cfRule type="expression" dxfId="79" priority="5">
      <formula>$D$207="VOE"</formula>
    </cfRule>
  </conditionalFormatting>
  <conditionalFormatting sqref="D240:E240">
    <cfRule type="expression" dxfId="78" priority="4">
      <formula>$D$207="VOE"</formula>
    </cfRule>
  </conditionalFormatting>
  <conditionalFormatting sqref="D240:E240">
    <cfRule type="expression" dxfId="77" priority="3">
      <formula>$D$207="VOE"</formula>
    </cfRule>
  </conditionalFormatting>
  <conditionalFormatting sqref="F240">
    <cfRule type="expression" dxfId="76" priority="2">
      <formula>$D$207="VOE"</formula>
    </cfRule>
  </conditionalFormatting>
  <dataValidations count="33">
    <dataValidation type="whole" allowBlank="1" showInputMessage="1" showErrorMessage="1" prompt="Enter number of pay periods per year, between 1 and 52." sqref="F19:F26">
      <formula1>1</formula1>
      <formula2>52</formula2>
    </dataValidation>
    <dataValidation allowBlank="1" showInputMessage="1" showErrorMessage="1" errorTitle="Section" error="Incorrect Section!!" sqref="C124:F124 C66:F66 C182:F182 C240:F240"/>
    <dataValidation type="whole" operator="lessThanOrEqual" allowBlank="1" showInputMessage="1" showErrorMessage="1" error="Weeks Employed to Date can not exceed Weeks Employed in Calendar Year." sqref="E264">
      <formula1>C263</formula1>
    </dataValidation>
    <dataValidation type="whole" allowBlank="1" showInputMessage="1" showErrorMessage="1" error="Weeks Off Work During Year + Weeks Employed to Date can not exceed 52." sqref="E261">
      <formula1>0</formula1>
      <formula2>D263</formula2>
    </dataValidation>
    <dataValidation type="list" allowBlank="1" showInputMessage="1" showErrorMessage="1" sqref="G65:H65 G42:H42 G123:H123 G100:H100 G181:H181 G158:H158 G239:H239 G216:H216">
      <formula1>"Hourly Pay Rate, Weekly Pay Rate, Bi-Weekly Pay Rate, Semi-Monthly Pay Rate, Monthly Pay Rate, Annual Pay Rate"</formula1>
    </dataValidation>
    <dataValidation allowBlank="1" showInputMessage="1" showErrorMessage="1" prompt="If YTD amount is not listed on the pay stubs leave blank." sqref="F67:F76 F125:F134 F183:F192 F241:F250"/>
    <dataValidation type="whole" allowBlank="1" showInputMessage="1" showErrorMessage="1" sqref="F57 H44 H102 F115 H160 F173 H218 F231">
      <formula1>0</formula1>
      <formula2>24</formula2>
    </dataValidation>
    <dataValidation type="list" allowBlank="1" showInputMessage="1" showErrorMessage="1" error="Please delete the entry and select a schedule from the drop down list." sqref="E55 E43 E101 E113 E159 E171 E217 E229">
      <formula1>"Weekly, Bi-Weekly, Semi-Monthly, Monthly"</formula1>
    </dataValidation>
    <dataValidation allowBlank="1" showInputMessage="1" showErrorMessage="1" prompt="If a range of hours is indicated on the VOE, enter the high end of the range." sqref="C265:D265 C41:D41 C99:D99 C157:D157 C215:D215"/>
    <dataValidation showDropDown="1" showInputMessage="1" showErrorMessage="1" sqref="G33:G34 G91:G92 G149:G150 G207:G208"/>
    <dataValidation type="list" allowBlank="1" showInputMessage="1" showErrorMessage="1" sqref="D33 D91 D149 D207">
      <formula1>"VOE, Pay Stubs"</formula1>
    </dataValidation>
    <dataValidation allowBlank="1" showInputMessage="1" showErrorMessage="1" prompt="If Thru Date is not provided, enter the date the VOE was signed." sqref="C44:D44 C102:D102 C160:D160 C218:D218"/>
    <dataValidation allowBlank="1" showInputMessage="1" showErrorMessage="1" prompt="Enter the type of income documentation used to qualify the household." sqref="C33 C91 C149 C207"/>
    <dataValidation allowBlank="1" showInputMessage="1" showErrorMessage="1" prompt="If blank, worksheet calculation assumes the person was employed at position prior to January 1 of the income documentation year." sqref="C35 C93 C151 C209"/>
    <dataValidation allowBlank="1" showInputMessage="1" showErrorMessage="1" prompt="If unknown enter Weekly." sqref="C43:D43 C101:D101 C159:D159 C217:D217"/>
    <dataValidation allowBlank="1" showInputMessage="1" showErrorMessage="1" prompt="Enter the Househol Member Number (1-10) from the Household Summary Tab." sqref="D5"/>
    <dataValidation type="list" allowBlank="1" showInputMessage="1" showErrorMessage="1" sqref="H261">
      <formula1>"No, Yes"</formula1>
    </dataValidation>
    <dataValidation allowBlank="1" showInputMessage="1" showErrorMessage="1" prompt="Count full weeks from off season start date to off season end date indicated on VOE." sqref="C261:D261"/>
    <dataValidation allowBlank="1" showInputMessage="1" showErrorMessage="1" prompt="It is important to determine the pay schedule to accurately calculate pay periods to date." sqref="F44:G44 C57:E57 C115:E115 F102:G102 C173:E173 F160:G160 C231:E231 F218:G218"/>
    <dataValidation allowBlank="1" showInputMessage="1" showErrorMessage="1" prompt="Include vacation, holiday and sick pay in Base Pay." sqref="B66 B124 B182 B240"/>
    <dataValidation allowBlank="1" showInputMessage="1" showErrorMessage="1" prompt="Include vacation, holiday and sick time in regular/base hours.  " sqref="B64 B122 B180 B238"/>
    <dataValidation allowBlank="1" showInputMessage="1" showErrorMessage="1" prompt="Earnings for the remainder of the year will be based on the monthly average of the adjusted income from the two most recent years.  If less than two prior years self employment history, the current year will be included in the average." sqref="H274"/>
    <dataValidation allowBlank="1" showInputMessage="1" showErrorMessage="1" prompt="Monthly Average * Months Remaining in Current Year + Current Year Gross income." sqref="F280:G280"/>
    <dataValidation allowBlank="1" showInputMessage="1" showErrorMessage="1" prompt="Gross income will be calculated by taking the net income and adding back the amount of depreciation or amortization taken in that year.  If the resulting income is negative, gross income will be indicated as $0 for the year." sqref="C279:D279"/>
    <dataValidation type="custom" allowBlank="1" showInputMessage="1" showErrorMessage="1" errorTitle="Section" error="Incorrect Section!!" sqref="E41:E42 E44:E51">
      <formula1>INDIRECT("$D$33") = "VOE"</formula1>
    </dataValidation>
    <dataValidation type="custom" allowBlank="1" showInputMessage="1" showErrorMessage="1" errorTitle="Section" error="Incorrect Section!!" sqref="F77 C61:E65 C67:E77">
      <formula1>INDIRECT("$D$33") = "Pay Stubs"</formula1>
    </dataValidation>
    <dataValidation type="date" allowBlank="1" showInputMessage="1" showErrorMessage="1" errorTitle="Invalid Date" error="The date you entered is either invalid format or out of range. Please make sure the date is corrent and then proceed." promptTitle="Date Format" prompt="mm/dd/yyyy" sqref="D35 D93 D151 D209">
      <formula1>EDATE(TODAY(),-1200)</formula1>
      <formula2>TODAY()</formula2>
    </dataValidation>
    <dataValidation type="custom" allowBlank="1" showInputMessage="1" showErrorMessage="1" errorTitle="Section" error="Incorrect Section!!" sqref="C235:E239 C241:E251 F251">
      <formula1>INDIRECT("$D$207") = "Pay Stubs"</formula1>
    </dataValidation>
    <dataValidation type="custom" allowBlank="1" showInputMessage="1" showErrorMessage="1" errorTitle="Section" error="Incorrect Section!!" sqref="C177:E181 C183:E193 F193">
      <formula1>INDIRECT("$D$149") = "Pay Stubs"</formula1>
    </dataValidation>
    <dataValidation type="custom" allowBlank="1" showInputMessage="1" showErrorMessage="1" errorTitle="Section" error="Incorrect Section!!" sqref="E157:E158 E160:E167">
      <formula1>INDIRECT("$D$149") = "VOE"</formula1>
    </dataValidation>
    <dataValidation type="custom" allowBlank="1" showInputMessage="1" showErrorMessage="1" errorTitle="Section" error="Incorrect Section!!" sqref="C125:E135 F135 C119:E123">
      <formula1>INDIRECT("$D$91") = "Pay Stubs"</formula1>
    </dataValidation>
    <dataValidation type="custom" allowBlank="1" showInputMessage="1" showErrorMessage="1" errorTitle="Section" error="Incorrect Section!!" sqref="E99:E100 E102:E109">
      <formula1>INDIRECT("$D$91") = "VOE"</formula1>
    </dataValidation>
    <dataValidation type="custom" allowBlank="1" showInputMessage="1" showErrorMessage="1" errorTitle="Section" error="Incorrect Section!!" sqref="E215:E216 E218:E225">
      <formula1>INDIRECT("$D$207") = "VOE"</formula1>
    </dataValidation>
  </dataValidations>
  <hyperlinks>
    <hyperlink ref="H283" location="'HH Member 7'!A3" display="Back to Top ^"/>
    <hyperlink ref="B9:D9" location="'HH Member 7'!Position2" display="Position 2"/>
    <hyperlink ref="B10:D10" location="'HH Member 7'!Position3" display="Position 3"/>
    <hyperlink ref="B11:D11" location="'HH Member 7'!Position4" display="Position 4"/>
    <hyperlink ref="B12:D12" location="'HH Member 7'!OtherIncome" display="Other Income"/>
    <hyperlink ref="B13:D13" location="'HH Member 7'!SeasonalIncome" display="Seasonal Income"/>
    <hyperlink ref="B14:D14" location="'HH Member 7'!SelfEmploymentIncome" display="Self Employment Income"/>
    <hyperlink ref="B8:D8" location="'HH Member 7'!Position1" display="'HH Member 7'!Position1"/>
    <hyperlink ref="H29" location="'HH Member 7'!A3" display="Back to Top ^"/>
    <hyperlink ref="H87" location="'HH Member 7'!A3" display="Back to Top ^"/>
    <hyperlink ref="H145" location="'HH Member 7'!A3" display="Back to Top ^"/>
    <hyperlink ref="H203" location="'HH Member 7'!A3" display="Back to Top ^"/>
  </hyperlinks>
  <pageMargins left="0.25" right="0.25" top="0.5" bottom="0.5" header="0.3" footer="0.3"/>
  <pageSetup orientation="portrait" blackAndWhite="1" errors="blank" r:id="rId1"/>
  <headerFooter>
    <oddFooter>&amp;R&amp;8 1/1/2022</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BF37B20B07F714C999BFEA126B3F738" ma:contentTypeVersion="2" ma:contentTypeDescription="Create a new document." ma:contentTypeScope="" ma:versionID="e020f29d5253fcc1d17f26dd0421d64f">
  <xsd:schema xmlns:xsd="http://www.w3.org/2001/XMLSchema" xmlns:xs="http://www.w3.org/2001/XMLSchema" xmlns:p="http://schemas.microsoft.com/office/2006/metadata/properties" xmlns:ns1="http://schemas.microsoft.com/sharepoint/v3" targetNamespace="http://schemas.microsoft.com/office/2006/metadata/properties" ma:root="true" ma:fieldsID="e0e54d1b889ab80228ab61e8c5ebb85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0BF417-6398-4DCC-BD43-06847DE1C266}">
  <ds:schemaRefs>
    <ds:schemaRef ds:uri="http://schemas.microsoft.com/office/2006/metadata/longProperties"/>
  </ds:schemaRefs>
</ds:datastoreItem>
</file>

<file path=customXml/itemProps2.xml><?xml version="1.0" encoding="utf-8"?>
<ds:datastoreItem xmlns:ds="http://schemas.openxmlformats.org/officeDocument/2006/customXml" ds:itemID="{6AB83825-8077-45C4-9A95-00749F47CAA6}">
  <ds:schemaRefs>
    <ds:schemaRef ds:uri="http://schemas.microsoft.com/office/infopath/2007/PartnerControls"/>
    <ds:schemaRef ds:uri="http://purl.org/dc/terms/"/>
    <ds:schemaRef ds:uri="http://schemas.microsoft.com/office/2006/metadata/properties"/>
    <ds:schemaRef ds:uri="http://schemas.openxmlformats.org/package/2006/metadata/core-properties"/>
    <ds:schemaRef ds:uri="http://purl.org/dc/dcmitype/"/>
    <ds:schemaRef ds:uri="http://schemas.microsoft.com/office/2006/documentManagement/types"/>
    <ds:schemaRef ds:uri="http://www.w3.org/XML/1998/namespace"/>
    <ds:schemaRef ds:uri="http://schemas.microsoft.com/sharepoint/v3"/>
    <ds:schemaRef ds:uri="http://purl.org/dc/elements/1.1/"/>
  </ds:schemaRefs>
</ds:datastoreItem>
</file>

<file path=customXml/itemProps3.xml><?xml version="1.0" encoding="utf-8"?>
<ds:datastoreItem xmlns:ds="http://schemas.openxmlformats.org/officeDocument/2006/customXml" ds:itemID="{CB74B7D0-FA5A-420C-8536-3123E5D849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C4E409E-9403-44A8-AA44-E4533E0C00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73</vt:i4>
      </vt:variant>
    </vt:vector>
  </HeadingPairs>
  <TitlesOfParts>
    <vt:vector size="87" baseType="lpstr">
      <vt:lpstr>Instructions</vt:lpstr>
      <vt:lpstr>Household Summary</vt:lpstr>
      <vt:lpstr>HH Member 1</vt:lpstr>
      <vt:lpstr>HH Member 2</vt:lpstr>
      <vt:lpstr>HH Member 3</vt:lpstr>
      <vt:lpstr>HH Member 4</vt:lpstr>
      <vt:lpstr>HH Member 5</vt:lpstr>
      <vt:lpstr>HH Member 6</vt:lpstr>
      <vt:lpstr>HH Member 7</vt:lpstr>
      <vt:lpstr>HH Member 8</vt:lpstr>
      <vt:lpstr>Notes</vt:lpstr>
      <vt:lpstr>Periods</vt:lpstr>
      <vt:lpstr>download</vt:lpstr>
      <vt:lpstr>Reference</vt:lpstr>
      <vt:lpstr>HouseholdName</vt:lpstr>
      <vt:lpstr>HouseholdNumber</vt:lpstr>
      <vt:lpstr>Name</vt:lpstr>
      <vt:lpstr>'HH Member 1'!Notes</vt:lpstr>
      <vt:lpstr>'HH Member 3'!Notes</vt:lpstr>
      <vt:lpstr>'HH Member 4'!Notes</vt:lpstr>
      <vt:lpstr>'HH Member 5'!Notes</vt:lpstr>
      <vt:lpstr>'HH Member 6'!Notes</vt:lpstr>
      <vt:lpstr>'HH Member 7'!Notes</vt:lpstr>
      <vt:lpstr>'HH Member 8'!Notes</vt:lpstr>
      <vt:lpstr>Notes</vt:lpstr>
      <vt:lpstr>'HH Member 1'!OtherIncome</vt:lpstr>
      <vt:lpstr>'HH Member 2'!OtherIncome</vt:lpstr>
      <vt:lpstr>'HH Member 3'!OtherIncome</vt:lpstr>
      <vt:lpstr>'HH Member 4'!OtherIncome</vt:lpstr>
      <vt:lpstr>'HH Member 5'!OtherIncome</vt:lpstr>
      <vt:lpstr>'HH Member 6'!OtherIncome</vt:lpstr>
      <vt:lpstr>'HH Member 7'!OtherIncome</vt:lpstr>
      <vt:lpstr>'HH Member 8'!OtherIncome</vt:lpstr>
      <vt:lpstr>PayPeriods</vt:lpstr>
      <vt:lpstr>PayRates</vt:lpstr>
      <vt:lpstr>'HH Member 1'!Position1</vt:lpstr>
      <vt:lpstr>'HH Member 2'!Position1</vt:lpstr>
      <vt:lpstr>'HH Member 3'!Position1</vt:lpstr>
      <vt:lpstr>'HH Member 4'!Position1</vt:lpstr>
      <vt:lpstr>'HH Member 5'!Position1</vt:lpstr>
      <vt:lpstr>'HH Member 6'!Position1</vt:lpstr>
      <vt:lpstr>'HH Member 7'!Position1</vt:lpstr>
      <vt:lpstr>'HH Member 8'!Position1</vt:lpstr>
      <vt:lpstr>'HH Member 1'!Position2</vt:lpstr>
      <vt:lpstr>'HH Member 2'!Position2</vt:lpstr>
      <vt:lpstr>'HH Member 3'!Position2</vt:lpstr>
      <vt:lpstr>'HH Member 4'!Position2</vt:lpstr>
      <vt:lpstr>'HH Member 5'!Position2</vt:lpstr>
      <vt:lpstr>'HH Member 6'!Position2</vt:lpstr>
      <vt:lpstr>'HH Member 7'!Position2</vt:lpstr>
      <vt:lpstr>'HH Member 8'!Position2</vt:lpstr>
      <vt:lpstr>'HH Member 1'!Position3</vt:lpstr>
      <vt:lpstr>'HH Member 2'!Position3</vt:lpstr>
      <vt:lpstr>'HH Member 3'!Position3</vt:lpstr>
      <vt:lpstr>'HH Member 4'!Position3</vt:lpstr>
      <vt:lpstr>'HH Member 5'!Position3</vt:lpstr>
      <vt:lpstr>'HH Member 6'!Position3</vt:lpstr>
      <vt:lpstr>'HH Member 7'!Position3</vt:lpstr>
      <vt:lpstr>'HH Member 8'!Position3</vt:lpstr>
      <vt:lpstr>'HH Member 1'!Position4</vt:lpstr>
      <vt:lpstr>'HH Member 2'!Position4</vt:lpstr>
      <vt:lpstr>'HH Member 3'!Position4</vt:lpstr>
      <vt:lpstr>'HH Member 4'!Position4</vt:lpstr>
      <vt:lpstr>'HH Member 5'!Position4</vt:lpstr>
      <vt:lpstr>'HH Member 6'!Position4</vt:lpstr>
      <vt:lpstr>'HH Member 7'!Position4</vt:lpstr>
      <vt:lpstr>'HH Member 8'!Position4</vt:lpstr>
      <vt:lpstr>'Household Summary'!Print_Area</vt:lpstr>
      <vt:lpstr>Instructions!Print_Area</vt:lpstr>
      <vt:lpstr>Relationships</vt:lpstr>
      <vt:lpstr>'HH Member 1'!SeasonalIncome</vt:lpstr>
      <vt:lpstr>'HH Member 2'!SeasonalIncome</vt:lpstr>
      <vt:lpstr>'HH Member 3'!SeasonalIncome</vt:lpstr>
      <vt:lpstr>'HH Member 4'!SeasonalIncome</vt:lpstr>
      <vt:lpstr>'HH Member 5'!SeasonalIncome</vt:lpstr>
      <vt:lpstr>'HH Member 6'!SeasonalIncome</vt:lpstr>
      <vt:lpstr>'HH Member 7'!SeasonalIncome</vt:lpstr>
      <vt:lpstr>'HH Member 8'!SeasonalIncome</vt:lpstr>
      <vt:lpstr>'HH Member 1'!SelfEmploymentIncome</vt:lpstr>
      <vt:lpstr>'HH Member 2'!SelfEmploymentIncome</vt:lpstr>
      <vt:lpstr>'HH Member 3'!SelfEmploymentIncome</vt:lpstr>
      <vt:lpstr>'HH Member 4'!SelfEmploymentIncome</vt:lpstr>
      <vt:lpstr>'HH Member 5'!SelfEmploymentIncome</vt:lpstr>
      <vt:lpstr>'HH Member 6'!SelfEmploymentIncome</vt:lpstr>
      <vt:lpstr>'HH Member 7'!SelfEmploymentIncome</vt:lpstr>
      <vt:lpstr>'HH Member 8'!SelfEmploymentIncome</vt:lpstr>
      <vt:lpstr>YesNo</vt:lpstr>
    </vt:vector>
  </TitlesOfParts>
  <Company>Federal Home Loan Bank Chicago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jrudie;HZafar@fhlbc.com</dc:creator>
  <cp:lastModifiedBy>Smith, Jeremy</cp:lastModifiedBy>
  <cp:lastPrinted>2021-10-21T00:22:52Z</cp:lastPrinted>
  <dcterms:created xsi:type="dcterms:W3CDTF">2010-03-07T18:12:22Z</dcterms:created>
  <dcterms:modified xsi:type="dcterms:W3CDTF">2021-12-21T20:46:48Z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A44787D4-0540-4523-9961-78E4036D8C6D}">
    <vt:lpwstr>{9343FE71-AB82-4F2E-AC86-4CCB6FDDA920}</vt:lpwstr>
  </property>
  <property fmtid="{D5CDD505-2E9C-101B-9397-08002B2CF9AE}" pid="4" name="PublishingExpirationDate">
    <vt:lpwstr/>
  </property>
  <property fmtid="{D5CDD505-2E9C-101B-9397-08002B2CF9AE}" pid="5" name="PublishingStartDate">
    <vt:lpwstr/>
  </property>
</Properties>
</file>