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filterPrivacy="1" codeName="ThisWorkbook"/>
  <xr:revisionPtr revIDLastSave="162" documentId="8_{D1FA6501-F1BE-4C27-90ED-87E7991C04FE}" xr6:coauthVersionLast="46" xr6:coauthVersionMax="46" xr10:uidLastSave="{EACD73F5-77FA-43F0-A25F-3D256BC294B6}"/>
  <bookViews>
    <workbookView xWindow="-120" yWindow="-120" windowWidth="38640" windowHeight="21240" xr2:uid="{00000000-000D-0000-FFFF-FFFF00000000}"/>
  </bookViews>
  <sheets>
    <sheet name="Hochzeitsbudget" sheetId="1" r:id="rId1"/>
    <sheet name="Budgetdetails" sheetId="2" r:id="rId2"/>
  </sheets>
  <definedNames>
    <definedName name="_xlnm.Print_Titles" localSheetId="1">Budgetdetails!$1:$2</definedName>
    <definedName name="TBL_RankingData">Hochzeitsbudget!$I$5:$M$14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81" i="2" l="1"/>
  <c r="E80" i="2"/>
  <c r="E79" i="2"/>
  <c r="E78" i="2"/>
  <c r="E77" i="2"/>
  <c r="E73" i="2"/>
  <c r="E72" i="2"/>
  <c r="E68" i="2"/>
  <c r="E67" i="2"/>
  <c r="E66" i="2"/>
  <c r="E65" i="2"/>
  <c r="E64" i="2"/>
  <c r="E63" i="2"/>
  <c r="E62" i="2"/>
  <c r="E61" i="2"/>
  <c r="E57" i="2"/>
  <c r="E56" i="2"/>
  <c r="E55" i="2"/>
  <c r="E51" i="2"/>
  <c r="E50" i="2"/>
  <c r="E49" i="2"/>
  <c r="E45" i="2"/>
  <c r="E44" i="2"/>
  <c r="E43" i="2"/>
  <c r="E42" i="2"/>
  <c r="E38" i="2"/>
  <c r="E37" i="2"/>
  <c r="E36" i="2"/>
  <c r="E35" i="2"/>
  <c r="E34" i="2"/>
  <c r="E30" i="2"/>
  <c r="E29" i="2"/>
  <c r="E28" i="2"/>
  <c r="E27" i="2"/>
  <c r="E26" i="2"/>
  <c r="E25" i="2"/>
  <c r="E24" i="2"/>
  <c r="E23" i="2"/>
  <c r="E22" i="2"/>
  <c r="E18" i="2"/>
  <c r="E17" i="2"/>
  <c r="E16" i="2"/>
  <c r="E15" i="2"/>
  <c r="E14" i="2"/>
  <c r="E13" i="2"/>
  <c r="D58" i="2" l="1"/>
  <c r="C58" i="2"/>
  <c r="D52" i="2"/>
  <c r="C52" i="2"/>
  <c r="D46" i="2"/>
  <c r="C46" i="2"/>
  <c r="D39" i="2"/>
  <c r="C39" i="2"/>
  <c r="D31" i="2"/>
  <c r="C31" i="2"/>
  <c r="D69" i="2"/>
  <c r="C69" i="2"/>
  <c r="D74" i="2"/>
  <c r="C74" i="2"/>
  <c r="D82" i="2"/>
  <c r="C82" i="2"/>
  <c r="D19" i="2"/>
  <c r="C19" i="2"/>
  <c r="D10" i="2"/>
  <c r="C10" i="2"/>
  <c r="E9" i="2"/>
  <c r="E8" i="2"/>
  <c r="E7" i="2"/>
  <c r="E6" i="2"/>
  <c r="E5" i="2"/>
  <c r="E82" i="2" l="1"/>
  <c r="E74" i="2"/>
  <c r="E69" i="2"/>
  <c r="E58" i="2"/>
  <c r="E52" i="2"/>
  <c r="E46" i="2"/>
  <c r="E39" i="2"/>
  <c r="E31" i="2"/>
  <c r="E19" i="2"/>
  <c r="E10" i="2"/>
  <c r="D94" i="1" l="1"/>
  <c r="C94" i="1"/>
</calcChain>
</file>

<file path=xl/sharedStrings.xml><?xml version="1.0" encoding="utf-8"?>
<sst xmlns="http://schemas.openxmlformats.org/spreadsheetml/2006/main" count="183" uniqueCount="129">
  <si>
    <t>Kategorie</t>
  </si>
  <si>
    <t>Geschätzte Kosten</t>
  </si>
  <si>
    <t>Ist-Kosten</t>
  </si>
  <si>
    <t>Abweichung</t>
  </si>
  <si>
    <t xml:space="preserve"> </t>
  </si>
  <si>
    <t>Eheringe</t>
  </si>
  <si>
    <t>Budgetdetails</t>
  </si>
  <si>
    <t>EMPFANG</t>
  </si>
  <si>
    <t>Veranstaltungsort und Vermietung</t>
  </si>
  <si>
    <t>Verpflegung und Service</t>
  </si>
  <si>
    <t>Getränke</t>
  </si>
  <si>
    <t>Torte</t>
  </si>
  <si>
    <t>Verschiedene Gebühren</t>
  </si>
  <si>
    <t>BEKLEIDUNG</t>
  </si>
  <si>
    <t>Smoking, Anzug und/oder Kleider</t>
  </si>
  <si>
    <t>Änderungen</t>
  </si>
  <si>
    <t>Kopfbedeckung und Schleier</t>
  </si>
  <si>
    <t>Accessoires</t>
  </si>
  <si>
    <t>Frisur und Make-up</t>
  </si>
  <si>
    <t>BLUMEN UND DEKORATIONEN</t>
  </si>
  <si>
    <t>Blumendekoration für die Zeremonie</t>
  </si>
  <si>
    <t>Blumenmädchen Blüten und Korb</t>
  </si>
  <si>
    <t>Ringkissen</t>
  </si>
  <si>
    <t>Sträuße</t>
  </si>
  <si>
    <t>Boutonnieres</t>
  </si>
  <si>
    <t>Anstecksträuße</t>
  </si>
  <si>
    <t>Dekorationen für den Empfang</t>
  </si>
  <si>
    <t>Beleuchtung</t>
  </si>
  <si>
    <t>MUSIK</t>
  </si>
  <si>
    <t>Zeremonie Musiker</t>
  </si>
  <si>
    <t>Cocktailempfang Musiker</t>
  </si>
  <si>
    <t>Empfangsband, DJ oder Unterhaltung</t>
  </si>
  <si>
    <t>Sound-System oder Tanzflächenverleih</t>
  </si>
  <si>
    <t>FOTOS UND VIDEO</t>
  </si>
  <si>
    <t>Fotografie</t>
  </si>
  <si>
    <t>Videografie</t>
  </si>
  <si>
    <t>Zusätzliche Fotoabzüge und Alben</t>
  </si>
  <si>
    <t>GASTGESCHENKE UND GESCHENKE</t>
  </si>
  <si>
    <t>Willkommensgeschenke</t>
  </si>
  <si>
    <t>Party Geschenke</t>
  </si>
  <si>
    <t>ZEREMONIE</t>
  </si>
  <si>
    <t>Platzgebühr</t>
  </si>
  <si>
    <t>Pfarrer Gebühr oder Kirchenspende</t>
  </si>
  <si>
    <t>PAPIERWAREN</t>
  </si>
  <si>
    <t>Save-the-date-Karten</t>
  </si>
  <si>
    <t>Einladungen und RSVPs</t>
  </si>
  <si>
    <t>Programme</t>
  </si>
  <si>
    <t>Sitzplatz-und Platzkarten</t>
  </si>
  <si>
    <t>Menükarten</t>
  </si>
  <si>
    <t>Dankschreiben</t>
  </si>
  <si>
    <t>Porto</t>
  </si>
  <si>
    <t>EHERINGE</t>
  </si>
  <si>
    <t>Eheringe Accessoires</t>
  </si>
  <si>
    <t>TRANSPORT</t>
  </si>
  <si>
    <t>Hauptmietwagen</t>
  </si>
  <si>
    <t>Autovermietung für Gäste</t>
  </si>
  <si>
    <t>Transport für auswärtige Gäste</t>
  </si>
  <si>
    <t>Parkservice</t>
  </si>
  <si>
    <t>ERGEBNIS</t>
  </si>
  <si>
    <t>Kostenplaner</t>
  </si>
  <si>
    <t>Notizen</t>
  </si>
  <si>
    <t>Geplante Kosten</t>
  </si>
  <si>
    <t>Standesamt</t>
  </si>
  <si>
    <t>Gebühren</t>
  </si>
  <si>
    <t>Familienbuch, Heiratsurkunden</t>
  </si>
  <si>
    <t>Musik, SängerIn</t>
  </si>
  <si>
    <t>Kirche</t>
  </si>
  <si>
    <t>Spende</t>
  </si>
  <si>
    <t>Hochzeitskerze</t>
  </si>
  <si>
    <t>Freie Trauung</t>
  </si>
  <si>
    <t>RednerIn</t>
  </si>
  <si>
    <t>Hochzeitsfahrzeug</t>
  </si>
  <si>
    <t>Limousine</t>
  </si>
  <si>
    <t>Kutsche</t>
  </si>
  <si>
    <t>Ausstattung Braut</t>
  </si>
  <si>
    <t>Brautkleid Standesamt</t>
  </si>
  <si>
    <t>Brautkleid Kirche/Freie Trauung</t>
  </si>
  <si>
    <t>Jacke/Bolero</t>
  </si>
  <si>
    <t>Schleier</t>
  </si>
  <si>
    <t>Dessous</t>
  </si>
  <si>
    <t>Brautschuhe</t>
  </si>
  <si>
    <t>Accessoires (Handtasche etc.)</t>
  </si>
  <si>
    <t>Brautfrisur &amp; Make-up</t>
  </si>
  <si>
    <t>Maniküre/Pediküre</t>
  </si>
  <si>
    <t>Ausstattung Bräutigam</t>
  </si>
  <si>
    <t>Anzug</t>
  </si>
  <si>
    <t>Weste</t>
  </si>
  <si>
    <t>Hemd</t>
  </si>
  <si>
    <t xml:space="preserve">Fliege/Krawatte </t>
  </si>
  <si>
    <t>Gürtel/Hosenträger</t>
  </si>
  <si>
    <t>Schuhe</t>
  </si>
  <si>
    <t>Accessoires (Manschettenknöpfe etc.)</t>
  </si>
  <si>
    <t>Friseur</t>
  </si>
  <si>
    <t>Schmuck</t>
  </si>
  <si>
    <t>Floristik, Dekoration</t>
  </si>
  <si>
    <t>Brautstrauß</t>
  </si>
  <si>
    <t>Herrenanstecker</t>
  </si>
  <si>
    <t>Autoschmuck</t>
  </si>
  <si>
    <t>Floristik, Dekoration Location</t>
  </si>
  <si>
    <t>Sonstiges (Blumenkinder etc.)</t>
  </si>
  <si>
    <t>FotografIn</t>
  </si>
  <si>
    <t>FotografIn/VideografIn</t>
  </si>
  <si>
    <t>VideografIn</t>
  </si>
  <si>
    <t>Fotoalbum</t>
  </si>
  <si>
    <t>Location</t>
  </si>
  <si>
    <t>Saalmiete</t>
  </si>
  <si>
    <t>Sektempfang</t>
  </si>
  <si>
    <t>Speisen</t>
  </si>
  <si>
    <t>Getränke(Pauschal o. nach Verbrauch)</t>
  </si>
  <si>
    <t>Hochzeitstorte</t>
  </si>
  <si>
    <t>Candybar</t>
  </si>
  <si>
    <t>DJ/Liveband</t>
  </si>
  <si>
    <t>Papeterie</t>
  </si>
  <si>
    <t>Save the Date Karten</t>
  </si>
  <si>
    <t>Einladungskarten</t>
  </si>
  <si>
    <t>Briefmarken</t>
  </si>
  <si>
    <t>Tischkarten/Platzkarten</t>
  </si>
  <si>
    <t>Kirchenhefte</t>
  </si>
  <si>
    <t>Danksagungen</t>
  </si>
  <si>
    <t>Gästebuch</t>
  </si>
  <si>
    <t>Sonstiges</t>
  </si>
  <si>
    <t>Diverses</t>
  </si>
  <si>
    <t>Tanzkurs</t>
  </si>
  <si>
    <t>Junggesellenabschied</t>
  </si>
  <si>
    <t>Gastgeschenke</t>
  </si>
  <si>
    <t>Hochzeitsreise</t>
  </si>
  <si>
    <t>Flitterwochen</t>
  </si>
  <si>
    <t>Summe</t>
  </si>
  <si>
    <t>Dekoration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</si>
</sst>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">
    <numFmt numFmtId="6" formatCode="#,##0\ &quot;€&quot;;[Red]\-#,##0\ &quot;€&quot;"/>
    <numFmt numFmtId="8" formatCode="#,##0.00\ &quot;€&quot;;[Red]\-#,##0.00\ &quot;€&quot;"/>
    <numFmt numFmtId="42" formatCode="_-* #,##0\ &quot;€&quot;_-;\-* #,##0\ &quot;€&quot;_-;_-* &quot;-&quot;\ &quot;€&quot;_-;_-@_-"/>
    <numFmt numFmtId="44" formatCode="_-* #,##0.00\ &quot;€&quot;_-;\-* #,##0.00\ &quot;€&quot;_-;_-* &quot;-&quot;??\ &quot;€&quot;_-;_-@_-"/>
    <numFmt numFmtId="164" formatCode="&quot;$&quot;#,##0.00_);[Red]\(&quot;$&quot;#,##0.00\)"/>
    <numFmt numFmtId="165" formatCode="_(* #,##0_);_(* \(#,##0\);_(* &quot;-&quot;_);_(@_)"/>
    <numFmt numFmtId="166" formatCode="_(* #,##0.00_);_(* \(#,##0.00\);_(* &quot;-&quot;??_);_(@_)"/>
    <numFmt numFmtId="168" formatCode="#,##0.00\ &quot;€&quot;;[Red]#,##0.00\ &quot;€&quot;"/>
    <numFmt numFmtId="169" formatCode="#,##0;[Red]#,##0"/>
    <numFmt numFmtId="171" formatCode="0.00;[Red]0.00"/>
  </numFmts>
  <fonts count="34" x14ac:knownFonts="1">
    <font>
      <sz val="11"/>
      <color theme="1"/>
      <name val="Corbel"/>
      <family val="2"/>
      <scheme val="minor"/>
    </font>
    <font>
      <sz val="11"/>
      <color theme="1" tint="0.14999847407452621"/>
      <name val="Corbel"/>
      <family val="2"/>
      <scheme val="minor"/>
    </font>
    <font>
      <sz val="11"/>
      <color theme="1" tint="0.14999847407452621"/>
      <name val="Tw Cen MT"/>
      <family val="2"/>
      <scheme val="major"/>
    </font>
    <font>
      <b/>
      <sz val="28"/>
      <color theme="1" tint="0.14999847407452621"/>
      <name val="Tw Cen MT"/>
      <family val="2"/>
      <scheme val="major"/>
    </font>
    <font>
      <sz val="11"/>
      <color theme="0"/>
      <name val="Corbel"/>
      <family val="2"/>
      <scheme val="minor"/>
    </font>
    <font>
      <b/>
      <sz val="11"/>
      <color theme="1" tint="4.9989318521683403E-2"/>
      <name val="Century Gothic"/>
      <family val="1"/>
    </font>
    <font>
      <b/>
      <sz val="14"/>
      <color theme="0"/>
      <name val="Century Gothic"/>
      <family val="1"/>
    </font>
    <font>
      <b/>
      <sz val="28"/>
      <color theme="4"/>
      <name val="Century Gothic"/>
      <family val="1"/>
    </font>
    <font>
      <b/>
      <sz val="28"/>
      <color theme="1" tint="0.14999847407452621"/>
      <name val="Century Gothic"/>
      <family val="1"/>
    </font>
    <font>
      <sz val="11"/>
      <color theme="1" tint="0.14999847407452621"/>
      <name val="Century Gothic"/>
      <family val="1"/>
    </font>
    <font>
      <b/>
      <sz val="11"/>
      <color theme="1" tint="0.14999847407452621"/>
      <name val="Century Gothic"/>
      <family val="1"/>
    </font>
    <font>
      <b/>
      <sz val="10"/>
      <name val="Century Gothic"/>
      <family val="2"/>
    </font>
    <font>
      <sz val="11"/>
      <color theme="1"/>
      <name val="Corbel"/>
      <family val="2"/>
      <scheme val="minor"/>
    </font>
    <font>
      <sz val="18"/>
      <color theme="3"/>
      <name val="Tw Cen MT"/>
      <family val="2"/>
      <scheme val="major"/>
    </font>
    <font>
      <b/>
      <sz val="15"/>
      <color theme="3"/>
      <name val="Corbel"/>
      <family val="2"/>
      <scheme val="minor"/>
    </font>
    <font>
      <b/>
      <sz val="13"/>
      <color theme="3"/>
      <name val="Corbel"/>
      <family val="2"/>
      <scheme val="minor"/>
    </font>
    <font>
      <b/>
      <sz val="11"/>
      <color theme="3"/>
      <name val="Corbel"/>
      <family val="2"/>
      <scheme val="minor"/>
    </font>
    <font>
      <sz val="11"/>
      <color rgb="FF006100"/>
      <name val="Corbel"/>
      <family val="2"/>
      <scheme val="minor"/>
    </font>
    <font>
      <sz val="11"/>
      <color rgb="FF9C0006"/>
      <name val="Corbel"/>
      <family val="2"/>
      <scheme val="minor"/>
    </font>
    <font>
      <sz val="11"/>
      <color rgb="FF9C5700"/>
      <name val="Corbel"/>
      <family val="2"/>
      <scheme val="minor"/>
    </font>
    <font>
      <sz val="11"/>
      <color rgb="FF3F3F76"/>
      <name val="Corbel"/>
      <family val="2"/>
      <scheme val="minor"/>
    </font>
    <font>
      <b/>
      <sz val="11"/>
      <color rgb="FF3F3F3F"/>
      <name val="Corbel"/>
      <family val="2"/>
      <scheme val="minor"/>
    </font>
    <font>
      <b/>
      <sz val="11"/>
      <color rgb="FFFA7D00"/>
      <name val="Corbel"/>
      <family val="2"/>
      <scheme val="minor"/>
    </font>
    <font>
      <sz val="11"/>
      <color rgb="FFFA7D00"/>
      <name val="Corbel"/>
      <family val="2"/>
      <scheme val="minor"/>
    </font>
    <font>
      <b/>
      <sz val="11"/>
      <color theme="0"/>
      <name val="Corbel"/>
      <family val="2"/>
      <scheme val="minor"/>
    </font>
    <font>
      <sz val="11"/>
      <color rgb="FFFF0000"/>
      <name val="Corbel"/>
      <family val="2"/>
      <scheme val="minor"/>
    </font>
    <font>
      <i/>
      <sz val="11"/>
      <color rgb="FF7F7F7F"/>
      <name val="Corbel"/>
      <family val="2"/>
      <scheme val="minor"/>
    </font>
    <font>
      <b/>
      <sz val="11"/>
      <color theme="1"/>
      <name val="Corbel"/>
      <family val="2"/>
      <scheme val="minor"/>
    </font>
    <font>
      <b/>
      <sz val="28"/>
      <color theme="4"/>
      <name val="Times New Roman"/>
      <family val="1"/>
    </font>
    <font>
      <b/>
      <sz val="10"/>
      <color theme="1" tint="4.9989318521683403E-2"/>
      <name val="Arial"/>
      <family val="2"/>
    </font>
    <font>
      <b/>
      <sz val="11"/>
      <color theme="5" tint="-9.9978637043366805E-2"/>
      <name val="Arial"/>
      <family val="2"/>
    </font>
    <font>
      <b/>
      <sz val="11"/>
      <color theme="1" tint="0.14999847407452621"/>
      <name val="Arial"/>
      <family val="2"/>
    </font>
    <font>
      <sz val="11"/>
      <color theme="1" tint="0.14999847407452621"/>
      <name val="Arial"/>
      <family val="2"/>
    </font>
    <font>
      <b/>
      <sz val="11"/>
      <color theme="1" tint="4.9989318521683403E-2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6">
    <border>
      <left/>
      <right/>
      <top/>
      <bottom/>
      <diagonal/>
    </border>
    <border>
      <left/>
      <right/>
      <top/>
      <bottom style="thin">
        <color theme="4"/>
      </bottom>
      <diagonal/>
    </border>
    <border>
      <left/>
      <right/>
      <top style="dotted">
        <color theme="8" tint="-9.9948118533890809E-2"/>
      </top>
      <bottom style="dotted">
        <color theme="8" tint="-9.9948118533890809E-2"/>
      </bottom>
      <diagonal/>
    </border>
    <border>
      <left/>
      <right/>
      <top/>
      <bottom style="thin">
        <color theme="4" tint="0.59996337778862885"/>
      </bottom>
      <diagonal/>
    </border>
    <border>
      <left style="thin">
        <color theme="4" tint="0.59996337778862885"/>
      </left>
      <right/>
      <top style="thin">
        <color theme="4" tint="0.59996337778862885"/>
      </top>
      <bottom style="thin">
        <color theme="4" tint="0.59996337778862885"/>
      </bottom>
      <diagonal/>
    </border>
    <border>
      <left/>
      <right/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166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2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6" fillId="0" borderId="9" applyNumberFormat="0" applyFill="0" applyAlignment="0" applyProtection="0"/>
    <xf numFmtId="0" fontId="16" fillId="0" borderId="0" applyNumberFormat="0" applyFill="0" applyBorder="0" applyAlignment="0" applyProtection="0"/>
    <xf numFmtId="0" fontId="17" fillId="4" borderId="0" applyNumberFormat="0" applyBorder="0" applyAlignment="0" applyProtection="0"/>
    <xf numFmtId="0" fontId="18" fillId="5" borderId="0" applyNumberFormat="0" applyBorder="0" applyAlignment="0" applyProtection="0"/>
    <xf numFmtId="0" fontId="19" fillId="6" borderId="0" applyNumberFormat="0" applyBorder="0" applyAlignment="0" applyProtection="0"/>
    <xf numFmtId="0" fontId="20" fillId="7" borderId="10" applyNumberFormat="0" applyAlignment="0" applyProtection="0"/>
    <xf numFmtId="0" fontId="21" fillId="8" borderId="11" applyNumberFormat="0" applyAlignment="0" applyProtection="0"/>
    <xf numFmtId="0" fontId="22" fillId="8" borderId="10" applyNumberFormat="0" applyAlignment="0" applyProtection="0"/>
    <xf numFmtId="0" fontId="23" fillId="0" borderId="12" applyNumberFormat="0" applyFill="0" applyAlignment="0" applyProtection="0"/>
    <xf numFmtId="0" fontId="24" fillId="9" borderId="13" applyNumberFormat="0" applyAlignment="0" applyProtection="0"/>
    <xf numFmtId="0" fontId="25" fillId="0" borderId="0" applyNumberFormat="0" applyFill="0" applyBorder="0" applyAlignment="0" applyProtection="0"/>
    <xf numFmtId="0" fontId="12" fillId="10" borderId="14" applyNumberFormat="0" applyFont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4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4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4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4" fillId="23" borderId="0" applyNumberFormat="0" applyBorder="0" applyAlignment="0" applyProtection="0"/>
    <xf numFmtId="0" fontId="12" fillId="2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4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30" borderId="0" applyNumberFormat="0" applyBorder="0" applyAlignment="0" applyProtection="0"/>
    <xf numFmtId="0" fontId="4" fillId="31" borderId="0" applyNumberFormat="0" applyBorder="0" applyAlignment="0" applyProtection="0"/>
    <xf numFmtId="0" fontId="12" fillId="32" borderId="0" applyNumberFormat="0" applyBorder="0" applyAlignment="0" applyProtection="0"/>
    <xf numFmtId="0" fontId="12" fillId="33" borderId="0" applyNumberFormat="0" applyBorder="0" applyAlignment="0" applyProtection="0"/>
    <xf numFmtId="0" fontId="12" fillId="34" borderId="0" applyNumberFormat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horizontal="left" vertical="center"/>
    </xf>
    <xf numFmtId="164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quotePrefix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6" fillId="2" borderId="1" xfId="0" applyFont="1" applyFill="1" applyBorder="1" applyAlignment="1">
      <alignment horizontal="left" vertical="center" indent="1"/>
    </xf>
    <xf numFmtId="0" fontId="7" fillId="0" borderId="3" xfId="0" applyFont="1" applyBorder="1" applyAlignment="1">
      <alignment horizontal="left" vertical="center"/>
    </xf>
    <xf numFmtId="0" fontId="9" fillId="0" borderId="0" xfId="0" applyFont="1" applyAlignment="1">
      <alignment horizontal="left" vertical="center" indent="1"/>
    </xf>
    <xf numFmtId="0" fontId="5" fillId="3" borderId="2" xfId="0" applyFont="1" applyFill="1" applyBorder="1" applyAlignment="1">
      <alignment horizontal="left" vertical="center" inden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68" fontId="2" fillId="0" borderId="0" xfId="0" applyNumberFormat="1" applyFont="1" applyAlignment="1">
      <alignment horizontal="center" vertical="center"/>
    </xf>
    <xf numFmtId="168" fontId="8" fillId="0" borderId="3" xfId="0" applyNumberFormat="1" applyFont="1" applyBorder="1" applyAlignment="1">
      <alignment horizontal="left" vertical="center"/>
    </xf>
    <xf numFmtId="168" fontId="9" fillId="0" borderId="0" xfId="0" applyNumberFormat="1" applyFont="1" applyAlignment="1">
      <alignment horizontal="center" vertical="center"/>
    </xf>
    <xf numFmtId="8" fontId="11" fillId="0" borderId="0" xfId="0" applyNumberFormat="1" applyFont="1" applyFill="1" applyAlignment="1">
      <alignment horizontal="center" vertical="center"/>
    </xf>
    <xf numFmtId="8" fontId="9" fillId="0" borderId="0" xfId="0" applyNumberFormat="1" applyFont="1" applyAlignment="1">
      <alignment horizontal="center" vertical="center"/>
    </xf>
    <xf numFmtId="8" fontId="5" fillId="0" borderId="0" xfId="0" applyNumberFormat="1" applyFont="1" applyBorder="1" applyAlignment="1">
      <alignment horizontal="center" vertical="center"/>
    </xf>
    <xf numFmtId="8" fontId="5" fillId="0" borderId="0" xfId="0" applyNumberFormat="1" applyFont="1" applyAlignment="1">
      <alignment horizontal="center" vertical="center"/>
    </xf>
    <xf numFmtId="8" fontId="10" fillId="0" borderId="0" xfId="0" applyNumberFormat="1" applyFont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29" fillId="0" borderId="0" xfId="0" applyFont="1" applyAlignment="1">
      <alignment horizontal="center" vertical="center" wrapText="1"/>
    </xf>
    <xf numFmtId="6" fontId="29" fillId="0" borderId="0" xfId="0" applyNumberFormat="1" applyFont="1" applyAlignment="1">
      <alignment horizontal="center" vertical="center" wrapText="1"/>
    </xf>
    <xf numFmtId="0" fontId="30" fillId="0" borderId="0" xfId="0" applyFont="1" applyAlignment="1">
      <alignment horizontal="left" vertical="center" wrapText="1"/>
    </xf>
    <xf numFmtId="171" fontId="31" fillId="0" borderId="0" xfId="0" applyNumberFormat="1" applyFont="1" applyAlignment="1">
      <alignment horizontal="center" vertical="center" wrapText="1"/>
    </xf>
    <xf numFmtId="0" fontId="32" fillId="0" borderId="0" xfId="0" applyFont="1" applyAlignment="1">
      <alignment horizontal="left" vertical="center" wrapText="1"/>
    </xf>
    <xf numFmtId="0" fontId="30" fillId="0" borderId="0" xfId="0" applyFont="1" applyAlignment="1">
      <alignment vertical="center"/>
    </xf>
    <xf numFmtId="169" fontId="32" fillId="0" borderId="0" xfId="0" applyNumberFormat="1" applyFont="1" applyAlignment="1">
      <alignment horizontal="center" vertical="center"/>
    </xf>
    <xf numFmtId="49" fontId="32" fillId="0" borderId="0" xfId="0" applyNumberFormat="1" applyFont="1" applyAlignment="1">
      <alignment horizontal="center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left" vertical="center" indent="1"/>
    </xf>
    <xf numFmtId="169" fontId="32" fillId="0" borderId="0" xfId="0" applyNumberFormat="1" applyFont="1" applyAlignment="1">
      <alignment vertical="center"/>
    </xf>
    <xf numFmtId="49" fontId="32" fillId="0" borderId="0" xfId="0" applyNumberFormat="1" applyFont="1" applyAlignment="1">
      <alignment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 indent="1"/>
    </xf>
    <xf numFmtId="169" fontId="33" fillId="0" borderId="0" xfId="0" applyNumberFormat="1" applyFont="1" applyAlignment="1">
      <alignment horizontal="center" vertical="center"/>
    </xf>
    <xf numFmtId="0" fontId="32" fillId="0" borderId="0" xfId="0" applyFont="1" applyAlignment="1">
      <alignment horizontal="center" vertical="center"/>
    </xf>
  </cellXfs>
  <cellStyles count="47">
    <cellStyle name="20 % - Akzent1" xfId="24" builtinId="30" customBuiltin="1"/>
    <cellStyle name="20 % - Akzent2" xfId="28" builtinId="34" customBuiltin="1"/>
    <cellStyle name="20 % - Akzent3" xfId="32" builtinId="38" customBuiltin="1"/>
    <cellStyle name="20 % - Akzent4" xfId="36" builtinId="42" customBuiltin="1"/>
    <cellStyle name="20 % - Akzent5" xfId="40" builtinId="46" customBuiltin="1"/>
    <cellStyle name="20 % - Akzent6" xfId="44" builtinId="50" customBuiltin="1"/>
    <cellStyle name="40 % - Akzent1" xfId="25" builtinId="31" customBuiltin="1"/>
    <cellStyle name="40 % - Akzent2" xfId="29" builtinId="35" customBuiltin="1"/>
    <cellStyle name="40 % - Akzent3" xfId="33" builtinId="39" customBuiltin="1"/>
    <cellStyle name="40 % - Akzent4" xfId="37" builtinId="43" customBuiltin="1"/>
    <cellStyle name="40 % - Akzent5" xfId="41" builtinId="47" customBuiltin="1"/>
    <cellStyle name="40 % - Akzent6" xfId="45" builtinId="51" customBuiltin="1"/>
    <cellStyle name="60 % - Akzent1" xfId="26" builtinId="32" customBuiltin="1"/>
    <cellStyle name="60 % - Akzent2" xfId="30" builtinId="36" customBuiltin="1"/>
    <cellStyle name="60 % - Akzent3" xfId="34" builtinId="40" customBuiltin="1"/>
    <cellStyle name="60 % - Akzent4" xfId="38" builtinId="44" customBuiltin="1"/>
    <cellStyle name="60 % - Akzent5" xfId="42" builtinId="48" customBuiltin="1"/>
    <cellStyle name="60 % - Akzent6" xfId="46" builtinId="52" customBuiltin="1"/>
    <cellStyle name="Akzent1" xfId="23" builtinId="29" customBuiltin="1"/>
    <cellStyle name="Akzent2" xfId="27" builtinId="33" customBuiltin="1"/>
    <cellStyle name="Akzent3" xfId="31" builtinId="37" customBuiltin="1"/>
    <cellStyle name="Akzent4" xfId="35" builtinId="41" customBuiltin="1"/>
    <cellStyle name="Akzent5" xfId="39" builtinId="45" customBuiltin="1"/>
    <cellStyle name="Akzent6" xfId="43" builtinId="49" customBuiltin="1"/>
    <cellStyle name="Ausgabe" xfId="15" builtinId="21" customBuiltin="1"/>
    <cellStyle name="Berechnung" xfId="16" builtinId="22" customBuiltin="1"/>
    <cellStyle name="Dezimal [0]" xfId="2" builtinId="6" customBuiltin="1"/>
    <cellStyle name="Eingabe" xfId="14" builtinId="20" customBuiltin="1"/>
    <cellStyle name="Ergebnis" xfId="22" builtinId="25" customBuiltin="1"/>
    <cellStyle name="Erklärender Text" xfId="21" builtinId="53" customBuiltin="1"/>
    <cellStyle name="Gut" xfId="11" builtinId="26" customBuiltin="1"/>
    <cellStyle name="Komma" xfId="1" builtinId="3" customBuiltin="1"/>
    <cellStyle name="Neutral" xfId="13" builtinId="28" customBuiltin="1"/>
    <cellStyle name="Notiz" xfId="20" builtinId="10" customBuiltin="1"/>
    <cellStyle name="Prozent" xfId="5" builtinId="5" customBuiltin="1"/>
    <cellStyle name="Schlecht" xfId="12" builtinId="27" customBuiltin="1"/>
    <cellStyle name="Standard" xfId="0" builtinId="0" customBuiltin="1"/>
    <cellStyle name="Überschrift" xfId="6" builtinId="15" customBuiltin="1"/>
    <cellStyle name="Überschrift 1" xfId="7" builtinId="16" customBuiltin="1"/>
    <cellStyle name="Überschrift 2" xfId="8" builtinId="17" customBuiltin="1"/>
    <cellStyle name="Überschrift 3" xfId="9" builtinId="18" customBuiltin="1"/>
    <cellStyle name="Überschrift 4" xfId="10" builtinId="19" customBuiltin="1"/>
    <cellStyle name="Verknüpfte Zelle" xfId="17" builtinId="24" customBuiltin="1"/>
    <cellStyle name="Währung" xfId="3" builtinId="4" customBuiltin="1"/>
    <cellStyle name="Währung [0]" xfId="4" builtinId="7" customBuiltin="1"/>
    <cellStyle name="Warnender Text" xfId="19" builtinId="11" customBuiltin="1"/>
    <cellStyle name="Zelle überprüfen" xfId="18" builtinId="23" customBuiltin="1"/>
  </cellStyles>
  <dxfs count="128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169" formatCode="#,##0;[Red]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numFmt numFmtId="30" formatCode="@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169" formatCode="#,##0;[Red]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numFmt numFmtId="169" formatCode="#,##0;[Red]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numFmt numFmtId="169" formatCode="#,##0;[Red]#,##0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  <numFmt numFmtId="169" formatCode="#,##0;[Red]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Arial"/>
        <family val="2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sz val="11"/>
        <color theme="1" tint="0.14999847407452621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Arial"/>
        <family val="2"/>
        <scheme val="none"/>
      </font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alignment horizontal="left" vertical="center" textRotation="0" wrapText="0" indent="1" justifyLastLine="0" shrinkToFit="0" readingOrder="0"/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64" formatCode="&quot;$&quot;#,##0.00_);[Red]\(&quot;$&quot;#,##0.00\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 tint="0.14999847407452621"/>
        <name val="Century Gothic"/>
        <family val="1"/>
        <scheme val="none"/>
      </font>
      <numFmt numFmtId="164" formatCode="&quot;$&quot;#,##0.00_);[Red]\(&quot;$&quot;#,##0.00\)"/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family val="1"/>
        <scheme val="none"/>
      </font>
      <numFmt numFmtId="164" formatCode="&quot;$&quot;#,##0.00_);[Red]\(&quot;$&quot;#,##0.00\)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  <numFmt numFmtId="12" formatCode="#,##0.00\ &quot;€&quot;;[Red]\-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  <numFmt numFmtId="12" formatCode="#,##0.00\ &quot;€&quot;;[Red]\-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numFmt numFmtId="12" formatCode="#,##0.00\ &quot;€&quot;;[Red]\-#,##0.00\ &quot;€&quot;"/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  <numFmt numFmtId="12" formatCode="#,##0.00\ &quot;€&quot;;[Red]\-#,##0.00\ &quot;€&quot;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1" justifyLastLine="0" shrinkToFit="0" readingOrder="0"/>
      <border diagonalUp="0" diagonalDown="0" outline="0">
        <left/>
        <right/>
        <top style="dotted">
          <color theme="8" tint="-9.9948118533890809E-2"/>
        </top>
        <bottom style="dotted">
          <color theme="8" tint="-9.9948118533890809E-2"/>
        </bottom>
      </border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b/>
        <strike val="0"/>
        <outline val="0"/>
        <shadow val="0"/>
        <u val="none"/>
        <vertAlign val="baseline"/>
        <sz val="11"/>
        <color theme="1" tint="4.9989318521683403E-2"/>
        <name val="Century Gothic"/>
        <family val="1"/>
        <scheme val="none"/>
      </font>
    </dxf>
    <dxf>
      <font>
        <strike val="0"/>
        <outline val="0"/>
        <shadow val="0"/>
        <u val="none"/>
        <vertAlign val="baseline"/>
        <name val="Century Gothic"/>
        <family val="1"/>
        <scheme val="none"/>
      </font>
    </dxf>
    <dxf>
      <font>
        <strike val="0"/>
        <outline val="0"/>
        <shadow val="0"/>
        <u val="none"/>
        <vertAlign val="baseline"/>
        <sz val="11"/>
        <color auto="1"/>
        <name val="Century Gothic"/>
        <family val="1"/>
        <scheme val="none"/>
      </font>
      <fill>
        <patternFill patternType="none">
          <fgColor indexed="64"/>
          <bgColor auto="1"/>
        </patternFill>
      </fill>
    </dxf>
    <dxf>
      <fill>
        <patternFill patternType="solid">
          <fgColor theme="5" tint="0.79998168889431442"/>
          <bgColor theme="5" tint="0.79998168889431442"/>
        </patternFill>
      </fill>
    </dxf>
    <dxf>
      <fill>
        <patternFill patternType="solid">
          <fgColor indexed="64"/>
          <bgColor theme="7" tint="0.79998168889431442"/>
        </patternFill>
      </fill>
    </dxf>
    <dxf>
      <font>
        <b/>
        <color theme="1"/>
      </font>
    </dxf>
    <dxf>
      <font>
        <b/>
        <color theme="1"/>
      </font>
    </dxf>
    <dxf>
      <fill>
        <patternFill>
          <bgColor theme="8"/>
        </patternFill>
      </fill>
      <border diagonalUp="0" diagonalDown="0">
        <left/>
        <right/>
        <top style="thin">
          <color theme="8"/>
        </top>
        <bottom style="thin">
          <color theme="8"/>
        </bottom>
        <vertical/>
        <horizontal/>
      </border>
    </dxf>
    <dxf>
      <font>
        <b val="0"/>
        <i val="0"/>
        <color theme="0"/>
      </font>
      <fill>
        <patternFill patternType="solid">
          <fgColor theme="5"/>
          <bgColor theme="5"/>
        </patternFill>
      </fill>
      <border diagonalUp="0" diagonalDown="0">
        <left/>
        <right/>
        <top/>
        <bottom style="thin">
          <color theme="5"/>
        </bottom>
        <vertical/>
        <horizontal/>
      </border>
    </dxf>
    <dxf>
      <font>
        <color theme="1"/>
      </font>
      <border diagonalUp="0" diagonalDown="0">
        <left/>
        <right/>
        <top/>
        <bottom/>
        <vertical style="dotted">
          <color theme="8" tint="-9.9948118533890809E-2"/>
        </vertical>
        <horizontal style="dotted">
          <color theme="8" tint="-9.9948118533890809E-2"/>
        </horizontal>
      </border>
    </dxf>
  </dxfs>
  <tableStyles count="1" defaultTableStyle="TableStyleMedium2" defaultPivotStyle="PivotStyleLight16">
    <tableStyle name="TableStyleMedium3 2" pivot="0" count="7" xr9:uid="{00000000-0011-0000-FFFF-FFFF00000000}">
      <tableStyleElement type="wholeTable" dxfId="127"/>
      <tableStyleElement type="headerRow" dxfId="126"/>
      <tableStyleElement type="totalRow" dxfId="125"/>
      <tableStyleElement type="firstColumn" dxfId="124"/>
      <tableStyleElement type="lastColumn" dxfId="123"/>
      <tableStyleElement type="firstRowStripe" dxfId="122"/>
      <tableStyleElement type="firstColumnStripe" dxfId="1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327660</xdr:colOff>
      <xdr:row>1</xdr:row>
      <xdr:rowOff>9956</xdr:rowOff>
    </xdr:from>
    <xdr:to>
      <xdr:col>5</xdr:col>
      <xdr:colOff>9525</xdr:colOff>
      <xdr:row>2</xdr:row>
      <xdr:rowOff>2035</xdr:rowOff>
    </xdr:to>
    <xdr:pic>
      <xdr:nvPicPr>
        <xdr:cNvPr id="6" name="Bild 5" descr="Dekoratives Element. Foto von zwei Händen mit Ringen.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191000" y="124256"/>
          <a:ext cx="1790700" cy="1272239"/>
        </a:xfrm>
        <a:prstGeom prst="rect">
          <a:avLst/>
        </a:prstGeom>
      </xdr:spPr>
    </xdr:pic>
    <xdr:clientData/>
  </xdr:twoCellAnchor>
  <xdr:twoCellAnchor editAs="oneCell">
    <xdr:from>
      <xdr:col>2</xdr:col>
      <xdr:colOff>990600</xdr:colOff>
      <xdr:row>0</xdr:row>
      <xdr:rowOff>0</xdr:rowOff>
    </xdr:from>
    <xdr:to>
      <xdr:col>4</xdr:col>
      <xdr:colOff>876300</xdr:colOff>
      <xdr:row>2</xdr:row>
      <xdr:rowOff>2035</xdr:rowOff>
    </xdr:to>
    <xdr:pic>
      <xdr:nvPicPr>
        <xdr:cNvPr id="8" name="Bild 7" descr="Dekoratives Element. Schwimmende Blumen.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600450" y="0"/>
          <a:ext cx="2314575" cy="1402210"/>
        </a:xfrm>
        <a:prstGeom prst="rect">
          <a:avLst/>
        </a:prstGeom>
      </xdr:spPr>
    </xdr:pic>
    <xdr:clientData/>
  </xdr:twoCellAnchor>
  <xdr:twoCellAnchor editAs="oneCell">
    <xdr:from>
      <xdr:col>1</xdr:col>
      <xdr:colOff>2486024</xdr:colOff>
      <xdr:row>1</xdr:row>
      <xdr:rowOff>47625</xdr:rowOff>
    </xdr:from>
    <xdr:to>
      <xdr:col>3</xdr:col>
      <xdr:colOff>552449</xdr:colOff>
      <xdr:row>1</xdr:row>
      <xdr:rowOff>752475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193A789A-77D1-4B2E-A998-AFCCB868E7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00324" y="161925"/>
          <a:ext cx="2219325" cy="7048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944880</xdr:colOff>
      <xdr:row>0</xdr:row>
      <xdr:rowOff>30480</xdr:rowOff>
    </xdr:from>
    <xdr:to>
      <xdr:col>6</xdr:col>
      <xdr:colOff>13335</xdr:colOff>
      <xdr:row>2</xdr:row>
      <xdr:rowOff>241289</xdr:rowOff>
    </xdr:to>
    <xdr:pic>
      <xdr:nvPicPr>
        <xdr:cNvPr id="2" name="Bild 1" descr="Dekoratives Element. Schwimmende Blumen.">
          <a:extLst>
            <a:ext uri="{FF2B5EF4-FFF2-40B4-BE49-F238E27FC236}">
              <a16:creationId xmlns:a16="http://schemas.microsoft.com/office/drawing/2014/main" id="{894F1BD3-52AB-4A4C-977C-75257C63144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4914900" y="30480"/>
          <a:ext cx="1148715" cy="7746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0000000}" name="TBL_Summary" displayName="TBL_Summary" ref="B4:E94" totalsRowCount="1" headerRowDxfId="8" dataDxfId="10" totalsRowDxfId="9">
  <tableColumns count="4">
    <tableColumn id="1" xr3:uid="{00000000-0010-0000-0000-000001000000}" name="Kategorie" totalsRowLabel="Summe" dataDxfId="7" totalsRowDxfId="6"/>
    <tableColumn id="2" xr3:uid="{00000000-0010-0000-0000-000002000000}" name="Geplante Kosten" totalsRowFunction="sum" dataDxfId="5" totalsRowDxfId="4">
      <calculatedColumnFormula>VLOOKUP(TBL_Summary[[#This Row],[Kategorie]],TBL_RankingData,2,FALSE)</calculatedColumnFormula>
    </tableColumn>
    <tableColumn id="3" xr3:uid="{00000000-0010-0000-0000-000003000000}" name="Ist-Kosten" totalsRowFunction="sum" dataDxfId="3" totalsRowDxfId="2">
      <calculatedColumnFormula>IF(VLOOKUP(TBL_Summary[[#This Row],[Kategorie]],TBL_RankingData,3,FALSE)=0,"",VLOOKUP(TBL_Summary[[#This Row],[Kategorie]],TBL_RankingData,3,FALSE))</calculatedColumnFormula>
    </tableColumn>
    <tableColumn id="4" xr3:uid="{00000000-0010-0000-0000-000004000000}" name="Notizen" dataDxfId="1" totalsRowDxfId="0">
      <calculatedColumnFormula>IF(OR(TBL_Summary[[#This Row],[Geplante Kosten]]="",TBL_Summary[[#This Row],[Ist-Kosten]]=""),"",TBL_Summary[[#This Row],[Geplante Kosten]]-TBL_Summary[[#This Row],[Ist-Kosten]])</calculatedColumn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Budgetzusammenfassung nach Kostenkategori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9000000}" name="TBL_WeddingRings" displayName="TBL_WeddingRings" ref="B71:E74" totalsRowCount="1" headerRowDxfId="32" dataDxfId="31" totalsRowDxfId="30">
  <tableColumns count="4">
    <tableColumn id="1" xr3:uid="{00000000-0010-0000-0900-000001000000}" name="EHERINGE" totalsRowLabel="ERGEBNIS" dataDxfId="29" totalsRowDxfId="28"/>
    <tableColumn id="2" xr3:uid="{00000000-0010-0000-0900-000002000000}" name="Geschätzte Kosten" totalsRowFunction="sum" dataDxfId="27" totalsRowDxfId="26"/>
    <tableColumn id="3" xr3:uid="{00000000-0010-0000-0900-000003000000}" name="Ist-Kosten" totalsRowFunction="sum" dataDxfId="25" totalsRowDxfId="24"/>
    <tableColumn id="4" xr3:uid="{00000000-0010-0000-0900-000004000000}" name="Abweichung" totalsRowFunction="custom" dataDxfId="23" totalsRowDxfId="22">
      <totalsRowFormula>TBL_WeddingRings[[#Totals],[Geschätzte Kosten]]-TBL_WeddingRings[[#Totals],[Ist-Kosten]]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Trauringen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A000000}" name="TBL_Transportation" displayName="TBL_Transportation" ref="B76:E82" totalsRowCount="1" headerRowDxfId="21" dataDxfId="20" totalsRowDxfId="19">
  <tableColumns count="4">
    <tableColumn id="1" xr3:uid="{00000000-0010-0000-0A00-000001000000}" name="TRANSPORT" totalsRowLabel="ERGEBNIS" dataDxfId="18" totalsRowDxfId="17"/>
    <tableColumn id="2" xr3:uid="{00000000-0010-0000-0A00-000002000000}" name="Geschätzte Kosten" totalsRowFunction="sum" dataDxfId="16" totalsRowDxfId="15"/>
    <tableColumn id="3" xr3:uid="{00000000-0010-0000-0A00-000003000000}" name="Ist-Kosten" totalsRowFunction="sum" dataDxfId="14" totalsRowDxfId="13"/>
    <tableColumn id="4" xr3:uid="{00000000-0010-0000-0A00-000004000000}" name="Abweichung" totalsRowFunction="custom" dataDxfId="12" totalsRowDxfId="11">
      <totalsRowFormula>TBL_Transportation[[#Totals],[Geschätzte Kosten]]-TBL_Transportation[[#Totals],[Ist-Kosten]]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Transpor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1000000}" name="TBL_Reception" displayName="TBL_Reception" ref="B4:E10" totalsRowCount="1" headerRowDxfId="120" dataDxfId="119" totalsRowDxfId="118">
  <tableColumns count="4">
    <tableColumn id="1" xr3:uid="{00000000-0010-0000-0100-000001000000}" name="EMPFANG" totalsRowLabel="ERGEBNIS" dataDxfId="117" totalsRowDxfId="116"/>
    <tableColumn id="2" xr3:uid="{00000000-0010-0000-0100-000002000000}" name="Geschätzte Kosten" totalsRowFunction="sum" dataDxfId="115" totalsRowDxfId="114"/>
    <tableColumn id="3" xr3:uid="{00000000-0010-0000-0100-000003000000}" name="Ist-Kosten" totalsRowFunction="sum" dataDxfId="113" totalsRowDxfId="112"/>
    <tableColumn id="4" xr3:uid="{00000000-0010-0000-0100-000004000000}" name="Abweichung" totalsRowFunction="custom" dataDxfId="111" totalsRowDxfId="110">
      <calculatedColumnFormula>IF(OR(TBL_Reception[[#This Row],[Geschätzte Kosten]]="",TBL_Reception[[#This Row],[Ist-Kosten]]=""),"",TBL_Reception[[#This Row],[Geschätzte Kosten]]-TBL_Reception[[#This Row],[Ist-Kosten]])</calculatedColumnFormula>
      <totalsRowFormula>TBL_Reception[[#Totals],[Geschätzte Kosten]]-TBL_Reception[[#Totals],[Ist-Kosten]]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Hochzeitsempfang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2000000}" name="TBL_Attire" displayName="TBL_Attire" ref="B12:E19" totalsRowCount="1" headerRowDxfId="109" dataDxfId="108" totalsRowDxfId="107">
  <tableColumns count="4">
    <tableColumn id="1" xr3:uid="{00000000-0010-0000-0200-000001000000}" name="BEKLEIDUNG" totalsRowLabel="ERGEBNIS" dataDxfId="106" totalsRowDxfId="105"/>
    <tableColumn id="2" xr3:uid="{00000000-0010-0000-0200-000002000000}" name="Geschätzte Kosten" totalsRowFunction="sum" dataDxfId="104" totalsRowDxfId="103"/>
    <tableColumn id="3" xr3:uid="{00000000-0010-0000-0200-000003000000}" name="Ist-Kosten" totalsRowFunction="sum" dataDxfId="102" totalsRowDxfId="101"/>
    <tableColumn id="4" xr3:uid="{00000000-0010-0000-0200-000004000000}" name="Abweichung" totalsRowFunction="custom" dataDxfId="100" totalsRowDxfId="99">
      <totalsRowFormula>TBL_Attire[[#Totals],[Geschätzte Kosten]]-TBL_Attire[[#Totals],[Ist-Kosten]]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Bekleidung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3000000}" name="TBL_FlowersAndDecor" displayName="TBL_FlowersAndDecor" ref="B21:E31" totalsRowCount="1" headerRowDxfId="98" dataDxfId="97" totalsRowDxfId="96">
  <tableColumns count="4">
    <tableColumn id="1" xr3:uid="{00000000-0010-0000-0300-000001000000}" name="BLUMEN UND DEKORATIONEN" totalsRowLabel="ERGEBNIS" dataDxfId="95" totalsRowDxfId="94"/>
    <tableColumn id="2" xr3:uid="{00000000-0010-0000-0300-000002000000}" name="Geschätzte Kosten" totalsRowFunction="sum" dataDxfId="93" totalsRowDxfId="92"/>
    <tableColumn id="3" xr3:uid="{00000000-0010-0000-0300-000003000000}" name="Ist-Kosten" totalsRowFunction="sum" dataDxfId="91" totalsRowDxfId="90"/>
    <tableColumn id="4" xr3:uid="{00000000-0010-0000-0300-000004000000}" name="Abweichung" totalsRowFunction="custom" dataDxfId="89" totalsRowDxfId="88">
      <totalsRowFormula>TBL_FlowersAndDecor[[#Totals],[Geschätzte Kosten]]-TBL_FlowersAndDecor[[#Totals],[Ist-Kosten]]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Blumen und Dekorationen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4000000}" name="TBL_Music" displayName="TBL_Music" ref="B33:E39" totalsRowCount="1" headerRowDxfId="87" dataDxfId="86" totalsRowDxfId="85">
  <tableColumns count="4">
    <tableColumn id="1" xr3:uid="{00000000-0010-0000-0400-000001000000}" name="MUSIK" totalsRowLabel="ERGEBNIS" dataDxfId="84" totalsRowDxfId="83"/>
    <tableColumn id="2" xr3:uid="{00000000-0010-0000-0400-000002000000}" name="Geschätzte Kosten" totalsRowFunction="sum" dataDxfId="82" totalsRowDxfId="81"/>
    <tableColumn id="3" xr3:uid="{00000000-0010-0000-0400-000003000000}" name="Ist-Kosten" totalsRowFunction="sum" dataDxfId="80" totalsRowDxfId="79"/>
    <tableColumn id="4" xr3:uid="{00000000-0010-0000-0400-000004000000}" name="Abweichung" totalsRowFunction="custom" dataDxfId="78" totalsRowDxfId="77">
      <totalsRowFormula>TBL_Music[[#Totals],[Geschätzte Kosten]]-TBL_Music[[#Totals],[Ist-Kosten]]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Musik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5000000}" name="TBL_PhotographsAndVideo" displayName="TBL_PhotographsAndVideo" ref="B41:E46" totalsRowCount="1" headerRowDxfId="76" dataDxfId="75" totalsRowDxfId="74">
  <tableColumns count="4">
    <tableColumn id="1" xr3:uid="{00000000-0010-0000-0500-000001000000}" name="FOTOS UND VIDEO" totalsRowLabel="ERGEBNIS" dataDxfId="73" totalsRowDxfId="72"/>
    <tableColumn id="2" xr3:uid="{00000000-0010-0000-0500-000002000000}" name="Geschätzte Kosten" totalsRowFunction="sum" dataDxfId="71" totalsRowDxfId="70"/>
    <tableColumn id="3" xr3:uid="{00000000-0010-0000-0500-000003000000}" name="Ist-Kosten" totalsRowFunction="sum" dataDxfId="69" totalsRowDxfId="68"/>
    <tableColumn id="4" xr3:uid="{00000000-0010-0000-0500-000004000000}" name="Abweichung" totalsRowFunction="custom" dataDxfId="67" totalsRowDxfId="66">
      <totalsRowFormula>TBL_PhotographsAndVideo[[#Totals],[Geschätzte Kosten]]-TBL_PhotographsAndVideo[[#Totals],[Ist-Kosten]]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Fotos und Video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6000000}" name="TBL_FavorsAndGifts" displayName="TBL_FavorsAndGifts" ref="B48:E52" totalsRowCount="1" headerRowDxfId="65" dataDxfId="64" totalsRowDxfId="63">
  <tableColumns count="4">
    <tableColumn id="1" xr3:uid="{00000000-0010-0000-0600-000001000000}" name="GASTGESCHENKE UND GESCHENKE" totalsRowLabel="ERGEBNIS" dataDxfId="62" totalsRowDxfId="61"/>
    <tableColumn id="2" xr3:uid="{00000000-0010-0000-0600-000002000000}" name="Geschätzte Kosten" totalsRowFunction="sum" dataDxfId="60" totalsRowDxfId="59"/>
    <tableColumn id="3" xr3:uid="{00000000-0010-0000-0600-000003000000}" name="Ist-Kosten" totalsRowFunction="sum" dataDxfId="58" totalsRowDxfId="57"/>
    <tableColumn id="4" xr3:uid="{00000000-0010-0000-0600-000004000000}" name="Abweichung" totalsRowFunction="custom" dataDxfId="56" totalsRowDxfId="55">
      <totalsRowFormula>TBL_FavorsAndGifts[[#Totals],[Geschätzte Kosten]]-TBL_FavorsAndGifts[[#Totals],[Ist-Kosten]]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Gastgeschenken und Geschenken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7000000}" name="TBL_Ceremony" displayName="TBL_Ceremony" ref="B54:E58" totalsRowCount="1" headerRowDxfId="54" dataDxfId="53" totalsRowDxfId="52">
  <tableColumns count="4">
    <tableColumn id="1" xr3:uid="{00000000-0010-0000-0700-000001000000}" name="ZEREMONIE" totalsRowLabel="ERGEBNIS" dataDxfId="51" totalsRowDxfId="50"/>
    <tableColumn id="2" xr3:uid="{00000000-0010-0000-0700-000002000000}" name="Geschätzte Kosten" totalsRowFunction="sum" dataDxfId="49" totalsRowDxfId="48"/>
    <tableColumn id="3" xr3:uid="{00000000-0010-0000-0700-000003000000}" name="Ist-Kosten" totalsRowFunction="sum" dataDxfId="47" totalsRowDxfId="46"/>
    <tableColumn id="4" xr3:uid="{00000000-0010-0000-0700-000004000000}" name="Abweichung" totalsRowFunction="custom" dataDxfId="45" totalsRowDxfId="44">
      <totalsRowFormula>TBL_Ceremony[[#Totals],[Geschätzte Kosten]]-TBL_Ceremony[[#Totals],[Ist-Kosten]]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Zeremoni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8000000}" name="TBL_Stationery" displayName="TBL_Stationery" ref="B60:E69" totalsRowCount="1" headerRowDxfId="43" dataDxfId="42" totalsRowDxfId="41">
  <tableColumns count="4">
    <tableColumn id="1" xr3:uid="{00000000-0010-0000-0800-000001000000}" name="PAPIERWAREN" totalsRowLabel="ERGEBNIS" dataDxfId="40" totalsRowDxfId="39"/>
    <tableColumn id="2" xr3:uid="{00000000-0010-0000-0800-000002000000}" name="Geschätzte Kosten" totalsRowFunction="sum" dataDxfId="38" totalsRowDxfId="37"/>
    <tableColumn id="3" xr3:uid="{00000000-0010-0000-0800-000003000000}" name="Ist-Kosten" totalsRowFunction="sum" dataDxfId="36" totalsRowDxfId="35"/>
    <tableColumn id="4" xr3:uid="{00000000-0010-0000-0800-000004000000}" name="Abweichung" totalsRowFunction="custom" dataDxfId="34" totalsRowDxfId="33">
      <totalsRowFormula>TBL_Stationery[[#Totals],[Geschätzte Kosten]]-TBL_Stationery[[#Totals],[Ist-Kosten]]</totalsRowFormula>
    </tableColumn>
  </tableColumns>
  <tableStyleInfo name="TableStyleMedium3 2" showFirstColumn="0" showLastColumn="0" showRowStripes="0" showColumnStripes="0"/>
  <extLst>
    <ext xmlns:x14="http://schemas.microsoft.com/office/spreadsheetml/2009/9/main" uri="{504A1905-F514-4f6f-8877-14C23A59335A}">
      <x14:table altTextSummary="Tabelle mit Kosten im Zusammenhang mit Papierwaren"/>
    </ext>
  </extLst>
</table>
</file>

<file path=xl/theme/theme1.xml><?xml version="1.0" encoding="utf-8"?>
<a:theme xmlns:a="http://schemas.openxmlformats.org/drawingml/2006/main" name="Wedding Timeline Planner">
  <a:themeElements>
    <a:clrScheme name="Custom 126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746B8D"/>
      </a:accent1>
      <a:accent2>
        <a:srgbClr val="FF9999"/>
      </a:accent2>
      <a:accent3>
        <a:srgbClr val="DBDBDB"/>
      </a:accent3>
      <a:accent4>
        <a:srgbClr val="FFC000"/>
      </a:accent4>
      <a:accent5>
        <a:srgbClr val="FCDCD2"/>
      </a:accent5>
      <a:accent6>
        <a:srgbClr val="E2EFD9"/>
      </a:accent6>
      <a:hlink>
        <a:srgbClr val="0563C1"/>
      </a:hlink>
      <a:folHlink>
        <a:srgbClr val="954F72"/>
      </a:folHlink>
    </a:clrScheme>
    <a:fontScheme name="Custom 1">
      <a:majorFont>
        <a:latin typeface="Tw Cen MT"/>
        <a:ea typeface=""/>
        <a:cs typeface=""/>
      </a:majorFont>
      <a:minorFont>
        <a:latin typeface="Corbel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P102"/>
  <sheetViews>
    <sheetView showGridLines="0" tabSelected="1" topLeftCell="A25" zoomScaleNormal="100" workbookViewId="0">
      <selection activeCell="B30" sqref="B30"/>
    </sheetView>
  </sheetViews>
  <sheetFormatPr baseColWidth="10" defaultColWidth="9" defaultRowHeight="21" customHeight="1" x14ac:dyDescent="0.25"/>
  <cols>
    <col min="1" max="1" width="1.5" style="1" customWidth="1"/>
    <col min="2" max="2" width="38.125" style="3" customWidth="1"/>
    <col min="3" max="3" width="16.375" style="1" customWidth="1"/>
    <col min="4" max="4" width="15.5" style="1" customWidth="1"/>
    <col min="5" max="5" width="30.875" style="1" customWidth="1"/>
    <col min="6" max="6" width="15.5" style="1" customWidth="1"/>
    <col min="7" max="7" width="1.5" style="1" customWidth="1"/>
    <col min="8" max="9" width="9" style="1"/>
    <col min="10" max="10" width="20" style="2" hidden="1" customWidth="1"/>
    <col min="11" max="11" width="15.75" style="2" hidden="1" customWidth="1"/>
    <col min="12" max="12" width="10.5" style="2" hidden="1" customWidth="1"/>
    <col min="13" max="13" width="22.625" style="1" hidden="1" customWidth="1"/>
    <col min="14" max="14" width="5.25" style="1" hidden="1" customWidth="1"/>
    <col min="15" max="15" width="2.875" style="1" hidden="1" customWidth="1"/>
    <col min="16" max="16" width="20" style="2" hidden="1" customWidth="1"/>
    <col min="17" max="16384" width="9" style="1"/>
  </cols>
  <sheetData>
    <row r="1" spans="2:16" ht="9" customHeight="1" x14ac:dyDescent="0.25">
      <c r="G1" s="2" t="s">
        <v>4</v>
      </c>
    </row>
    <row r="2" spans="2:16" s="6" customFormat="1" ht="101.25" customHeight="1" x14ac:dyDescent="0.25">
      <c r="B2" s="23" t="s">
        <v>59</v>
      </c>
      <c r="C2" s="13"/>
      <c r="D2" s="13"/>
      <c r="E2" s="13"/>
      <c r="F2" s="14"/>
      <c r="J2" s="4"/>
      <c r="K2" s="4"/>
      <c r="L2" s="4"/>
      <c r="P2" s="4"/>
    </row>
    <row r="3" spans="2:16" ht="18" customHeight="1" x14ac:dyDescent="0.25"/>
    <row r="4" spans="2:16" ht="29.25" customHeight="1" x14ac:dyDescent="0.25">
      <c r="B4" s="24" t="s">
        <v>0</v>
      </c>
      <c r="C4" s="25" t="s">
        <v>61</v>
      </c>
      <c r="D4" s="25" t="s">
        <v>2</v>
      </c>
      <c r="E4" s="25" t="s">
        <v>60</v>
      </c>
      <c r="I4" s="2"/>
      <c r="J4" s="1"/>
      <c r="K4" s="1"/>
      <c r="L4" s="7"/>
      <c r="O4" s="2"/>
      <c r="P4" s="1"/>
    </row>
    <row r="5" spans="2:16" ht="21" customHeight="1" x14ac:dyDescent="0.25">
      <c r="B5" s="26" t="s">
        <v>62</v>
      </c>
      <c r="C5" s="27"/>
      <c r="D5" s="27"/>
      <c r="E5" s="27"/>
      <c r="I5" s="2"/>
      <c r="J5" s="1"/>
      <c r="K5" s="1"/>
      <c r="L5" s="1"/>
      <c r="O5" s="2"/>
      <c r="P5" s="1"/>
    </row>
    <row r="6" spans="2:16" ht="21" customHeight="1" x14ac:dyDescent="0.25">
      <c r="B6" s="28" t="s">
        <v>63</v>
      </c>
      <c r="C6" s="27"/>
      <c r="D6" s="27"/>
      <c r="E6" s="27"/>
      <c r="I6" s="2"/>
      <c r="J6" s="1"/>
      <c r="K6" s="1"/>
      <c r="L6" s="1"/>
      <c r="O6" s="2"/>
      <c r="P6" s="1"/>
    </row>
    <row r="7" spans="2:16" ht="21" customHeight="1" x14ac:dyDescent="0.25">
      <c r="B7" s="28" t="s">
        <v>64</v>
      </c>
      <c r="C7" s="27"/>
      <c r="D7" s="27"/>
      <c r="E7" s="27"/>
      <c r="I7" s="2"/>
      <c r="J7" s="1"/>
      <c r="K7" s="1"/>
      <c r="L7" s="1"/>
      <c r="O7" s="2"/>
      <c r="P7" s="1"/>
    </row>
    <row r="8" spans="2:16" ht="21" customHeight="1" x14ac:dyDescent="0.25">
      <c r="B8" s="28" t="s">
        <v>65</v>
      </c>
      <c r="C8" s="27"/>
      <c r="D8" s="27"/>
      <c r="E8" s="27"/>
      <c r="I8" s="2"/>
      <c r="J8" s="1"/>
      <c r="K8" s="1"/>
      <c r="L8" s="1"/>
      <c r="O8" s="2"/>
      <c r="P8" s="1"/>
    </row>
    <row r="9" spans="2:16" ht="21" customHeight="1" x14ac:dyDescent="0.25">
      <c r="B9" s="28"/>
      <c r="C9" s="27"/>
      <c r="D9" s="27"/>
      <c r="E9" s="27"/>
      <c r="I9" s="2"/>
      <c r="J9" s="1"/>
      <c r="K9" s="1"/>
      <c r="L9" s="1"/>
      <c r="O9" s="2"/>
      <c r="P9" s="1"/>
    </row>
    <row r="10" spans="2:16" ht="21" customHeight="1" x14ac:dyDescent="0.25">
      <c r="B10" s="29" t="s">
        <v>66</v>
      </c>
      <c r="C10" s="30"/>
      <c r="D10" s="30"/>
      <c r="E10" s="31"/>
      <c r="I10" s="2"/>
      <c r="J10" s="1"/>
      <c r="K10" s="1"/>
      <c r="L10" s="1"/>
      <c r="O10" s="2"/>
      <c r="P10" s="1"/>
    </row>
    <row r="11" spans="2:16" ht="21" customHeight="1" x14ac:dyDescent="0.25">
      <c r="B11" s="32" t="s">
        <v>67</v>
      </c>
      <c r="C11" s="30"/>
      <c r="D11" s="30"/>
      <c r="E11" s="31"/>
      <c r="I11" s="2"/>
      <c r="J11" s="1"/>
      <c r="K11" s="1"/>
      <c r="L11" s="1"/>
      <c r="O11" s="2"/>
      <c r="P11" s="1"/>
    </row>
    <row r="12" spans="2:16" ht="21" customHeight="1" x14ac:dyDescent="0.25">
      <c r="B12" s="32" t="s">
        <v>68</v>
      </c>
      <c r="C12" s="30"/>
      <c r="D12" s="30"/>
      <c r="E12" s="31"/>
      <c r="I12" s="2"/>
      <c r="J12" s="1"/>
      <c r="K12" s="1"/>
      <c r="L12" s="1"/>
      <c r="O12" s="2"/>
      <c r="P12" s="1"/>
    </row>
    <row r="13" spans="2:16" ht="21" customHeight="1" x14ac:dyDescent="0.25">
      <c r="B13" s="32" t="s">
        <v>65</v>
      </c>
      <c r="C13" s="30"/>
      <c r="D13" s="30"/>
      <c r="E13" s="31"/>
      <c r="I13" s="2"/>
      <c r="J13" s="1"/>
      <c r="K13" s="1"/>
      <c r="L13" s="1"/>
      <c r="O13" s="2"/>
      <c r="P13" s="1"/>
    </row>
    <row r="14" spans="2:16" ht="21" customHeight="1" x14ac:dyDescent="0.25">
      <c r="B14" s="32"/>
      <c r="C14" s="30"/>
      <c r="D14" s="30"/>
      <c r="E14" s="31"/>
      <c r="I14" s="2"/>
      <c r="J14" s="1"/>
      <c r="K14" s="1"/>
      <c r="L14" s="1"/>
      <c r="O14" s="2"/>
      <c r="P14" s="1"/>
    </row>
    <row r="15" spans="2:16" ht="21" customHeight="1" x14ac:dyDescent="0.25">
      <c r="B15" s="29" t="s">
        <v>69</v>
      </c>
      <c r="C15" s="30"/>
      <c r="D15" s="30"/>
      <c r="E15" s="31"/>
      <c r="I15" s="2"/>
      <c r="L15" s="1"/>
      <c r="O15" s="2"/>
      <c r="P15" s="1"/>
    </row>
    <row r="16" spans="2:16" ht="21" customHeight="1" x14ac:dyDescent="0.25">
      <c r="B16" s="32" t="s">
        <v>70</v>
      </c>
      <c r="C16" s="30"/>
      <c r="D16" s="30"/>
      <c r="E16" s="31"/>
      <c r="I16" s="2"/>
      <c r="L16" s="1"/>
      <c r="O16" s="2"/>
      <c r="P16" s="1"/>
    </row>
    <row r="17" spans="2:16" ht="21" customHeight="1" x14ac:dyDescent="0.25">
      <c r="B17" s="32" t="s">
        <v>65</v>
      </c>
      <c r="C17" s="30"/>
      <c r="D17" s="30"/>
      <c r="E17" s="31"/>
      <c r="I17" s="2"/>
      <c r="L17" s="1"/>
      <c r="O17" s="2"/>
      <c r="P17" s="1"/>
    </row>
    <row r="18" spans="2:16" ht="21" customHeight="1" x14ac:dyDescent="0.25">
      <c r="B18" s="33"/>
      <c r="C18" s="30"/>
      <c r="D18" s="30"/>
      <c r="E18" s="31"/>
    </row>
    <row r="19" spans="2:16" ht="21" customHeight="1" x14ac:dyDescent="0.25">
      <c r="B19" s="29" t="s">
        <v>71</v>
      </c>
      <c r="C19" s="30"/>
      <c r="D19" s="30"/>
      <c r="E19" s="31"/>
    </row>
    <row r="20" spans="2:16" ht="21" customHeight="1" x14ac:dyDescent="0.25">
      <c r="B20" s="32" t="s">
        <v>72</v>
      </c>
      <c r="C20" s="30"/>
      <c r="D20" s="30"/>
      <c r="E20" s="31"/>
    </row>
    <row r="21" spans="2:16" ht="21" customHeight="1" x14ac:dyDescent="0.25">
      <c r="B21" s="32" t="s">
        <v>73</v>
      </c>
      <c r="C21" s="30"/>
      <c r="D21" s="30"/>
      <c r="E21" s="31"/>
    </row>
    <row r="22" spans="2:16" ht="21" customHeight="1" x14ac:dyDescent="0.25">
      <c r="B22" s="32"/>
      <c r="C22" s="30"/>
      <c r="D22" s="30"/>
      <c r="E22" s="31"/>
    </row>
    <row r="23" spans="2:16" ht="21" customHeight="1" x14ac:dyDescent="0.25">
      <c r="B23" s="29" t="s">
        <v>74</v>
      </c>
      <c r="C23" s="30"/>
      <c r="D23" s="30"/>
      <c r="E23" s="31"/>
    </row>
    <row r="24" spans="2:16" ht="21" customHeight="1" x14ac:dyDescent="0.25">
      <c r="B24" s="32" t="s">
        <v>75</v>
      </c>
      <c r="C24" s="30"/>
      <c r="D24" s="30"/>
      <c r="E24" s="31"/>
    </row>
    <row r="25" spans="2:16" ht="21" customHeight="1" x14ac:dyDescent="0.25">
      <c r="B25" s="32" t="s">
        <v>76</v>
      </c>
      <c r="C25" s="30"/>
      <c r="D25" s="30"/>
      <c r="E25" s="31"/>
    </row>
    <row r="26" spans="2:16" ht="21" customHeight="1" x14ac:dyDescent="0.25">
      <c r="B26" s="32" t="s">
        <v>77</v>
      </c>
      <c r="C26" s="30"/>
      <c r="D26" s="30"/>
      <c r="E26" s="31"/>
    </row>
    <row r="27" spans="2:16" ht="21" customHeight="1" x14ac:dyDescent="0.25">
      <c r="B27" s="32" t="s">
        <v>78</v>
      </c>
      <c r="C27" s="30"/>
      <c r="D27" s="30"/>
      <c r="E27" s="31"/>
    </row>
    <row r="28" spans="2:16" ht="21" customHeight="1" x14ac:dyDescent="0.25">
      <c r="B28" s="32" t="s">
        <v>79</v>
      </c>
      <c r="C28" s="30"/>
      <c r="D28" s="30"/>
      <c r="E28" s="31"/>
    </row>
    <row r="29" spans="2:16" ht="21" customHeight="1" x14ac:dyDescent="0.25">
      <c r="B29" s="32" t="s">
        <v>80</v>
      </c>
      <c r="C29" s="30"/>
      <c r="D29" s="30"/>
      <c r="E29" s="31"/>
    </row>
    <row r="30" spans="2:16" ht="21" customHeight="1" x14ac:dyDescent="0.25">
      <c r="B30" s="32" t="s">
        <v>81</v>
      </c>
      <c r="C30" s="30"/>
      <c r="D30" s="30"/>
      <c r="E30" s="31"/>
    </row>
    <row r="31" spans="2:16" ht="21" customHeight="1" x14ac:dyDescent="0.25">
      <c r="B31" s="32" t="s">
        <v>82</v>
      </c>
      <c r="C31" s="30"/>
      <c r="D31" s="30"/>
      <c r="E31" s="31"/>
    </row>
    <row r="32" spans="2:16" ht="21" customHeight="1" x14ac:dyDescent="0.25">
      <c r="B32" s="32" t="s">
        <v>83</v>
      </c>
      <c r="C32" s="30"/>
      <c r="D32" s="30"/>
      <c r="E32" s="31"/>
    </row>
    <row r="33" spans="2:5" ht="21" customHeight="1" x14ac:dyDescent="0.25">
      <c r="B33" s="32"/>
      <c r="C33" s="30"/>
      <c r="D33" s="30"/>
      <c r="E33" s="31"/>
    </row>
    <row r="34" spans="2:5" ht="21" customHeight="1" x14ac:dyDescent="0.25">
      <c r="B34" s="29" t="s">
        <v>84</v>
      </c>
      <c r="C34" s="30"/>
      <c r="D34" s="30"/>
      <c r="E34" s="31"/>
    </row>
    <row r="35" spans="2:5" ht="21" customHeight="1" x14ac:dyDescent="0.25">
      <c r="B35" s="32" t="s">
        <v>85</v>
      </c>
      <c r="C35" s="30"/>
      <c r="D35" s="30"/>
      <c r="E35" s="31"/>
    </row>
    <row r="36" spans="2:5" ht="21" customHeight="1" x14ac:dyDescent="0.25">
      <c r="B36" s="32" t="s">
        <v>86</v>
      </c>
      <c r="C36" s="30"/>
      <c r="D36" s="30"/>
      <c r="E36" s="31"/>
    </row>
    <row r="37" spans="2:5" ht="21" customHeight="1" x14ac:dyDescent="0.25">
      <c r="B37" s="32" t="s">
        <v>87</v>
      </c>
      <c r="C37" s="30"/>
      <c r="D37" s="30"/>
      <c r="E37" s="31"/>
    </row>
    <row r="38" spans="2:5" ht="21" customHeight="1" x14ac:dyDescent="0.25">
      <c r="B38" s="32" t="s">
        <v>88</v>
      </c>
      <c r="C38" s="30"/>
      <c r="D38" s="30"/>
      <c r="E38" s="31"/>
    </row>
    <row r="39" spans="2:5" ht="21" customHeight="1" x14ac:dyDescent="0.25">
      <c r="B39" s="32" t="s">
        <v>89</v>
      </c>
      <c r="C39" s="30"/>
      <c r="D39" s="30"/>
      <c r="E39" s="31"/>
    </row>
    <row r="40" spans="2:5" ht="21" customHeight="1" x14ac:dyDescent="0.25">
      <c r="B40" s="32" t="s">
        <v>90</v>
      </c>
      <c r="C40" s="30"/>
      <c r="D40" s="30"/>
      <c r="E40" s="31"/>
    </row>
    <row r="41" spans="2:5" ht="21" customHeight="1" x14ac:dyDescent="0.25">
      <c r="B41" s="32" t="s">
        <v>91</v>
      </c>
      <c r="C41" s="30"/>
      <c r="D41" s="30"/>
      <c r="E41" s="31"/>
    </row>
    <row r="42" spans="2:5" ht="21" customHeight="1" x14ac:dyDescent="0.25">
      <c r="B42" s="32" t="s">
        <v>92</v>
      </c>
      <c r="C42" s="30"/>
      <c r="D42" s="30"/>
      <c r="E42" s="31"/>
    </row>
    <row r="43" spans="2:5" ht="21" customHeight="1" x14ac:dyDescent="0.25">
      <c r="B43" s="32"/>
      <c r="C43" s="30"/>
      <c r="D43" s="30"/>
      <c r="E43" s="31"/>
    </row>
    <row r="44" spans="2:5" ht="21" customHeight="1" x14ac:dyDescent="0.25">
      <c r="B44" s="29" t="s">
        <v>93</v>
      </c>
      <c r="C44" s="30"/>
      <c r="D44" s="30"/>
      <c r="E44" s="31"/>
    </row>
    <row r="45" spans="2:5" ht="21" customHeight="1" x14ac:dyDescent="0.25">
      <c r="B45" s="32" t="s">
        <v>5</v>
      </c>
      <c r="C45" s="30"/>
      <c r="D45" s="30"/>
      <c r="E45" s="31"/>
    </row>
    <row r="46" spans="2:5" ht="21" customHeight="1" x14ac:dyDescent="0.25">
      <c r="B46" s="32" t="s">
        <v>93</v>
      </c>
      <c r="C46" s="30"/>
      <c r="D46" s="30"/>
      <c r="E46" s="31"/>
    </row>
    <row r="47" spans="2:5" ht="21" customHeight="1" x14ac:dyDescent="0.25">
      <c r="B47" s="32"/>
      <c r="C47" s="30"/>
      <c r="D47" s="30"/>
      <c r="E47" s="31"/>
    </row>
    <row r="48" spans="2:5" ht="21" customHeight="1" x14ac:dyDescent="0.25">
      <c r="B48" s="29" t="s">
        <v>94</v>
      </c>
      <c r="C48" s="30"/>
      <c r="D48" s="30"/>
      <c r="E48" s="31"/>
    </row>
    <row r="49" spans="2:5" ht="21" customHeight="1" x14ac:dyDescent="0.25">
      <c r="B49" s="32" t="s">
        <v>62</v>
      </c>
      <c r="C49" s="30"/>
      <c r="D49" s="30"/>
      <c r="E49" s="31"/>
    </row>
    <row r="50" spans="2:5" ht="21" customHeight="1" x14ac:dyDescent="0.25">
      <c r="B50" s="32" t="s">
        <v>66</v>
      </c>
      <c r="C50" s="30"/>
      <c r="D50" s="30"/>
      <c r="E50" s="31"/>
    </row>
    <row r="51" spans="2:5" ht="21" customHeight="1" x14ac:dyDescent="0.25">
      <c r="B51" s="32" t="s">
        <v>69</v>
      </c>
      <c r="C51" s="30"/>
      <c r="D51" s="30"/>
      <c r="E51" s="31"/>
    </row>
    <row r="52" spans="2:5" ht="21" customHeight="1" x14ac:dyDescent="0.25">
      <c r="B52" s="32" t="s">
        <v>95</v>
      </c>
      <c r="C52" s="30"/>
      <c r="D52" s="30"/>
      <c r="E52" s="31"/>
    </row>
    <row r="53" spans="2:5" ht="21" customHeight="1" x14ac:dyDescent="0.25">
      <c r="B53" s="32" t="s">
        <v>96</v>
      </c>
      <c r="C53" s="30"/>
      <c r="D53" s="30"/>
      <c r="E53" s="31"/>
    </row>
    <row r="54" spans="2:5" ht="21" customHeight="1" x14ac:dyDescent="0.25">
      <c r="B54" s="32" t="s">
        <v>97</v>
      </c>
      <c r="C54" s="30"/>
      <c r="D54" s="30"/>
      <c r="E54" s="31"/>
    </row>
    <row r="55" spans="2:5" ht="21" customHeight="1" x14ac:dyDescent="0.25">
      <c r="B55" s="32" t="s">
        <v>98</v>
      </c>
      <c r="C55" s="30"/>
      <c r="D55" s="30"/>
      <c r="E55" s="31"/>
    </row>
    <row r="56" spans="2:5" ht="21" customHeight="1" x14ac:dyDescent="0.25">
      <c r="B56" s="32" t="s">
        <v>99</v>
      </c>
      <c r="C56" s="30"/>
      <c r="D56" s="30"/>
      <c r="E56" s="31"/>
    </row>
    <row r="57" spans="2:5" ht="21" customHeight="1" x14ac:dyDescent="0.25">
      <c r="B57" s="33"/>
      <c r="C57" s="30"/>
      <c r="D57" s="30"/>
      <c r="E57" s="31"/>
    </row>
    <row r="58" spans="2:5" ht="21" customHeight="1" x14ac:dyDescent="0.25">
      <c r="B58" s="29" t="s">
        <v>101</v>
      </c>
      <c r="C58" s="34"/>
      <c r="D58" s="34"/>
      <c r="E58" s="35"/>
    </row>
    <row r="59" spans="2:5" ht="21" customHeight="1" x14ac:dyDescent="0.25">
      <c r="B59" s="32" t="s">
        <v>100</v>
      </c>
      <c r="C59" s="34"/>
      <c r="D59" s="34"/>
      <c r="E59" s="35"/>
    </row>
    <row r="60" spans="2:5" ht="21" customHeight="1" x14ac:dyDescent="0.25">
      <c r="B60" s="32" t="s">
        <v>102</v>
      </c>
      <c r="C60" s="34"/>
      <c r="D60" s="34"/>
      <c r="E60" s="35"/>
    </row>
    <row r="61" spans="2:5" ht="21" customHeight="1" x14ac:dyDescent="0.25">
      <c r="B61" s="32" t="s">
        <v>103</v>
      </c>
      <c r="C61" s="34"/>
      <c r="D61" s="34"/>
      <c r="E61" s="35"/>
    </row>
    <row r="62" spans="2:5" ht="21" customHeight="1" x14ac:dyDescent="0.25">
      <c r="B62" s="32"/>
      <c r="C62" s="34"/>
      <c r="D62" s="34"/>
      <c r="E62" s="35"/>
    </row>
    <row r="63" spans="2:5" ht="21" customHeight="1" x14ac:dyDescent="0.25">
      <c r="B63" s="29" t="s">
        <v>104</v>
      </c>
      <c r="C63" s="34"/>
      <c r="D63" s="34"/>
      <c r="E63" s="35"/>
    </row>
    <row r="64" spans="2:5" ht="21" customHeight="1" x14ac:dyDescent="0.25">
      <c r="B64" s="32" t="s">
        <v>105</v>
      </c>
      <c r="C64" s="34"/>
      <c r="D64" s="34"/>
      <c r="E64" s="35"/>
    </row>
    <row r="65" spans="2:5" ht="21" customHeight="1" x14ac:dyDescent="0.25">
      <c r="B65" s="32" t="s">
        <v>128</v>
      </c>
      <c r="C65" s="34"/>
      <c r="D65" s="34"/>
      <c r="E65" s="35"/>
    </row>
    <row r="66" spans="2:5" ht="21" customHeight="1" x14ac:dyDescent="0.25">
      <c r="B66" s="32" t="s">
        <v>106</v>
      </c>
      <c r="C66" s="34"/>
      <c r="D66" s="34"/>
      <c r="E66" s="35"/>
    </row>
    <row r="67" spans="2:5" ht="21" customHeight="1" x14ac:dyDescent="0.25">
      <c r="B67" s="32" t="s">
        <v>107</v>
      </c>
      <c r="C67" s="34"/>
      <c r="D67" s="34"/>
      <c r="E67" s="35"/>
    </row>
    <row r="68" spans="2:5" ht="21" customHeight="1" x14ac:dyDescent="0.25">
      <c r="B68" s="32" t="s">
        <v>108</v>
      </c>
      <c r="C68" s="34"/>
      <c r="D68" s="34"/>
      <c r="E68" s="35"/>
    </row>
    <row r="69" spans="2:5" ht="21" customHeight="1" x14ac:dyDescent="0.25">
      <c r="B69" s="32" t="s">
        <v>109</v>
      </c>
      <c r="C69" s="34"/>
      <c r="D69" s="34"/>
      <c r="E69" s="35"/>
    </row>
    <row r="70" spans="2:5" ht="21" customHeight="1" x14ac:dyDescent="0.25">
      <c r="B70" s="32" t="s">
        <v>110</v>
      </c>
      <c r="C70" s="34"/>
      <c r="D70" s="34"/>
      <c r="E70" s="35"/>
    </row>
    <row r="71" spans="2:5" ht="21" customHeight="1" x14ac:dyDescent="0.25">
      <c r="B71" s="32" t="s">
        <v>111</v>
      </c>
      <c r="C71" s="34"/>
      <c r="D71" s="34"/>
      <c r="E71" s="35"/>
    </row>
    <row r="72" spans="2:5" ht="21" customHeight="1" x14ac:dyDescent="0.25">
      <c r="B72" s="36"/>
      <c r="C72" s="34"/>
      <c r="D72" s="34"/>
      <c r="E72" s="35"/>
    </row>
    <row r="73" spans="2:5" ht="21" customHeight="1" x14ac:dyDescent="0.25">
      <c r="B73" s="29" t="s">
        <v>112</v>
      </c>
      <c r="C73" s="34"/>
      <c r="D73" s="34"/>
      <c r="E73" s="35"/>
    </row>
    <row r="74" spans="2:5" ht="21" customHeight="1" x14ac:dyDescent="0.25">
      <c r="B74" s="32" t="s">
        <v>113</v>
      </c>
      <c r="C74" s="30"/>
      <c r="D74" s="30"/>
      <c r="E74" s="31"/>
    </row>
    <row r="75" spans="2:5" ht="21" customHeight="1" x14ac:dyDescent="0.25">
      <c r="B75" s="32" t="s">
        <v>114</v>
      </c>
      <c r="C75" s="30"/>
      <c r="D75" s="30"/>
      <c r="E75" s="31"/>
    </row>
    <row r="76" spans="2:5" ht="21" customHeight="1" x14ac:dyDescent="0.25">
      <c r="B76" s="32" t="s">
        <v>115</v>
      </c>
      <c r="C76" s="30"/>
      <c r="D76" s="30"/>
      <c r="E76" s="31"/>
    </row>
    <row r="77" spans="2:5" ht="21" customHeight="1" x14ac:dyDescent="0.25">
      <c r="B77" s="32" t="s">
        <v>116</v>
      </c>
      <c r="C77" s="30"/>
      <c r="D77" s="30"/>
      <c r="E77" s="31"/>
    </row>
    <row r="78" spans="2:5" ht="21" customHeight="1" x14ac:dyDescent="0.25">
      <c r="B78" s="32" t="s">
        <v>48</v>
      </c>
      <c r="C78" s="30"/>
      <c r="D78" s="30"/>
      <c r="E78" s="31"/>
    </row>
    <row r="79" spans="2:5" ht="21" customHeight="1" x14ac:dyDescent="0.25">
      <c r="B79" s="32" t="s">
        <v>117</v>
      </c>
      <c r="C79" s="30"/>
      <c r="D79" s="30"/>
      <c r="E79" s="31"/>
    </row>
    <row r="80" spans="2:5" ht="21" customHeight="1" x14ac:dyDescent="0.25">
      <c r="B80" s="32" t="s">
        <v>118</v>
      </c>
      <c r="C80" s="30"/>
      <c r="D80" s="30"/>
      <c r="E80" s="31"/>
    </row>
    <row r="81" spans="2:5" ht="21" customHeight="1" x14ac:dyDescent="0.25">
      <c r="B81" s="32" t="s">
        <v>119</v>
      </c>
      <c r="C81" s="30"/>
      <c r="D81" s="30"/>
      <c r="E81" s="31"/>
    </row>
    <row r="82" spans="2:5" ht="21" customHeight="1" x14ac:dyDescent="0.25">
      <c r="B82" s="32" t="s">
        <v>120</v>
      </c>
      <c r="C82" s="30"/>
      <c r="D82" s="30"/>
      <c r="E82" s="31"/>
    </row>
    <row r="83" spans="2:5" ht="21" customHeight="1" x14ac:dyDescent="0.25">
      <c r="B83" s="32"/>
      <c r="C83" s="30"/>
      <c r="D83" s="30"/>
      <c r="E83" s="31"/>
    </row>
    <row r="84" spans="2:5" ht="21" customHeight="1" x14ac:dyDescent="0.25">
      <c r="B84" s="29" t="s">
        <v>121</v>
      </c>
      <c r="C84" s="30"/>
      <c r="D84" s="30"/>
      <c r="E84" s="31"/>
    </row>
    <row r="85" spans="2:5" ht="21" customHeight="1" x14ac:dyDescent="0.25">
      <c r="B85" s="32" t="s">
        <v>122</v>
      </c>
      <c r="C85" s="30"/>
      <c r="D85" s="30"/>
      <c r="E85" s="31"/>
    </row>
    <row r="86" spans="2:5" ht="21" customHeight="1" x14ac:dyDescent="0.25">
      <c r="B86" s="32" t="s">
        <v>123</v>
      </c>
      <c r="C86" s="30"/>
      <c r="D86" s="30"/>
      <c r="E86" s="31"/>
    </row>
    <row r="87" spans="2:5" ht="21" customHeight="1" x14ac:dyDescent="0.25">
      <c r="B87" s="32" t="s">
        <v>124</v>
      </c>
      <c r="C87" s="30"/>
      <c r="D87" s="30"/>
      <c r="E87" s="31"/>
    </row>
    <row r="88" spans="2:5" ht="21" customHeight="1" x14ac:dyDescent="0.25">
      <c r="B88" s="32"/>
      <c r="C88" s="30"/>
      <c r="D88" s="30"/>
      <c r="E88" s="31"/>
    </row>
    <row r="89" spans="2:5" ht="21" customHeight="1" x14ac:dyDescent="0.25">
      <c r="B89" s="29" t="s">
        <v>125</v>
      </c>
      <c r="C89" s="30"/>
      <c r="D89" s="30"/>
      <c r="E89" s="31"/>
    </row>
    <row r="90" spans="2:5" ht="21" customHeight="1" x14ac:dyDescent="0.25">
      <c r="B90" s="32" t="s">
        <v>126</v>
      </c>
      <c r="C90" s="30"/>
      <c r="D90" s="30"/>
      <c r="E90" s="31"/>
    </row>
    <row r="91" spans="2:5" ht="21" customHeight="1" x14ac:dyDescent="0.25">
      <c r="B91" s="32"/>
      <c r="C91" s="30"/>
      <c r="D91" s="30"/>
      <c r="E91" s="31"/>
    </row>
    <row r="92" spans="2:5" ht="21" customHeight="1" x14ac:dyDescent="0.25">
      <c r="B92" s="32"/>
      <c r="C92" s="30"/>
      <c r="D92" s="30"/>
      <c r="E92" s="31"/>
    </row>
    <row r="93" spans="2:5" ht="21" customHeight="1" x14ac:dyDescent="0.25">
      <c r="B93" s="32"/>
      <c r="C93" s="30"/>
      <c r="D93" s="30"/>
      <c r="E93" s="31"/>
    </row>
    <row r="94" spans="2:5" ht="21" customHeight="1" x14ac:dyDescent="0.25">
      <c r="B94" s="37" t="s">
        <v>127</v>
      </c>
      <c r="C94" s="38">
        <f>SUBTOTAL(109,TBL_Summary[Geplante Kosten])</f>
        <v>0</v>
      </c>
      <c r="D94" s="38">
        <f>SUBTOTAL(109,TBL_Summary[Ist-Kosten])</f>
        <v>0</v>
      </c>
      <c r="E94" s="38"/>
    </row>
    <row r="95" spans="2:5" ht="21" customHeight="1" x14ac:dyDescent="0.25">
      <c r="B95" s="33"/>
      <c r="C95" s="39"/>
      <c r="D95" s="39"/>
      <c r="E95" s="39"/>
    </row>
    <row r="96" spans="2:5" ht="21" customHeight="1" x14ac:dyDescent="0.25">
      <c r="B96" s="39"/>
      <c r="C96" s="39"/>
      <c r="D96" s="39"/>
      <c r="E96" s="39"/>
    </row>
    <row r="97" spans="2:5" ht="21" customHeight="1" x14ac:dyDescent="0.25">
      <c r="B97" s="39"/>
      <c r="C97" s="39"/>
      <c r="D97" s="39"/>
      <c r="E97" s="39"/>
    </row>
    <row r="98" spans="2:5" ht="21" customHeight="1" x14ac:dyDescent="0.25">
      <c r="B98" s="39"/>
      <c r="C98" s="39"/>
      <c r="D98" s="39"/>
      <c r="E98" s="39"/>
    </row>
    <row r="99" spans="2:5" ht="21" customHeight="1" x14ac:dyDescent="0.25">
      <c r="B99" s="39"/>
      <c r="C99" s="39"/>
      <c r="D99" s="39"/>
      <c r="E99" s="39"/>
    </row>
    <row r="100" spans="2:5" ht="21" customHeight="1" x14ac:dyDescent="0.25">
      <c r="B100" s="39"/>
      <c r="C100" s="39"/>
      <c r="D100" s="39"/>
      <c r="E100" s="39"/>
    </row>
    <row r="101" spans="2:5" ht="21" customHeight="1" x14ac:dyDescent="0.25">
      <c r="B101" s="39"/>
      <c r="C101" s="39"/>
      <c r="D101" s="39"/>
      <c r="E101" s="39"/>
    </row>
    <row r="102" spans="2:5" ht="21" customHeight="1" x14ac:dyDescent="0.25">
      <c r="B102" s="1"/>
    </row>
  </sheetData>
  <dataValidations count="5">
    <dataValidation allowBlank="1" showInputMessage="1" showErrorMessage="1" promptTitle="Hochzeitsbudget" prompt="_x000a_Vorlage zur Erstellung Ihres Hochzeitsbudgets._x000a__x000a_Details für jede Kostenkategorie in der Registerkarte &quot;Budgetdetails&quot; eingeben._x000a__x000a_Autom. Aktualisierung der Übersichtstabelle in Zelle B6 und des Diagramms in Zelle B4._x000a_" sqref="A1" xr:uid="{00000000-0002-0000-0000-000000000000}"/>
    <dataValidation allowBlank="1" showInputMessage="1" showErrorMessage="1" prompt="Ihr Hochzeitsbudget wird automatisch in dieser Tabelle zusammengefasst. _x000a__x000a_Die Ausgabenkategorien werden automatisch in absteigender Reihenfolge basierend auf den geschätzten Gesamtkosten sortiert._x000a__x000a_" sqref="B4:B9" xr:uid="{00000000-0002-0000-0000-000001000000}"/>
    <dataValidation allowBlank="1" showInputMessage="1" showErrorMessage="1" prompt="Geschätzte Kosten werden automatisch berechnet._x000a__x000a_Die Daten werden von der Registerkarte &quot;Budgetdetails&quot; gelesen." sqref="C4:C9" xr:uid="{00000000-0002-0000-0000-000002000000}"/>
    <dataValidation allowBlank="1" showInputMessage="1" showErrorMessage="1" prompt="Tatsächliche Kosten werden automatisch berechnet._x000a__x000a_Die Daten werden von der Registerkarte &quot;Budgetdetails gelesen&quot;." sqref="D4:D9" xr:uid="{00000000-0002-0000-0000-000003000000}"/>
    <dataValidation allowBlank="1" showInputMessage="1" showErrorMessage="1" prompt="Die Abweichung wird automatisch berechnet._x000a__x000a_Dies zeigt die Differenz zwischen den geschätzten Kosten und den tatsächlichen Kosten." sqref="E4:E9" xr:uid="{00000000-0002-0000-0000-000004000000}"/>
  </dataValidations>
  <printOptions horizontalCentered="1"/>
  <pageMargins left="0.25" right="0.25" top="0.75" bottom="0.75" header="0.3" footer="0.3"/>
  <pageSetup paperSize="9" orientation="landscape" r:id="rId1"/>
  <ignoredErrors>
    <ignoredError sqref="C5:E9" calculatedColumn="1"/>
  </ignoredError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1:F82"/>
  <sheetViews>
    <sheetView showGridLines="0" zoomScaleNormal="100" workbookViewId="0"/>
  </sheetViews>
  <sheetFormatPr baseColWidth="10" defaultColWidth="9" defaultRowHeight="21" customHeight="1" x14ac:dyDescent="0.25"/>
  <cols>
    <col min="1" max="1" width="1.5" style="1" customWidth="1"/>
    <col min="2" max="2" width="43" style="3" customWidth="1"/>
    <col min="3" max="3" width="17.25" style="5" customWidth="1"/>
    <col min="4" max="5" width="14.5" style="5" customWidth="1"/>
    <col min="6" max="6" width="1.5" style="1" customWidth="1"/>
    <col min="7" max="16384" width="9" style="1"/>
  </cols>
  <sheetData>
    <row r="1" spans="2:6" ht="9" customHeight="1" x14ac:dyDescent="0.25">
      <c r="C1" s="15"/>
      <c r="D1" s="15"/>
      <c r="E1" s="15"/>
      <c r="F1" s="8" t="s">
        <v>4</v>
      </c>
    </row>
    <row r="2" spans="2:6" s="4" customFormat="1" ht="35.25" x14ac:dyDescent="0.25">
      <c r="B2" s="10" t="s">
        <v>6</v>
      </c>
      <c r="C2" s="16"/>
      <c r="D2" s="16"/>
      <c r="E2" s="16"/>
    </row>
    <row r="3" spans="2:6" ht="21" customHeight="1" x14ac:dyDescent="0.25">
      <c r="B3" s="11"/>
      <c r="C3" s="17"/>
      <c r="D3" s="17"/>
      <c r="E3" s="17"/>
    </row>
    <row r="4" spans="2:6" ht="21" customHeight="1" x14ac:dyDescent="0.25">
      <c r="B4" s="9" t="s">
        <v>7</v>
      </c>
      <c r="C4" s="18" t="s">
        <v>1</v>
      </c>
      <c r="D4" s="18" t="s">
        <v>2</v>
      </c>
      <c r="E4" s="18" t="s">
        <v>3</v>
      </c>
    </row>
    <row r="5" spans="2:6" ht="21" customHeight="1" x14ac:dyDescent="0.25">
      <c r="B5" s="11" t="s">
        <v>8</v>
      </c>
      <c r="C5" s="19">
        <v>8000</v>
      </c>
      <c r="D5" s="19">
        <v>7800</v>
      </c>
      <c r="E5" s="19">
        <f>IF(OR(TBL_Reception[[#This Row],[Geschätzte Kosten]]="",TBL_Reception[[#This Row],[Ist-Kosten]]=""),"",TBL_Reception[[#This Row],[Geschätzte Kosten]]-TBL_Reception[[#This Row],[Ist-Kosten]])</f>
        <v>200</v>
      </c>
    </row>
    <row r="6" spans="2:6" ht="21" customHeight="1" x14ac:dyDescent="0.25">
      <c r="B6" s="11" t="s">
        <v>9</v>
      </c>
      <c r="C6" s="19">
        <v>4000</v>
      </c>
      <c r="D6" s="19">
        <v>4200</v>
      </c>
      <c r="E6" s="19">
        <f>IF(OR(TBL_Reception[[#This Row],[Geschätzte Kosten]]="",TBL_Reception[[#This Row],[Ist-Kosten]]=""),"",TBL_Reception[[#This Row],[Geschätzte Kosten]]-TBL_Reception[[#This Row],[Ist-Kosten]])</f>
        <v>-200</v>
      </c>
    </row>
    <row r="7" spans="2:6" ht="21" customHeight="1" x14ac:dyDescent="0.25">
      <c r="B7" s="11" t="s">
        <v>10</v>
      </c>
      <c r="C7" s="19">
        <v>1000</v>
      </c>
      <c r="D7" s="19">
        <v>800</v>
      </c>
      <c r="E7" s="19">
        <f>IF(OR(TBL_Reception[[#This Row],[Geschätzte Kosten]]="",TBL_Reception[[#This Row],[Ist-Kosten]]=""),"",TBL_Reception[[#This Row],[Geschätzte Kosten]]-TBL_Reception[[#This Row],[Ist-Kosten]])</f>
        <v>200</v>
      </c>
    </row>
    <row r="8" spans="2:6" ht="21" customHeight="1" x14ac:dyDescent="0.25">
      <c r="B8" s="11" t="s">
        <v>11</v>
      </c>
      <c r="C8" s="19">
        <v>1000</v>
      </c>
      <c r="D8" s="19"/>
      <c r="E8" s="19" t="str">
        <f>IF(OR(TBL_Reception[[#This Row],[Geschätzte Kosten]]="",TBL_Reception[[#This Row],[Ist-Kosten]]=""),"",TBL_Reception[[#This Row],[Geschätzte Kosten]]-TBL_Reception[[#This Row],[Ist-Kosten]])</f>
        <v/>
      </c>
    </row>
    <row r="9" spans="2:6" ht="21" customHeight="1" x14ac:dyDescent="0.25">
      <c r="B9" s="11" t="s">
        <v>12</v>
      </c>
      <c r="C9" s="19">
        <v>500</v>
      </c>
      <c r="D9" s="19"/>
      <c r="E9" s="19" t="str">
        <f>IF(OR(TBL_Reception[[#This Row],[Geschätzte Kosten]]="",TBL_Reception[[#This Row],[Ist-Kosten]]=""),"",TBL_Reception[[#This Row],[Geschätzte Kosten]]-TBL_Reception[[#This Row],[Ist-Kosten]])</f>
        <v/>
      </c>
    </row>
    <row r="10" spans="2:6" ht="21" customHeight="1" x14ac:dyDescent="0.25">
      <c r="B10" s="12" t="s">
        <v>58</v>
      </c>
      <c r="C10" s="20">
        <f>SUBTOTAL(109,TBL_Reception[Geschätzte Kosten])</f>
        <v>14500</v>
      </c>
      <c r="D10" s="20">
        <f>SUBTOTAL(109,TBL_Reception[Ist-Kosten])</f>
        <v>12800</v>
      </c>
      <c r="E10" s="20">
        <f>TBL_Reception[[#Totals],[Geschätzte Kosten]]-TBL_Reception[[#Totals],[Ist-Kosten]]</f>
        <v>1700</v>
      </c>
    </row>
    <row r="11" spans="2:6" ht="21" customHeight="1" x14ac:dyDescent="0.25">
      <c r="B11" s="11"/>
      <c r="C11" s="17"/>
      <c r="D11" s="17"/>
      <c r="E11" s="17"/>
    </row>
    <row r="12" spans="2:6" ht="21" customHeight="1" x14ac:dyDescent="0.25">
      <c r="B12" s="9" t="s">
        <v>13</v>
      </c>
      <c r="C12" s="18" t="s">
        <v>1</v>
      </c>
      <c r="D12" s="18" t="s">
        <v>2</v>
      </c>
      <c r="E12" s="18" t="s">
        <v>3</v>
      </c>
    </row>
    <row r="13" spans="2:6" ht="21" customHeight="1" x14ac:dyDescent="0.25">
      <c r="B13" s="11" t="s">
        <v>14</v>
      </c>
      <c r="C13" s="19">
        <v>3000</v>
      </c>
      <c r="D13" s="19">
        <v>2900</v>
      </c>
      <c r="E13" s="19">
        <f>IF(OR(TBL_Attire[[#This Row],[Geschätzte Kosten]]="",TBL_Attire[[#This Row],[Ist-Kosten]]=""),"",TBL_Attire[[#This Row],[Geschätzte Kosten]]-TBL_Attire[[#This Row],[Ist-Kosten]])</f>
        <v>100</v>
      </c>
    </row>
    <row r="14" spans="2:6" ht="21" customHeight="1" x14ac:dyDescent="0.25">
      <c r="B14" s="11" t="s">
        <v>15</v>
      </c>
      <c r="C14" s="19">
        <v>100</v>
      </c>
      <c r="D14" s="19"/>
      <c r="E14" s="19" t="str">
        <f>IF(OR(TBL_Attire[[#This Row],[Geschätzte Kosten]]="",TBL_Attire[[#This Row],[Ist-Kosten]]=""),"",TBL_Attire[[#This Row],[Geschätzte Kosten]]-TBL_Attire[[#This Row],[Ist-Kosten]])</f>
        <v/>
      </c>
    </row>
    <row r="15" spans="2:6" ht="21" customHeight="1" x14ac:dyDescent="0.25">
      <c r="B15" s="11" t="s">
        <v>16</v>
      </c>
      <c r="C15" s="19">
        <v>200</v>
      </c>
      <c r="D15" s="19"/>
      <c r="E15" s="19" t="str">
        <f>IF(OR(TBL_Attire[[#This Row],[Geschätzte Kosten]]="",TBL_Attire[[#This Row],[Ist-Kosten]]=""),"",TBL_Attire[[#This Row],[Geschätzte Kosten]]-TBL_Attire[[#This Row],[Ist-Kosten]])</f>
        <v/>
      </c>
    </row>
    <row r="16" spans="2:6" ht="21" customHeight="1" x14ac:dyDescent="0.25">
      <c r="B16" s="11" t="s">
        <v>17</v>
      </c>
      <c r="C16" s="19">
        <v>100</v>
      </c>
      <c r="D16" s="19"/>
      <c r="E16" s="19" t="str">
        <f>IF(OR(TBL_Attire[[#This Row],[Geschätzte Kosten]]="",TBL_Attire[[#This Row],[Ist-Kosten]]=""),"",TBL_Attire[[#This Row],[Geschätzte Kosten]]-TBL_Attire[[#This Row],[Ist-Kosten]])</f>
        <v/>
      </c>
    </row>
    <row r="17" spans="2:5" ht="21" customHeight="1" x14ac:dyDescent="0.25">
      <c r="B17" s="11" t="s">
        <v>18</v>
      </c>
      <c r="C17" s="19">
        <v>500</v>
      </c>
      <c r="D17" s="19"/>
      <c r="E17" s="19" t="str">
        <f>IF(OR(TBL_Attire[[#This Row],[Geschätzte Kosten]]="",TBL_Attire[[#This Row],[Ist-Kosten]]=""),"",TBL_Attire[[#This Row],[Geschätzte Kosten]]-TBL_Attire[[#This Row],[Ist-Kosten]])</f>
        <v/>
      </c>
    </row>
    <row r="18" spans="2:5" ht="21" customHeight="1" x14ac:dyDescent="0.25">
      <c r="B18" s="11" t="s">
        <v>12</v>
      </c>
      <c r="C18" s="19">
        <v>100</v>
      </c>
      <c r="D18" s="19"/>
      <c r="E18" s="19" t="str">
        <f>IF(OR(TBL_Attire[[#This Row],[Geschätzte Kosten]]="",TBL_Attire[[#This Row],[Ist-Kosten]]=""),"",TBL_Attire[[#This Row],[Geschätzte Kosten]]-TBL_Attire[[#This Row],[Ist-Kosten]])</f>
        <v/>
      </c>
    </row>
    <row r="19" spans="2:5" ht="21" customHeight="1" x14ac:dyDescent="0.25">
      <c r="B19" s="12" t="s">
        <v>58</v>
      </c>
      <c r="C19" s="20">
        <f>SUBTOTAL(109,TBL_Attire[Geschätzte Kosten])</f>
        <v>4000</v>
      </c>
      <c r="D19" s="21">
        <f>SUBTOTAL(109,TBL_Attire[Ist-Kosten])</f>
        <v>2900</v>
      </c>
      <c r="E19" s="21">
        <f>TBL_Attire[[#Totals],[Geschätzte Kosten]]-TBL_Attire[[#Totals],[Ist-Kosten]]</f>
        <v>1100</v>
      </c>
    </row>
    <row r="20" spans="2:5" ht="21" customHeight="1" x14ac:dyDescent="0.25">
      <c r="B20" s="11"/>
      <c r="C20" s="17"/>
      <c r="D20" s="17"/>
      <c r="E20" s="17"/>
    </row>
    <row r="21" spans="2:5" ht="21" customHeight="1" x14ac:dyDescent="0.25">
      <c r="B21" s="9" t="s">
        <v>19</v>
      </c>
      <c r="C21" s="18" t="s">
        <v>1</v>
      </c>
      <c r="D21" s="18" t="s">
        <v>2</v>
      </c>
      <c r="E21" s="18" t="s">
        <v>3</v>
      </c>
    </row>
    <row r="22" spans="2:5" ht="21" customHeight="1" x14ac:dyDescent="0.25">
      <c r="B22" s="11" t="s">
        <v>20</v>
      </c>
      <c r="C22" s="19">
        <v>1000</v>
      </c>
      <c r="D22" s="19"/>
      <c r="E22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3" spans="2:5" ht="21" customHeight="1" x14ac:dyDescent="0.25">
      <c r="B23" s="11" t="s">
        <v>21</v>
      </c>
      <c r="C23" s="19">
        <v>500</v>
      </c>
      <c r="D23" s="19"/>
      <c r="E23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4" spans="2:5" ht="21" customHeight="1" x14ac:dyDescent="0.25">
      <c r="B24" s="11" t="s">
        <v>22</v>
      </c>
      <c r="C24" s="19">
        <v>100</v>
      </c>
      <c r="D24" s="19"/>
      <c r="E24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5" spans="2:5" ht="21" customHeight="1" x14ac:dyDescent="0.25">
      <c r="B25" s="11" t="s">
        <v>23</v>
      </c>
      <c r="C25" s="19">
        <v>500</v>
      </c>
      <c r="D25" s="19"/>
      <c r="E25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6" spans="2:5" ht="21" customHeight="1" x14ac:dyDescent="0.25">
      <c r="B26" s="11" t="s">
        <v>24</v>
      </c>
      <c r="C26" s="19">
        <v>100</v>
      </c>
      <c r="D26" s="19"/>
      <c r="E26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7" spans="2:5" ht="21" customHeight="1" x14ac:dyDescent="0.25">
      <c r="B27" s="11" t="s">
        <v>25</v>
      </c>
      <c r="C27" s="19">
        <v>200</v>
      </c>
      <c r="D27" s="19"/>
      <c r="E27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8" spans="2:5" ht="21" customHeight="1" x14ac:dyDescent="0.25">
      <c r="B28" s="11" t="s">
        <v>26</v>
      </c>
      <c r="C28" s="19">
        <v>300</v>
      </c>
      <c r="D28" s="19"/>
      <c r="E28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29" spans="2:5" ht="21" customHeight="1" x14ac:dyDescent="0.25">
      <c r="B29" s="11" t="s">
        <v>27</v>
      </c>
      <c r="C29" s="19">
        <v>200</v>
      </c>
      <c r="D29" s="19"/>
      <c r="E29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30" spans="2:5" ht="21" customHeight="1" x14ac:dyDescent="0.25">
      <c r="B30" s="11" t="s">
        <v>12</v>
      </c>
      <c r="C30" s="19">
        <v>100</v>
      </c>
      <c r="D30" s="19"/>
      <c r="E30" s="19" t="str">
        <f>IF(OR(TBL_FlowersAndDecor[[#This Row],[Geschätzte Kosten]]="",TBL_FlowersAndDecor[[#This Row],[Ist-Kosten]]=""),"",TBL_FlowersAndDecor[[#This Row],[Geschätzte Kosten]]-TBL_FlowersAndDecor[[#This Row],[Ist-Kosten]])</f>
        <v/>
      </c>
    </row>
    <row r="31" spans="2:5" ht="21" customHeight="1" x14ac:dyDescent="0.25">
      <c r="B31" s="12" t="s">
        <v>58</v>
      </c>
      <c r="C31" s="22">
        <f>SUBTOTAL(109,TBL_FlowersAndDecor[Geschätzte Kosten])</f>
        <v>3000</v>
      </c>
      <c r="D31" s="22">
        <f>SUBTOTAL(109,TBL_FlowersAndDecor[Ist-Kosten])</f>
        <v>0</v>
      </c>
      <c r="E31" s="22">
        <f>TBL_FlowersAndDecor[[#Totals],[Geschätzte Kosten]]-TBL_FlowersAndDecor[[#Totals],[Ist-Kosten]]</f>
        <v>3000</v>
      </c>
    </row>
    <row r="32" spans="2:5" ht="21" customHeight="1" x14ac:dyDescent="0.25">
      <c r="B32" s="11"/>
      <c r="C32" s="17"/>
      <c r="D32" s="17"/>
      <c r="E32" s="17"/>
    </row>
    <row r="33" spans="2:5" ht="21" customHeight="1" x14ac:dyDescent="0.25">
      <c r="B33" s="9" t="s">
        <v>28</v>
      </c>
      <c r="C33" s="18" t="s">
        <v>1</v>
      </c>
      <c r="D33" s="18" t="s">
        <v>2</v>
      </c>
      <c r="E33" s="18" t="s">
        <v>3</v>
      </c>
    </row>
    <row r="34" spans="2:5" ht="21" customHeight="1" x14ac:dyDescent="0.25">
      <c r="B34" s="11" t="s">
        <v>29</v>
      </c>
      <c r="C34" s="19">
        <v>700</v>
      </c>
      <c r="D34" s="19"/>
      <c r="E34" s="19" t="str">
        <f>IF(OR(TBL_Music[[#This Row],[Geschätzte Kosten]]="",TBL_Music[[#This Row],[Ist-Kosten]]=""),"",TBL_Music[[#This Row],[Geschätzte Kosten]]-TBL_Music[[#This Row],[Ist-Kosten]])</f>
        <v/>
      </c>
    </row>
    <row r="35" spans="2:5" ht="21" customHeight="1" x14ac:dyDescent="0.25">
      <c r="B35" s="11" t="s">
        <v>30</v>
      </c>
      <c r="C35" s="19">
        <v>300</v>
      </c>
      <c r="D35" s="19"/>
      <c r="E35" s="19" t="str">
        <f>IF(OR(TBL_Music[[#This Row],[Geschätzte Kosten]]="",TBL_Music[[#This Row],[Ist-Kosten]]=""),"",TBL_Music[[#This Row],[Geschätzte Kosten]]-TBL_Music[[#This Row],[Ist-Kosten]])</f>
        <v/>
      </c>
    </row>
    <row r="36" spans="2:5" ht="21" customHeight="1" x14ac:dyDescent="0.25">
      <c r="B36" s="11" t="s">
        <v>31</v>
      </c>
      <c r="C36" s="19">
        <v>200</v>
      </c>
      <c r="D36" s="19"/>
      <c r="E36" s="19" t="str">
        <f>IF(OR(TBL_Music[[#This Row],[Geschätzte Kosten]]="",TBL_Music[[#This Row],[Ist-Kosten]]=""),"",TBL_Music[[#This Row],[Geschätzte Kosten]]-TBL_Music[[#This Row],[Ist-Kosten]])</f>
        <v/>
      </c>
    </row>
    <row r="37" spans="2:5" ht="21" customHeight="1" x14ac:dyDescent="0.25">
      <c r="B37" s="11" t="s">
        <v>32</v>
      </c>
      <c r="C37" s="19">
        <v>400</v>
      </c>
      <c r="D37" s="19"/>
      <c r="E37" s="19" t="str">
        <f>IF(OR(TBL_Music[[#This Row],[Geschätzte Kosten]]="",TBL_Music[[#This Row],[Ist-Kosten]]=""),"",TBL_Music[[#This Row],[Geschätzte Kosten]]-TBL_Music[[#This Row],[Ist-Kosten]])</f>
        <v/>
      </c>
    </row>
    <row r="38" spans="2:5" ht="21" customHeight="1" x14ac:dyDescent="0.25">
      <c r="B38" s="11" t="s">
        <v>12</v>
      </c>
      <c r="C38" s="19">
        <v>200</v>
      </c>
      <c r="D38" s="19"/>
      <c r="E38" s="19" t="str">
        <f>IF(OR(TBL_Music[[#This Row],[Geschätzte Kosten]]="",TBL_Music[[#This Row],[Ist-Kosten]]=""),"",TBL_Music[[#This Row],[Geschätzte Kosten]]-TBL_Music[[#This Row],[Ist-Kosten]])</f>
        <v/>
      </c>
    </row>
    <row r="39" spans="2:5" ht="21" customHeight="1" x14ac:dyDescent="0.25">
      <c r="B39" s="12" t="s">
        <v>58</v>
      </c>
      <c r="C39" s="22">
        <f>SUBTOTAL(109,TBL_Music[Geschätzte Kosten])</f>
        <v>1800</v>
      </c>
      <c r="D39" s="22">
        <f>SUBTOTAL(109,TBL_Music[Ist-Kosten])</f>
        <v>0</v>
      </c>
      <c r="E39" s="22">
        <f>TBL_Music[[#Totals],[Geschätzte Kosten]]-TBL_Music[[#Totals],[Ist-Kosten]]</f>
        <v>1800</v>
      </c>
    </row>
    <row r="40" spans="2:5" ht="21" customHeight="1" x14ac:dyDescent="0.25">
      <c r="B40" s="11"/>
      <c r="C40" s="17"/>
      <c r="D40" s="17"/>
      <c r="E40" s="17"/>
    </row>
    <row r="41" spans="2:5" ht="21" customHeight="1" x14ac:dyDescent="0.25">
      <c r="B41" s="9" t="s">
        <v>33</v>
      </c>
      <c r="C41" s="18" t="s">
        <v>1</v>
      </c>
      <c r="D41" s="18" t="s">
        <v>2</v>
      </c>
      <c r="E41" s="18" t="s">
        <v>3</v>
      </c>
    </row>
    <row r="42" spans="2:5" ht="21" customHeight="1" x14ac:dyDescent="0.25">
      <c r="B42" s="11" t="s">
        <v>34</v>
      </c>
      <c r="C42" s="19">
        <v>1000</v>
      </c>
      <c r="D42" s="19"/>
      <c r="E42" s="19" t="str">
        <f>IF(OR(TBL_PhotographsAndVideo[[#This Row],[Geschätzte Kosten]]="",TBL_PhotographsAndVideo[[#This Row],[Ist-Kosten]]=""),"",TBL_PhotographsAndVideo[[#This Row],[Geschätzte Kosten]]-TBL_PhotographsAndVideo[[#This Row],[Ist-Kosten]])</f>
        <v/>
      </c>
    </row>
    <row r="43" spans="2:5" ht="21" customHeight="1" x14ac:dyDescent="0.25">
      <c r="B43" s="11" t="s">
        <v>35</v>
      </c>
      <c r="C43" s="19">
        <v>800</v>
      </c>
      <c r="D43" s="19"/>
      <c r="E43" s="19" t="str">
        <f>IF(OR(TBL_PhotographsAndVideo[[#This Row],[Geschätzte Kosten]]="",TBL_PhotographsAndVideo[[#This Row],[Ist-Kosten]]=""),"",TBL_PhotographsAndVideo[[#This Row],[Geschätzte Kosten]]-TBL_PhotographsAndVideo[[#This Row],[Ist-Kosten]])</f>
        <v/>
      </c>
    </row>
    <row r="44" spans="2:5" ht="21" customHeight="1" x14ac:dyDescent="0.25">
      <c r="B44" s="11" t="s">
        <v>36</v>
      </c>
      <c r="C44" s="19">
        <v>500</v>
      </c>
      <c r="D44" s="19"/>
      <c r="E44" s="19" t="str">
        <f>IF(OR(TBL_PhotographsAndVideo[[#This Row],[Geschätzte Kosten]]="",TBL_PhotographsAndVideo[[#This Row],[Ist-Kosten]]=""),"",TBL_PhotographsAndVideo[[#This Row],[Geschätzte Kosten]]-TBL_PhotographsAndVideo[[#This Row],[Ist-Kosten]])</f>
        <v/>
      </c>
    </row>
    <row r="45" spans="2:5" ht="21" customHeight="1" x14ac:dyDescent="0.25">
      <c r="B45" s="11" t="s">
        <v>12</v>
      </c>
      <c r="C45" s="19">
        <v>200</v>
      </c>
      <c r="D45" s="19"/>
      <c r="E45" s="19" t="str">
        <f>IF(OR(TBL_PhotographsAndVideo[[#This Row],[Geschätzte Kosten]]="",TBL_PhotographsAndVideo[[#This Row],[Ist-Kosten]]=""),"",TBL_PhotographsAndVideo[[#This Row],[Geschätzte Kosten]]-TBL_PhotographsAndVideo[[#This Row],[Ist-Kosten]])</f>
        <v/>
      </c>
    </row>
    <row r="46" spans="2:5" ht="21" customHeight="1" x14ac:dyDescent="0.25">
      <c r="B46" s="12" t="s">
        <v>58</v>
      </c>
      <c r="C46" s="22">
        <f>SUBTOTAL(109,TBL_PhotographsAndVideo[Geschätzte Kosten])</f>
        <v>2500</v>
      </c>
      <c r="D46" s="22">
        <f>SUBTOTAL(109,TBL_PhotographsAndVideo[Ist-Kosten])</f>
        <v>0</v>
      </c>
      <c r="E46" s="22">
        <f>TBL_PhotographsAndVideo[[#Totals],[Geschätzte Kosten]]-TBL_PhotographsAndVideo[[#Totals],[Ist-Kosten]]</f>
        <v>2500</v>
      </c>
    </row>
    <row r="47" spans="2:5" ht="21" customHeight="1" x14ac:dyDescent="0.25">
      <c r="B47" s="11"/>
      <c r="C47" s="17"/>
      <c r="D47" s="17"/>
      <c r="E47" s="17"/>
    </row>
    <row r="48" spans="2:5" ht="21" customHeight="1" x14ac:dyDescent="0.25">
      <c r="B48" s="9" t="s">
        <v>37</v>
      </c>
      <c r="C48" s="18" t="s">
        <v>1</v>
      </c>
      <c r="D48" s="18" t="s">
        <v>2</v>
      </c>
      <c r="E48" s="18" t="s">
        <v>3</v>
      </c>
    </row>
    <row r="49" spans="2:5" ht="21" customHeight="1" x14ac:dyDescent="0.25">
      <c r="B49" s="11" t="s">
        <v>38</v>
      </c>
      <c r="C49" s="19">
        <v>700</v>
      </c>
      <c r="D49" s="19"/>
      <c r="E49" s="19" t="str">
        <f>IF(OR(TBL_FavorsAndGifts[[#This Row],[Geschätzte Kosten]]="",TBL_FavorsAndGifts[[#This Row],[Ist-Kosten]]=""),"",TBL_FavorsAndGifts[[#This Row],[Geschätzte Kosten]]-TBL_FavorsAndGifts[[#This Row],[Ist-Kosten]])</f>
        <v/>
      </c>
    </row>
    <row r="50" spans="2:5" ht="21" customHeight="1" x14ac:dyDescent="0.25">
      <c r="B50" s="11" t="s">
        <v>39</v>
      </c>
      <c r="C50" s="19">
        <v>200</v>
      </c>
      <c r="D50" s="19"/>
      <c r="E50" s="19" t="str">
        <f>IF(OR(TBL_FavorsAndGifts[[#This Row],[Geschätzte Kosten]]="",TBL_FavorsAndGifts[[#This Row],[Ist-Kosten]]=""),"",TBL_FavorsAndGifts[[#This Row],[Geschätzte Kosten]]-TBL_FavorsAndGifts[[#This Row],[Ist-Kosten]])</f>
        <v/>
      </c>
    </row>
    <row r="51" spans="2:5" ht="21" customHeight="1" x14ac:dyDescent="0.25">
      <c r="B51" s="11" t="s">
        <v>12</v>
      </c>
      <c r="C51" s="19">
        <v>200</v>
      </c>
      <c r="D51" s="19"/>
      <c r="E51" s="19" t="str">
        <f>IF(OR(TBL_FavorsAndGifts[[#This Row],[Geschätzte Kosten]]="",TBL_FavorsAndGifts[[#This Row],[Ist-Kosten]]=""),"",TBL_FavorsAndGifts[[#This Row],[Geschätzte Kosten]]-TBL_FavorsAndGifts[[#This Row],[Ist-Kosten]])</f>
        <v/>
      </c>
    </row>
    <row r="52" spans="2:5" ht="21" customHeight="1" x14ac:dyDescent="0.25">
      <c r="B52" s="12" t="s">
        <v>58</v>
      </c>
      <c r="C52" s="22">
        <f>SUBTOTAL(109,TBL_FavorsAndGifts[Geschätzte Kosten])</f>
        <v>1100</v>
      </c>
      <c r="D52" s="22">
        <f>SUBTOTAL(109,TBL_FavorsAndGifts[Ist-Kosten])</f>
        <v>0</v>
      </c>
      <c r="E52" s="22">
        <f>TBL_FavorsAndGifts[[#Totals],[Geschätzte Kosten]]-TBL_FavorsAndGifts[[#Totals],[Ist-Kosten]]</f>
        <v>1100</v>
      </c>
    </row>
    <row r="53" spans="2:5" ht="21" customHeight="1" x14ac:dyDescent="0.25">
      <c r="B53" s="11"/>
      <c r="C53" s="17"/>
      <c r="D53" s="17"/>
      <c r="E53" s="17"/>
    </row>
    <row r="54" spans="2:5" ht="21" customHeight="1" x14ac:dyDescent="0.25">
      <c r="B54" s="9" t="s">
        <v>40</v>
      </c>
      <c r="C54" s="18" t="s">
        <v>1</v>
      </c>
      <c r="D54" s="18" t="s">
        <v>2</v>
      </c>
      <c r="E54" s="18" t="s">
        <v>3</v>
      </c>
    </row>
    <row r="55" spans="2:5" ht="21" customHeight="1" x14ac:dyDescent="0.25">
      <c r="B55" s="11" t="s">
        <v>41</v>
      </c>
      <c r="C55" s="19">
        <v>500</v>
      </c>
      <c r="D55" s="19"/>
      <c r="E55" s="19" t="str">
        <f>IF(OR(TBL_Ceremony[[#This Row],[Geschätzte Kosten]]="",TBL_Ceremony[[#This Row],[Ist-Kosten]]=""),"",TBL_Ceremony[[#This Row],[Geschätzte Kosten]]-TBL_Ceremony[[#This Row],[Ist-Kosten]])</f>
        <v/>
      </c>
    </row>
    <row r="56" spans="2:5" ht="21" customHeight="1" x14ac:dyDescent="0.25">
      <c r="B56" s="11" t="s">
        <v>42</v>
      </c>
      <c r="C56" s="19">
        <v>200</v>
      </c>
      <c r="D56" s="19"/>
      <c r="E56" s="19" t="str">
        <f>IF(OR(TBL_Ceremony[[#This Row],[Geschätzte Kosten]]="",TBL_Ceremony[[#This Row],[Ist-Kosten]]=""),"",TBL_Ceremony[[#This Row],[Geschätzte Kosten]]-TBL_Ceremony[[#This Row],[Ist-Kosten]])</f>
        <v/>
      </c>
    </row>
    <row r="57" spans="2:5" ht="21" customHeight="1" x14ac:dyDescent="0.25">
      <c r="B57" s="11" t="s">
        <v>12</v>
      </c>
      <c r="C57" s="19">
        <v>100</v>
      </c>
      <c r="D57" s="19"/>
      <c r="E57" s="19" t="str">
        <f>IF(OR(TBL_Ceremony[[#This Row],[Geschätzte Kosten]]="",TBL_Ceremony[[#This Row],[Ist-Kosten]]=""),"",TBL_Ceremony[[#This Row],[Geschätzte Kosten]]-TBL_Ceremony[[#This Row],[Ist-Kosten]])</f>
        <v/>
      </c>
    </row>
    <row r="58" spans="2:5" ht="21" customHeight="1" x14ac:dyDescent="0.25">
      <c r="B58" s="12" t="s">
        <v>58</v>
      </c>
      <c r="C58" s="22">
        <f>SUBTOTAL(109,TBL_Ceremony[Geschätzte Kosten])</f>
        <v>800</v>
      </c>
      <c r="D58" s="22">
        <f>SUBTOTAL(109,TBL_Ceremony[Ist-Kosten])</f>
        <v>0</v>
      </c>
      <c r="E58" s="22">
        <f>TBL_Ceremony[[#Totals],[Geschätzte Kosten]]-TBL_Ceremony[[#Totals],[Ist-Kosten]]</f>
        <v>800</v>
      </c>
    </row>
    <row r="59" spans="2:5" ht="21" customHeight="1" x14ac:dyDescent="0.25">
      <c r="B59" s="11"/>
      <c r="C59" s="17"/>
      <c r="D59" s="17"/>
      <c r="E59" s="17"/>
    </row>
    <row r="60" spans="2:5" ht="21" customHeight="1" x14ac:dyDescent="0.25">
      <c r="B60" s="9" t="s">
        <v>43</v>
      </c>
      <c r="C60" s="18" t="s">
        <v>1</v>
      </c>
      <c r="D60" s="18" t="s">
        <v>2</v>
      </c>
      <c r="E60" s="18" t="s">
        <v>3</v>
      </c>
    </row>
    <row r="61" spans="2:5" ht="21" customHeight="1" x14ac:dyDescent="0.25">
      <c r="B61" s="11" t="s">
        <v>44</v>
      </c>
      <c r="C61" s="19">
        <v>50</v>
      </c>
      <c r="D61" s="19"/>
      <c r="E61" s="19" t="str">
        <f>IF(OR(TBL_Stationery[[#This Row],[Geschätzte Kosten]]="",TBL_Stationery[[#This Row],[Ist-Kosten]]=""),"",TBL_Stationery[[#This Row],[Geschätzte Kosten]]-TBL_Stationery[[#This Row],[Ist-Kosten]])</f>
        <v/>
      </c>
    </row>
    <row r="62" spans="2:5" ht="21" customHeight="1" x14ac:dyDescent="0.25">
      <c r="B62" s="11" t="s">
        <v>45</v>
      </c>
      <c r="C62" s="19">
        <v>100</v>
      </c>
      <c r="D62" s="19"/>
      <c r="E62" s="19" t="str">
        <f>IF(OR(TBL_Stationery[[#This Row],[Geschätzte Kosten]]="",TBL_Stationery[[#This Row],[Ist-Kosten]]=""),"",TBL_Stationery[[#This Row],[Geschätzte Kosten]]-TBL_Stationery[[#This Row],[Ist-Kosten]])</f>
        <v/>
      </c>
    </row>
    <row r="63" spans="2:5" ht="21" customHeight="1" x14ac:dyDescent="0.25">
      <c r="B63" s="11" t="s">
        <v>46</v>
      </c>
      <c r="C63" s="19">
        <v>50</v>
      </c>
      <c r="D63" s="19"/>
      <c r="E63" s="19" t="str">
        <f>IF(OR(TBL_Stationery[[#This Row],[Geschätzte Kosten]]="",TBL_Stationery[[#This Row],[Ist-Kosten]]=""),"",TBL_Stationery[[#This Row],[Geschätzte Kosten]]-TBL_Stationery[[#This Row],[Ist-Kosten]])</f>
        <v/>
      </c>
    </row>
    <row r="64" spans="2:5" ht="21" customHeight="1" x14ac:dyDescent="0.25">
      <c r="B64" s="11" t="s">
        <v>47</v>
      </c>
      <c r="C64" s="19">
        <v>50</v>
      </c>
      <c r="D64" s="19"/>
      <c r="E64" s="19" t="str">
        <f>IF(OR(TBL_Stationery[[#This Row],[Geschätzte Kosten]]="",TBL_Stationery[[#This Row],[Ist-Kosten]]=""),"",TBL_Stationery[[#This Row],[Geschätzte Kosten]]-TBL_Stationery[[#This Row],[Ist-Kosten]])</f>
        <v/>
      </c>
    </row>
    <row r="65" spans="2:5" ht="21" customHeight="1" x14ac:dyDescent="0.25">
      <c r="B65" s="11" t="s">
        <v>48</v>
      </c>
      <c r="C65" s="19">
        <v>50</v>
      </c>
      <c r="D65" s="19"/>
      <c r="E65" s="19" t="str">
        <f>IF(OR(TBL_Stationery[[#This Row],[Geschätzte Kosten]]="",TBL_Stationery[[#This Row],[Ist-Kosten]]=""),"",TBL_Stationery[[#This Row],[Geschätzte Kosten]]-TBL_Stationery[[#This Row],[Ist-Kosten]])</f>
        <v/>
      </c>
    </row>
    <row r="66" spans="2:5" ht="21" customHeight="1" x14ac:dyDescent="0.25">
      <c r="B66" s="11" t="s">
        <v>49</v>
      </c>
      <c r="C66" s="19">
        <v>50</v>
      </c>
      <c r="D66" s="19"/>
      <c r="E66" s="19" t="str">
        <f>IF(OR(TBL_Stationery[[#This Row],[Geschätzte Kosten]]="",TBL_Stationery[[#This Row],[Ist-Kosten]]=""),"",TBL_Stationery[[#This Row],[Geschätzte Kosten]]-TBL_Stationery[[#This Row],[Ist-Kosten]])</f>
        <v/>
      </c>
    </row>
    <row r="67" spans="2:5" ht="21" customHeight="1" x14ac:dyDescent="0.25">
      <c r="B67" s="11" t="s">
        <v>50</v>
      </c>
      <c r="C67" s="19">
        <v>50</v>
      </c>
      <c r="D67" s="19"/>
      <c r="E67" s="19" t="str">
        <f>IF(OR(TBL_Stationery[[#This Row],[Geschätzte Kosten]]="",TBL_Stationery[[#This Row],[Ist-Kosten]]=""),"",TBL_Stationery[[#This Row],[Geschätzte Kosten]]-TBL_Stationery[[#This Row],[Ist-Kosten]])</f>
        <v/>
      </c>
    </row>
    <row r="68" spans="2:5" ht="21" customHeight="1" x14ac:dyDescent="0.25">
      <c r="B68" s="11" t="s">
        <v>12</v>
      </c>
      <c r="C68" s="19">
        <v>100</v>
      </c>
      <c r="D68" s="19"/>
      <c r="E68" s="19" t="str">
        <f>IF(OR(TBL_Stationery[[#This Row],[Geschätzte Kosten]]="",TBL_Stationery[[#This Row],[Ist-Kosten]]=""),"",TBL_Stationery[[#This Row],[Geschätzte Kosten]]-TBL_Stationery[[#This Row],[Ist-Kosten]])</f>
        <v/>
      </c>
    </row>
    <row r="69" spans="2:5" ht="21" customHeight="1" x14ac:dyDescent="0.25">
      <c r="B69" s="12" t="s">
        <v>58</v>
      </c>
      <c r="C69" s="22">
        <f>SUBTOTAL(109,TBL_Stationery[Geschätzte Kosten])</f>
        <v>500</v>
      </c>
      <c r="D69" s="22">
        <f>SUBTOTAL(109,TBL_Stationery[Ist-Kosten])</f>
        <v>0</v>
      </c>
      <c r="E69" s="22">
        <f>TBL_Stationery[[#Totals],[Geschätzte Kosten]]-TBL_Stationery[[#Totals],[Ist-Kosten]]</f>
        <v>500</v>
      </c>
    </row>
    <row r="70" spans="2:5" ht="21" customHeight="1" x14ac:dyDescent="0.25">
      <c r="B70" s="11"/>
      <c r="C70" s="17"/>
      <c r="D70" s="17"/>
      <c r="E70" s="17"/>
    </row>
    <row r="71" spans="2:5" ht="21" customHeight="1" x14ac:dyDescent="0.25">
      <c r="B71" s="9" t="s">
        <v>51</v>
      </c>
      <c r="C71" s="18" t="s">
        <v>1</v>
      </c>
      <c r="D71" s="18" t="s">
        <v>2</v>
      </c>
      <c r="E71" s="18" t="s">
        <v>3</v>
      </c>
    </row>
    <row r="72" spans="2:5" ht="21" customHeight="1" x14ac:dyDescent="0.25">
      <c r="B72" s="11" t="s">
        <v>5</v>
      </c>
      <c r="C72" s="19">
        <v>500</v>
      </c>
      <c r="D72" s="19"/>
      <c r="E72" s="19" t="str">
        <f>IF(OR(TBL_WeddingRings[[#This Row],[Geschätzte Kosten]]="",TBL_WeddingRings[[#This Row],[Ist-Kosten]]=""),"",TBL_WeddingRings[[#This Row],[Geschätzte Kosten]]-TBL_WeddingRings[[#This Row],[Ist-Kosten]])</f>
        <v/>
      </c>
    </row>
    <row r="73" spans="2:5" ht="21" customHeight="1" x14ac:dyDescent="0.25">
      <c r="B73" s="11" t="s">
        <v>52</v>
      </c>
      <c r="C73" s="19">
        <v>100</v>
      </c>
      <c r="D73" s="19"/>
      <c r="E73" s="19" t="str">
        <f>IF(OR(TBL_WeddingRings[[#This Row],[Geschätzte Kosten]]="",TBL_WeddingRings[[#This Row],[Ist-Kosten]]=""),"",TBL_WeddingRings[[#This Row],[Geschätzte Kosten]]-TBL_WeddingRings[[#This Row],[Ist-Kosten]])</f>
        <v/>
      </c>
    </row>
    <row r="74" spans="2:5" ht="21" customHeight="1" x14ac:dyDescent="0.25">
      <c r="B74" s="12" t="s">
        <v>58</v>
      </c>
      <c r="C74" s="22">
        <f>SUBTOTAL(109,TBL_WeddingRings[Geschätzte Kosten])</f>
        <v>600</v>
      </c>
      <c r="D74" s="22">
        <f>SUBTOTAL(109,TBL_WeddingRings[Ist-Kosten])</f>
        <v>0</v>
      </c>
      <c r="E74" s="22">
        <f>TBL_WeddingRings[[#Totals],[Geschätzte Kosten]]-TBL_WeddingRings[[#Totals],[Ist-Kosten]]</f>
        <v>600</v>
      </c>
    </row>
    <row r="75" spans="2:5" ht="21" customHeight="1" x14ac:dyDescent="0.25">
      <c r="B75" s="11"/>
      <c r="C75" s="17"/>
      <c r="D75" s="17"/>
      <c r="E75" s="17"/>
    </row>
    <row r="76" spans="2:5" ht="21" customHeight="1" x14ac:dyDescent="0.25">
      <c r="B76" s="9" t="s">
        <v>53</v>
      </c>
      <c r="C76" s="18" t="s">
        <v>1</v>
      </c>
      <c r="D76" s="18" t="s">
        <v>2</v>
      </c>
      <c r="E76" s="18" t="s">
        <v>3</v>
      </c>
    </row>
    <row r="77" spans="2:5" ht="21" customHeight="1" x14ac:dyDescent="0.25">
      <c r="B77" s="11" t="s">
        <v>54</v>
      </c>
      <c r="C77" s="19">
        <v>100</v>
      </c>
      <c r="D77" s="19"/>
      <c r="E77" s="19" t="str">
        <f>IF(OR(TBL_Transportation[[#This Row],[Geschätzte Kosten]]="",TBL_Transportation[[#This Row],[Ist-Kosten]]=""),"",TBL_Transportation[[#This Row],[Geschätzte Kosten]]-TBL_Transportation[[#This Row],[Ist-Kosten]])</f>
        <v/>
      </c>
    </row>
    <row r="78" spans="2:5" ht="21" customHeight="1" x14ac:dyDescent="0.25">
      <c r="B78" s="11" t="s">
        <v>55</v>
      </c>
      <c r="C78" s="19">
        <v>100</v>
      </c>
      <c r="D78" s="19"/>
      <c r="E78" s="19" t="str">
        <f>IF(OR(TBL_Transportation[[#This Row],[Geschätzte Kosten]]="",TBL_Transportation[[#This Row],[Ist-Kosten]]=""),"",TBL_Transportation[[#This Row],[Geschätzte Kosten]]-TBL_Transportation[[#This Row],[Ist-Kosten]])</f>
        <v/>
      </c>
    </row>
    <row r="79" spans="2:5" ht="21" customHeight="1" x14ac:dyDescent="0.25">
      <c r="B79" s="11" t="s">
        <v>56</v>
      </c>
      <c r="C79" s="19">
        <v>100</v>
      </c>
      <c r="D79" s="19"/>
      <c r="E79" s="19" t="str">
        <f>IF(OR(TBL_Transportation[[#This Row],[Geschätzte Kosten]]="",TBL_Transportation[[#This Row],[Ist-Kosten]]=""),"",TBL_Transportation[[#This Row],[Geschätzte Kosten]]-TBL_Transportation[[#This Row],[Ist-Kosten]])</f>
        <v/>
      </c>
    </row>
    <row r="80" spans="2:5" ht="21" customHeight="1" x14ac:dyDescent="0.25">
      <c r="B80" s="11" t="s">
        <v>57</v>
      </c>
      <c r="C80" s="19">
        <v>50</v>
      </c>
      <c r="D80" s="19"/>
      <c r="E80" s="19" t="str">
        <f>IF(OR(TBL_Transportation[[#This Row],[Geschätzte Kosten]]="",TBL_Transportation[[#This Row],[Ist-Kosten]]=""),"",TBL_Transportation[[#This Row],[Geschätzte Kosten]]-TBL_Transportation[[#This Row],[Ist-Kosten]])</f>
        <v/>
      </c>
    </row>
    <row r="81" spans="2:5" ht="21" customHeight="1" x14ac:dyDescent="0.25">
      <c r="B81" s="11" t="s">
        <v>12</v>
      </c>
      <c r="C81" s="19">
        <v>100</v>
      </c>
      <c r="D81" s="19"/>
      <c r="E81" s="19" t="str">
        <f>IF(OR(TBL_Transportation[[#This Row],[Geschätzte Kosten]]="",TBL_Transportation[[#This Row],[Ist-Kosten]]=""),"",TBL_Transportation[[#This Row],[Geschätzte Kosten]]-TBL_Transportation[[#This Row],[Ist-Kosten]])</f>
        <v/>
      </c>
    </row>
    <row r="82" spans="2:5" ht="21" customHeight="1" x14ac:dyDescent="0.25">
      <c r="B82" s="12" t="s">
        <v>58</v>
      </c>
      <c r="C82" s="22">
        <f>SUBTOTAL(109,TBL_Transportation[Geschätzte Kosten])</f>
        <v>450</v>
      </c>
      <c r="D82" s="22">
        <f>SUBTOTAL(109,TBL_Transportation[Ist-Kosten])</f>
        <v>0</v>
      </c>
      <c r="E82" s="22">
        <f>TBL_Transportation[[#Totals],[Geschätzte Kosten]]-TBL_Transportation[[#Totals],[Ist-Kosten]]</f>
        <v>450</v>
      </c>
    </row>
  </sheetData>
  <dataValidations count="1">
    <dataValidation allowBlank="1" showInputMessage="1" showErrorMessage="1" prompt="Spezifische Ausgabenposten für jede Kategorie hinzufügen oder bearbeiten._x000a__x000a_Geben Sie die geschätzten Kosten und die tatsächlichen Kosten ein. Abweichungsspalten und Ergebniszeilen werden automatisch berechnet." sqref="A1" xr:uid="{00000000-0002-0000-0100-000000000000}"/>
  </dataValidations>
  <printOptions horizontalCentered="1"/>
  <pageMargins left="0.7" right="0.7" top="0.75" bottom="0.75" header="0.3" footer="0.3"/>
  <pageSetup paperSize="9" orientation="portrait" r:id="rId1"/>
  <rowBreaks count="2" manualBreakCount="2">
    <brk id="31" max="16383" man="1"/>
    <brk id="58" max="16383" man="1"/>
  </rowBreaks>
  <drawing r:id="rId2"/>
  <tableParts count="10"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MediaServiceKeyPoints xmlns="71af3243-3dd4-4a8d-8c0d-dd76da1f02a5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2" ma:contentTypeDescription="Create a new document." ma:contentTypeScope="" ma:versionID="46e0ad8bcb937777a496f4378509b82b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3afd91b9dddacb5807afd727ccca0e2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245F829-E8F4-42DF-8B54-9F829DAAC2EC}">
  <ds:schemaRefs>
    <ds:schemaRef ds:uri="http://schemas.microsoft.com/office/2006/metadata/properties"/>
    <ds:schemaRef ds:uri="http://schemas.microsoft.com/office/infopath/2007/PartnerControls"/>
    <ds:schemaRef ds:uri="71af3243-3dd4-4a8d-8c0d-dd76da1f02a5"/>
  </ds:schemaRefs>
</ds:datastoreItem>
</file>

<file path=customXml/itemProps2.xml><?xml version="1.0" encoding="utf-8"?>
<ds:datastoreItem xmlns:ds="http://schemas.openxmlformats.org/officeDocument/2006/customXml" ds:itemID="{5DF2EFC9-2B23-4948-8091-C3048B97BD5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FCCD46-A519-4CE1-9135-7874D3B832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Hochzeitsbudget</vt:lpstr>
      <vt:lpstr>Budgetdetails</vt:lpstr>
      <vt:lpstr>Budgetdetails!Drucktitel</vt:lpstr>
      <vt:lpstr>TBL_RankingData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2019-11-14T08:08:48Z</dcterms:created>
  <dcterms:modified xsi:type="dcterms:W3CDTF">2021-01-23T16:13:40Z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