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Owner\Documents\魏若彬文件\CSUSB ISPP\Community\Joe Prickitt UCSD\Harvest of the Month\Cost Benefit Analysis\Final Versions\"/>
    </mc:Choice>
  </mc:AlternateContent>
  <bookViews>
    <workbookView xWindow="3750" yWindow="0" windowWidth="19200" windowHeight="8210" tabRatio="686" activeTab="2"/>
  </bookViews>
  <sheets>
    <sheet name="APP I-Dry Material Cost" sheetId="3" r:id="rId1"/>
    <sheet name="APP II-Weighed Material Cost" sheetId="8" r:id="rId2"/>
    <sheet name="APP III-Produce Cost" sheetId="7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H4" i="8"/>
  <c r="B33" i="7" l="1"/>
  <c r="C33" i="7"/>
  <c r="C30" i="7"/>
  <c r="C26" i="7"/>
  <c r="C21" i="7"/>
  <c r="C16" i="7"/>
  <c r="C11" i="7"/>
  <c r="C5" i="7"/>
  <c r="H18" i="7"/>
  <c r="H19" i="7"/>
  <c r="H20" i="7"/>
  <c r="H21" i="7"/>
  <c r="H22" i="7"/>
  <c r="H23" i="7"/>
  <c r="H17" i="7"/>
  <c r="K12" i="7"/>
  <c r="K9" i="7"/>
  <c r="K8" i="7"/>
  <c r="K7" i="7"/>
  <c r="K5" i="7"/>
  <c r="L5" i="7" s="1"/>
  <c r="F24" i="7"/>
  <c r="H24" i="7" l="1"/>
  <c r="D37" i="8"/>
  <c r="D38" i="8"/>
  <c r="D39" i="8"/>
  <c r="D40" i="8"/>
  <c r="D41" i="8"/>
  <c r="D36" i="8"/>
  <c r="D6" i="8"/>
  <c r="D7" i="8"/>
  <c r="D8" i="8"/>
  <c r="D9" i="8"/>
  <c r="D10" i="8"/>
  <c r="D11" i="8"/>
  <c r="D12" i="8"/>
  <c r="D13" i="8"/>
  <c r="D5" i="8"/>
  <c r="D37" i="3"/>
  <c r="D38" i="3"/>
  <c r="D39" i="3"/>
  <c r="D40" i="3"/>
  <c r="D41" i="3"/>
  <c r="D36" i="3"/>
  <c r="D42" i="3" s="1"/>
  <c r="D50" i="3"/>
  <c r="D50" i="8"/>
  <c r="D49" i="8"/>
  <c r="D48" i="8"/>
  <c r="D47" i="8"/>
  <c r="D46" i="8"/>
  <c r="D51" i="8" s="1"/>
  <c r="D45" i="8"/>
  <c r="D32" i="8"/>
  <c r="D31" i="8"/>
  <c r="D26" i="8"/>
  <c r="D25" i="8"/>
  <c r="D24" i="8"/>
  <c r="C23" i="8"/>
  <c r="D23" i="8" s="1"/>
  <c r="C22" i="8"/>
  <c r="D22" i="8" s="1"/>
  <c r="D21" i="8"/>
  <c r="D20" i="8"/>
  <c r="D19" i="8"/>
  <c r="D18" i="8"/>
  <c r="D17" i="8"/>
  <c r="D42" i="8" l="1"/>
  <c r="D33" i="8"/>
  <c r="D28" i="8"/>
  <c r="D14" i="8"/>
  <c r="D24" i="3"/>
  <c r="D22" i="3"/>
  <c r="D18" i="3"/>
  <c r="D19" i="3"/>
  <c r="D20" i="3"/>
  <c r="D21" i="3"/>
  <c r="D17" i="3"/>
  <c r="D26" i="3"/>
  <c r="C22" i="3"/>
  <c r="C23" i="3"/>
  <c r="D23" i="3" s="1"/>
  <c r="C25" i="3"/>
  <c r="D25" i="3" s="1"/>
  <c r="D53" i="8" l="1"/>
  <c r="G4" i="8" s="1"/>
  <c r="D28" i="3"/>
  <c r="D45" i="3"/>
  <c r="D51" i="3" s="1"/>
  <c r="D7" i="3"/>
  <c r="D8" i="3"/>
  <c r="D9" i="3"/>
  <c r="D11" i="3"/>
  <c r="D12" i="3"/>
  <c r="D31" i="3"/>
  <c r="D32" i="3"/>
  <c r="D13" i="3"/>
  <c r="D46" i="3"/>
  <c r="D47" i="3"/>
  <c r="D48" i="3"/>
  <c r="D49" i="3"/>
  <c r="D33" i="3" l="1"/>
  <c r="D14" i="3"/>
  <c r="D53" i="3" l="1"/>
  <c r="H4" i="3" s="1"/>
</calcChain>
</file>

<file path=xl/sharedStrings.xml><?xml version="1.0" encoding="utf-8"?>
<sst xmlns="http://schemas.openxmlformats.org/spreadsheetml/2006/main" count="286" uniqueCount="149">
  <si>
    <t>5th grade</t>
  </si>
  <si>
    <t>4th grade</t>
  </si>
  <si>
    <t>3rd grade</t>
  </si>
  <si>
    <t>2nd grade</t>
  </si>
  <si>
    <t>1st grade</t>
  </si>
  <si>
    <t>Kindergarden</t>
  </si>
  <si>
    <t>Teacher Manual</t>
  </si>
  <si>
    <t>Workbooks</t>
  </si>
  <si>
    <t>Wipes</t>
  </si>
  <si>
    <t>Family Newsletter</t>
  </si>
  <si>
    <t>Magnets (bags)</t>
  </si>
  <si>
    <t>Gloves</t>
  </si>
  <si>
    <t>Napkins</t>
  </si>
  <si>
    <t>Peeler</t>
  </si>
  <si>
    <t>Pairing Knife</t>
  </si>
  <si>
    <t>Chef Knife</t>
  </si>
  <si>
    <t>MyPlate</t>
  </si>
  <si>
    <t>Item</t>
  </si>
  <si>
    <t>Distributed at Foothill Oaks</t>
  </si>
  <si>
    <t>1st</t>
  </si>
  <si>
    <t>2nd</t>
  </si>
  <si>
    <t>3rd</t>
  </si>
  <si>
    <t>4th</t>
  </si>
  <si>
    <t>5th</t>
  </si>
  <si>
    <t>Teacher Training Handouts</t>
  </si>
  <si>
    <t>Manual Cover</t>
  </si>
  <si>
    <t>Total</t>
  </si>
  <si>
    <t>Maps + Kits</t>
  </si>
  <si>
    <t>apron</t>
  </si>
  <si>
    <t>Grade</t>
  </si>
  <si>
    <t># students</t>
  </si>
  <si>
    <t>Month</t>
  </si>
  <si>
    <t>Items</t>
  </si>
  <si>
    <t>Farm</t>
  </si>
  <si>
    <t>Servings/classroom</t>
  </si>
  <si>
    <t>Kindergarten</t>
  </si>
  <si>
    <t>October</t>
  </si>
  <si>
    <t>Grapes</t>
  </si>
  <si>
    <t>Izaak Family, Dinuba, CA</t>
  </si>
  <si>
    <t>1 pound bag</t>
  </si>
  <si>
    <t>$27.70/case</t>
  </si>
  <si>
    <t>19 lbs/case</t>
  </si>
  <si>
    <t>November</t>
  </si>
  <si>
    <t>Radishes</t>
  </si>
  <si>
    <t>Suzie's Farm, San Diego</t>
  </si>
  <si>
    <t>1 bunch</t>
  </si>
  <si>
    <t>$1.49/bunch</t>
  </si>
  <si>
    <t>December</t>
  </si>
  <si>
    <t>Apples</t>
  </si>
  <si>
    <t>Smit Farms, Linden, CA</t>
  </si>
  <si>
    <t>6 apples each</t>
  </si>
  <si>
    <t>22 lbs/case</t>
  </si>
  <si>
    <t>January</t>
  </si>
  <si>
    <t>Kale</t>
  </si>
  <si>
    <t>Be Wise Ranch, Escondido</t>
  </si>
  <si>
    <t>1/2 bunch each</t>
  </si>
  <si>
    <t>$0.92/bunch</t>
  </si>
  <si>
    <t>February</t>
  </si>
  <si>
    <t>Navel Oranges</t>
  </si>
  <si>
    <t>North San Diego County</t>
  </si>
  <si>
    <t>4 oranges each</t>
  </si>
  <si>
    <t>$16.50/case</t>
  </si>
  <si>
    <t>113 oranges/case</t>
  </si>
  <si>
    <t>March</t>
  </si>
  <si>
    <t>Bok Choy</t>
  </si>
  <si>
    <t>1 head each</t>
  </si>
  <si>
    <t>$0.92/head</t>
  </si>
  <si>
    <t>April</t>
  </si>
  <si>
    <t>Persian Cucumbers</t>
  </si>
  <si>
    <t>Eden Tropics, Temecula, CA</t>
  </si>
  <si>
    <t>6 each (1/2 pound)</t>
  </si>
  <si>
    <t>$33/case</t>
  </si>
  <si>
    <t>May</t>
  </si>
  <si>
    <t>Strawberries</t>
  </si>
  <si>
    <t>1 pint each</t>
  </si>
  <si>
    <t>$23.99/flat</t>
  </si>
  <si>
    <t>12 pints/flat</t>
  </si>
  <si>
    <t>4/5</t>
  </si>
  <si>
    <t>salad bar</t>
  </si>
  <si>
    <t>salad bar clings</t>
  </si>
  <si>
    <t>Imprints</t>
  </si>
  <si>
    <t xml:space="preserve">Educator Newsletter Booklet </t>
  </si>
  <si>
    <t>HOTM Infographic</t>
  </si>
  <si>
    <t>HOTM Calendar 11x17</t>
  </si>
  <si>
    <t>HOTM Support Poster 24x36</t>
  </si>
  <si>
    <t>HOTM Calendar Poster 24x36</t>
  </si>
  <si>
    <t>Stickers</t>
  </si>
  <si>
    <t>package</t>
  </si>
  <si>
    <t>12 pack for $83.43</t>
  </si>
  <si>
    <t>notes</t>
  </si>
  <si>
    <t>3 set for $8.75</t>
  </si>
  <si>
    <t>set of 5 for $9.99</t>
  </si>
  <si>
    <t>1/classroom</t>
  </si>
  <si>
    <t>Salad bar clings and aprons are counted together on the invoice</t>
  </si>
  <si>
    <t>180 count for 1106.76</t>
  </si>
  <si>
    <t>10000 count for $29740.00</t>
  </si>
  <si>
    <t>180 count for $73.44</t>
  </si>
  <si>
    <t>180 count for $70.20</t>
  </si>
  <si>
    <t>$ estimated based on smilar imprints</t>
  </si>
  <si>
    <t>Subtotal</t>
  </si>
  <si>
    <t>Amazon Orders</t>
  </si>
  <si>
    <t>Other Oders</t>
  </si>
  <si>
    <t>10 gallon Bin</t>
  </si>
  <si>
    <t>Cutting board</t>
  </si>
  <si>
    <t>120 sets of maps and kits for $ 4632.75</t>
  </si>
  <si>
    <t xml:space="preserve">120 sets for $670.00 </t>
  </si>
  <si>
    <t>400 counts for $451.00</t>
  </si>
  <si>
    <t>1/classroom; 33pages</t>
  </si>
  <si>
    <t>$0.30/page for color print</t>
  </si>
  <si>
    <t>1/classroom; 18 pages</t>
  </si>
  <si>
    <t>1/classroom; 1page</t>
  </si>
  <si>
    <t>1/school</t>
  </si>
  <si>
    <t>Salad bar clings and aprons are counted together on the invoice; 2 salad bar clings/school; 2 aprons/school</t>
  </si>
  <si>
    <t>1/student</t>
  </si>
  <si>
    <t>1/teacher</t>
  </si>
  <si>
    <t>1/classroom; assume ordered 36 counts to have full orders</t>
  </si>
  <si>
    <t>1/classroom; assume ordered 20 counts to have full orders</t>
  </si>
  <si>
    <t>1/classroom; orignially ordered 40 at foothill, but assumed to be 28 to estimate lowest cost</t>
  </si>
  <si>
    <t>1/classroom; 8 pages</t>
  </si>
  <si>
    <t>1/student; 32 pages</t>
  </si>
  <si>
    <t>1/teacher; 28 pages</t>
  </si>
  <si>
    <t>1/classroom; $ estimated based on smilar imprints</t>
  </si>
  <si>
    <t>Number of classes</t>
  </si>
  <si>
    <t>4th/5th</t>
  </si>
  <si>
    <t>Cost/Package</t>
  </si>
  <si>
    <t>Cost/Serving</t>
  </si>
  <si>
    <t>22 lbs/case; 105 count/case</t>
  </si>
  <si>
    <t>$21.55/case</t>
  </si>
  <si>
    <t>average # of students/class by grade</t>
  </si>
  <si>
    <t>average # of student/class by school</t>
  </si>
  <si>
    <t>Total # of students at Foothill Oak</t>
  </si>
  <si>
    <t xml:space="preserve">Total Cost </t>
  </si>
  <si>
    <t>Total ($)</t>
  </si>
  <si>
    <t>Unit price ($)</t>
  </si>
  <si>
    <t>Produce Cost/classroom  for the Whole School Year ($)</t>
  </si>
  <si>
    <t>Total Cost ($)</t>
  </si>
  <si>
    <t>Total cost of dry material and produce in bulk orders ($)</t>
  </si>
  <si>
    <t>Per student cost of dry material and produce in bulk orders ($)</t>
  </si>
  <si>
    <t>Total cost of dry material and produce in small orders ($)</t>
  </si>
  <si>
    <t>Per student cost of dry material and produce in small orders ($)</t>
  </si>
  <si>
    <t>Appendix I - Dry Material Cost in Bulk</t>
  </si>
  <si>
    <t>Appendix II - Weighed Material Cost - Small Orders</t>
  </si>
  <si>
    <t>Number of Students</t>
  </si>
  <si>
    <t>Produce Cost/School</t>
  </si>
  <si>
    <t>Produce Item and Cost/Classroom</t>
  </si>
  <si>
    <t>Total Produce Cost/Grade for the Whole School Year ($)</t>
  </si>
  <si>
    <t>Cost/ Classroom ($)</t>
  </si>
  <si>
    <t>Produce Cost/Classroom  for the Whole School Year ($)</t>
  </si>
  <si>
    <t>Appendix III - Taste Test Produce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</si>
</sst>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4C9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2" xfId="0" applyBorder="1"/>
    <xf numFmtId="0" fontId="1" fillId="7" borderId="1" xfId="0" applyFont="1" applyFill="1" applyBorder="1" applyAlignment="1">
      <alignment wrapText="1"/>
    </xf>
    <xf numFmtId="0" fontId="0" fillId="7" borderId="1" xfId="0" applyFill="1" applyBorder="1"/>
    <xf numFmtId="2" fontId="0" fillId="7" borderId="1" xfId="0" applyNumberFormat="1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/>
    <xf numFmtId="0" fontId="8" fillId="8" borderId="1" xfId="0" applyFont="1" applyFill="1" applyBorder="1" applyAlignment="1"/>
    <xf numFmtId="0" fontId="0" fillId="0" borderId="1" xfId="0" applyFill="1" applyBorder="1"/>
    <xf numFmtId="8" fontId="0" fillId="0" borderId="1" xfId="0" applyNumberFormat="1" applyBorder="1"/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right" wrapText="1"/>
    </xf>
    <xf numFmtId="0" fontId="8" fillId="8" borderId="1" xfId="0" quotePrefix="1" applyFont="1" applyFill="1" applyBorder="1" applyAlignment="1"/>
    <xf numFmtId="0" fontId="0" fillId="0" borderId="0" xfId="0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4" borderId="1" xfId="0" applyFill="1" applyBorder="1"/>
    <xf numFmtId="0" fontId="1" fillId="6" borderId="1" xfId="0" applyFont="1" applyFill="1" applyBorder="1"/>
    <xf numFmtId="0" fontId="0" fillId="12" borderId="1" xfId="0" applyFill="1" applyBorder="1"/>
    <xf numFmtId="0" fontId="0" fillId="0" borderId="0" xfId="0" applyFill="1" applyBorder="1"/>
    <xf numFmtId="0" fontId="1" fillId="6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Border="1" applyAlignment="1">
      <alignment horizontal="right"/>
    </xf>
    <xf numFmtId="0" fontId="0" fillId="10" borderId="1" xfId="0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0" fillId="0" borderId="0" xfId="0" applyFont="1" applyFill="1" applyBorder="1"/>
    <xf numFmtId="0" fontId="11" fillId="0" borderId="0" xfId="0" applyFont="1" applyFill="1" applyBorder="1"/>
    <xf numFmtId="0" fontId="1" fillId="14" borderId="0" xfId="0" applyFont="1" applyFill="1" applyAlignment="1">
      <alignment horizontal="left"/>
    </xf>
    <xf numFmtId="0" fontId="1" fillId="14" borderId="0" xfId="0" applyFont="1" applyFill="1"/>
    <xf numFmtId="0" fontId="1" fillId="8" borderId="1" xfId="0" applyFont="1" applyFill="1" applyBorder="1" applyAlignment="1">
      <alignment horizontal="left" wrapText="1"/>
    </xf>
    <xf numFmtId="0" fontId="0" fillId="8" borderId="1" xfId="0" applyFill="1" applyBorder="1"/>
    <xf numFmtId="0" fontId="10" fillId="8" borderId="1" xfId="0" applyFont="1" applyFill="1" applyBorder="1"/>
    <xf numFmtId="0" fontId="10" fillId="8" borderId="0" xfId="0" applyFont="1" applyFill="1" applyBorder="1"/>
    <xf numFmtId="0" fontId="11" fillId="8" borderId="1" xfId="0" applyFont="1" applyFill="1" applyBorder="1"/>
    <xf numFmtId="0" fontId="11" fillId="8" borderId="0" xfId="0" applyFont="1" applyFill="1" applyBorder="1"/>
    <xf numFmtId="0" fontId="0" fillId="8" borderId="0" xfId="0" applyFill="1" applyBorder="1"/>
    <xf numFmtId="0" fontId="1" fillId="8" borderId="3" xfId="0" applyFont="1" applyFill="1" applyBorder="1" applyAlignment="1">
      <alignment wrapText="1"/>
    </xf>
    <xf numFmtId="0" fontId="0" fillId="8" borderId="3" xfId="0" applyFill="1" applyBorder="1"/>
    <xf numFmtId="2" fontId="0" fillId="8" borderId="1" xfId="0" applyNumberFormat="1" applyFill="1" applyBorder="1"/>
    <xf numFmtId="0" fontId="1" fillId="15" borderId="1" xfId="0" applyFont="1" applyFill="1" applyBorder="1" applyAlignment="1">
      <alignment wrapText="1"/>
    </xf>
    <xf numFmtId="0" fontId="0" fillId="15" borderId="1" xfId="0" applyFill="1" applyBorder="1" applyAlignment="1">
      <alignment wrapText="1"/>
    </xf>
    <xf numFmtId="2" fontId="0" fillId="15" borderId="1" xfId="0" applyNumberFormat="1" applyFill="1" applyBorder="1" applyAlignment="1">
      <alignment wrapText="1"/>
    </xf>
    <xf numFmtId="0" fontId="1" fillId="13" borderId="1" xfId="0" applyFont="1" applyFill="1" applyBorder="1" applyAlignment="1">
      <alignment horizontal="left"/>
    </xf>
    <xf numFmtId="0" fontId="1" fillId="13" borderId="1" xfId="0" applyFont="1" applyFill="1" applyBorder="1"/>
    <xf numFmtId="0" fontId="1" fillId="9" borderId="1" xfId="0" applyFont="1" applyFill="1" applyBorder="1"/>
    <xf numFmtId="0" fontId="1" fillId="5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0" fillId="15" borderId="1" xfId="0" applyFill="1" applyBorder="1"/>
    <xf numFmtId="2" fontId="0" fillId="15" borderId="1" xfId="0" applyNumberFormat="1" applyFill="1" applyBorder="1"/>
    <xf numFmtId="0" fontId="8" fillId="8" borderId="2" xfId="0" applyFont="1" applyFill="1" applyBorder="1" applyAlignment="1"/>
    <xf numFmtId="0" fontId="0" fillId="0" borderId="2" xfId="0" applyFill="1" applyBorder="1"/>
    <xf numFmtId="2" fontId="0" fillId="0" borderId="1" xfId="0" applyNumberFormat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2" fontId="11" fillId="14" borderId="0" xfId="0" applyNumberFormat="1" applyFont="1" applyFill="1"/>
    <xf numFmtId="0" fontId="0" fillId="12" borderId="1" xfId="0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wrapText="1"/>
    </xf>
    <xf numFmtId="2" fontId="0" fillId="0" borderId="2" xfId="0" applyNumberFormat="1" applyBorder="1"/>
    <xf numFmtId="0" fontId="1" fillId="14" borderId="1" xfId="0" applyFont="1" applyFill="1" applyBorder="1"/>
    <xf numFmtId="0" fontId="1" fillId="14" borderId="1" xfId="0" applyFont="1" applyFill="1" applyBorder="1" applyAlignment="1"/>
    <xf numFmtId="0" fontId="1" fillId="14" borderId="1" xfId="0" applyFont="1" applyFill="1" applyBorder="1" applyAlignment="1">
      <alignment wrapText="1"/>
    </xf>
    <xf numFmtId="2" fontId="0" fillId="8" borderId="3" xfId="0" applyNumberFormat="1" applyFill="1" applyBorder="1"/>
    <xf numFmtId="1" fontId="6" fillId="14" borderId="0" xfId="0" applyNumberFormat="1" applyFont="1" applyFill="1"/>
    <xf numFmtId="1" fontId="6" fillId="14" borderId="1" xfId="0" applyNumberFormat="1" applyFont="1" applyFill="1" applyBorder="1"/>
    <xf numFmtId="0" fontId="1" fillId="14" borderId="0" xfId="0" applyFont="1" applyFill="1" applyAlignment="1">
      <alignment wrapText="1"/>
    </xf>
    <xf numFmtId="164" fontId="0" fillId="7" borderId="1" xfId="0" applyNumberFormat="1" applyFill="1" applyBorder="1"/>
    <xf numFmtId="2" fontId="10" fillId="0" borderId="0" xfId="0" applyNumberFormat="1" applyFont="1" applyFill="1" applyBorder="1"/>
    <xf numFmtId="0" fontId="0" fillId="7" borderId="1" xfId="0" applyFill="1" applyBorder="1" applyAlignment="1">
      <alignment horizontal="right" vertical="center"/>
    </xf>
    <xf numFmtId="0" fontId="0" fillId="15" borderId="1" xfId="0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right" vertical="center"/>
    </xf>
    <xf numFmtId="0" fontId="0" fillId="15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right" vertical="center"/>
    </xf>
    <xf numFmtId="2" fontId="0" fillId="8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2" fillId="0" borderId="0" xfId="0" applyFont="1"/>
    <xf numFmtId="0" fontId="12" fillId="0" borderId="1" xfId="0" applyFont="1" applyBorder="1"/>
  </cellXfs>
  <cellStyles count="5">
    <cellStyle name="Good 2" xfId="2"/>
    <cellStyle name="Hyperlink 2" xfId="4"/>
    <cellStyle name="Neutral 2" xf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4C9FF"/>
      <color rgb="FFD39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="120" zoomScaleNormal="120" zoomScaleSheetLayoutView="40" workbookViewId="0">
      <selection activeCell="A2" sqref="A2"/>
    </sheetView>
  </sheetViews>
  <sheetFormatPr defaultRowHeight="14.5" x14ac:dyDescent="0.35"/>
  <cols>
    <col min="1" max="1" width="27.453125" bestFit="1" customWidth="1"/>
    <col min="2" max="2" width="12.81640625" customWidth="1"/>
    <col min="3" max="4" width="12.453125" customWidth="1"/>
    <col min="5" max="5" width="34.453125" bestFit="1" customWidth="1"/>
    <col min="6" max="6" width="37.453125" customWidth="1"/>
    <col min="7" max="7" width="6.453125" customWidth="1"/>
    <col min="8" max="8" width="18.1796875" customWidth="1"/>
    <col min="9" max="9" width="18.453125" customWidth="1"/>
  </cols>
  <sheetData>
    <row r="1" spans="1:9" x14ac:dyDescent="0.35">
      <c r="A1" s="2"/>
    </row>
    <row r="2" spans="1:9" ht="19.5" x14ac:dyDescent="0.45">
      <c r="A2" s="94" t="s">
        <v>140</v>
      </c>
      <c r="B2" s="1"/>
      <c r="C2" s="1"/>
      <c r="D2" s="2"/>
      <c r="E2" s="2"/>
      <c r="F2" s="2"/>
    </row>
    <row r="3" spans="1:9" ht="69" customHeight="1" x14ac:dyDescent="0.35">
      <c r="A3" s="1" t="s">
        <v>17</v>
      </c>
      <c r="B3" s="58" t="s">
        <v>18</v>
      </c>
      <c r="C3" s="5" t="s">
        <v>133</v>
      </c>
      <c r="D3" s="59" t="s">
        <v>132</v>
      </c>
      <c r="E3" s="50" t="s">
        <v>87</v>
      </c>
      <c r="F3" s="50" t="s">
        <v>89</v>
      </c>
      <c r="H3" s="81" t="s">
        <v>136</v>
      </c>
      <c r="I3" s="81" t="s">
        <v>137</v>
      </c>
    </row>
    <row r="4" spans="1:9" x14ac:dyDescent="0.35">
      <c r="A4" s="22" t="s">
        <v>100</v>
      </c>
      <c r="B4" s="57"/>
      <c r="C4" s="6"/>
      <c r="D4" s="57"/>
      <c r="E4" s="61"/>
      <c r="F4" s="61"/>
      <c r="H4" s="79">
        <f>249+D53</f>
        <v>3688.7820000000006</v>
      </c>
      <c r="I4" s="79">
        <f>H4/725</f>
        <v>5.0879751724137936</v>
      </c>
    </row>
    <row r="5" spans="1:9" ht="29" x14ac:dyDescent="0.35">
      <c r="A5" s="23" t="s">
        <v>102</v>
      </c>
      <c r="B5" s="57">
        <v>31</v>
      </c>
      <c r="C5" s="6">
        <v>6.95</v>
      </c>
      <c r="D5" s="60">
        <v>250.29</v>
      </c>
      <c r="E5" s="61" t="s">
        <v>88</v>
      </c>
      <c r="F5" s="51" t="s">
        <v>115</v>
      </c>
    </row>
    <row r="6" spans="1:9" ht="29" x14ac:dyDescent="0.35">
      <c r="A6" s="23" t="s">
        <v>103</v>
      </c>
      <c r="B6" s="57">
        <v>18</v>
      </c>
      <c r="C6" s="7">
        <v>1.99</v>
      </c>
      <c r="D6" s="60">
        <v>39.96</v>
      </c>
      <c r="E6" s="62" t="s">
        <v>91</v>
      </c>
      <c r="F6" s="52" t="s">
        <v>116</v>
      </c>
    </row>
    <row r="7" spans="1:9" x14ac:dyDescent="0.35">
      <c r="A7" s="23" t="s">
        <v>16</v>
      </c>
      <c r="B7" s="57">
        <v>6</v>
      </c>
      <c r="C7" s="7">
        <v>10.95</v>
      </c>
      <c r="D7" s="60">
        <f>B7*C7</f>
        <v>65.699999999999989</v>
      </c>
      <c r="E7" s="62"/>
      <c r="F7" s="62" t="s">
        <v>92</v>
      </c>
    </row>
    <row r="8" spans="1:9" x14ac:dyDescent="0.35">
      <c r="A8" s="23" t="s">
        <v>15</v>
      </c>
      <c r="B8" s="57">
        <v>12</v>
      </c>
      <c r="C8" s="7">
        <v>11.41</v>
      </c>
      <c r="D8" s="60">
        <f>B8*C8</f>
        <v>136.92000000000002</v>
      </c>
      <c r="E8" s="62"/>
      <c r="F8" s="62" t="s">
        <v>92</v>
      </c>
    </row>
    <row r="9" spans="1:9" x14ac:dyDescent="0.35">
      <c r="A9" s="23" t="s">
        <v>14</v>
      </c>
      <c r="B9" s="57">
        <v>27</v>
      </c>
      <c r="C9" s="7">
        <v>6.25</v>
      </c>
      <c r="D9" s="60">
        <f>B9*C9</f>
        <v>168.75</v>
      </c>
      <c r="E9" s="62"/>
      <c r="F9" s="62" t="s">
        <v>92</v>
      </c>
    </row>
    <row r="10" spans="1:9" x14ac:dyDescent="0.35">
      <c r="A10" s="23" t="s">
        <v>13</v>
      </c>
      <c r="B10" s="57">
        <v>30</v>
      </c>
      <c r="C10" s="7">
        <v>2.91</v>
      </c>
      <c r="D10" s="60">
        <v>87.5</v>
      </c>
      <c r="E10" s="62" t="s">
        <v>90</v>
      </c>
      <c r="F10" s="62" t="s">
        <v>92</v>
      </c>
    </row>
    <row r="11" spans="1:9" x14ac:dyDescent="0.35">
      <c r="A11" s="23" t="s">
        <v>12</v>
      </c>
      <c r="B11" s="57">
        <v>18</v>
      </c>
      <c r="C11" s="7">
        <v>8.51</v>
      </c>
      <c r="D11" s="60">
        <f>B11*C11</f>
        <v>153.18</v>
      </c>
      <c r="E11" s="62"/>
      <c r="F11" s="62" t="s">
        <v>92</v>
      </c>
    </row>
    <row r="12" spans="1:9" x14ac:dyDescent="0.35">
      <c r="A12" s="23" t="s">
        <v>11</v>
      </c>
      <c r="B12" s="57">
        <v>45</v>
      </c>
      <c r="C12" s="7">
        <v>6.98</v>
      </c>
      <c r="D12" s="60">
        <f>B12*C12</f>
        <v>314.10000000000002</v>
      </c>
      <c r="E12" s="62"/>
      <c r="F12" s="62" t="s">
        <v>92</v>
      </c>
    </row>
    <row r="13" spans="1:9" x14ac:dyDescent="0.35">
      <c r="A13" s="18" t="s">
        <v>8</v>
      </c>
      <c r="B13" s="57">
        <v>24</v>
      </c>
      <c r="C13" s="6">
        <v>9.9700000000000006</v>
      </c>
      <c r="D13" s="60">
        <f>B13*C13</f>
        <v>239.28000000000003</v>
      </c>
      <c r="E13" s="61"/>
      <c r="F13" s="62" t="s">
        <v>92</v>
      </c>
    </row>
    <row r="14" spans="1:9" x14ac:dyDescent="0.35">
      <c r="A14" s="25" t="s">
        <v>99</v>
      </c>
      <c r="B14" s="57"/>
      <c r="C14" s="6"/>
      <c r="D14" s="60">
        <f>SUM(D5:D13)</f>
        <v>1455.68</v>
      </c>
      <c r="E14" s="61"/>
      <c r="F14" s="61"/>
    </row>
    <row r="15" spans="1:9" x14ac:dyDescent="0.35">
      <c r="A15" s="17"/>
      <c r="B15" s="36"/>
      <c r="C15" s="24"/>
      <c r="D15" s="36"/>
      <c r="E15" s="24"/>
      <c r="F15" s="24"/>
    </row>
    <row r="16" spans="1:9" x14ac:dyDescent="0.35">
      <c r="A16" s="19" t="s">
        <v>80</v>
      </c>
      <c r="B16" s="57"/>
      <c r="C16" s="6"/>
      <c r="D16" s="57"/>
      <c r="E16" s="61"/>
      <c r="F16" s="61"/>
    </row>
    <row r="17" spans="1:6" x14ac:dyDescent="0.35">
      <c r="A17" s="20" t="s">
        <v>81</v>
      </c>
      <c r="B17" s="57">
        <v>28</v>
      </c>
      <c r="C17" s="6">
        <v>6.14</v>
      </c>
      <c r="D17" s="60">
        <f>B17*C17</f>
        <v>171.92</v>
      </c>
      <c r="E17" s="61" t="s">
        <v>94</v>
      </c>
      <c r="F17" s="61" t="s">
        <v>92</v>
      </c>
    </row>
    <row r="18" spans="1:6" x14ac:dyDescent="0.35">
      <c r="A18" s="20" t="s">
        <v>9</v>
      </c>
      <c r="B18" s="57">
        <v>28</v>
      </c>
      <c r="C18" s="6">
        <v>2.9740000000000002</v>
      </c>
      <c r="D18" s="60">
        <f t="shared" ref="D18:D21" si="0">B18*C18</f>
        <v>83.272000000000006</v>
      </c>
      <c r="E18" s="61" t="s">
        <v>95</v>
      </c>
      <c r="F18" s="61" t="s">
        <v>92</v>
      </c>
    </row>
    <row r="19" spans="1:6" x14ac:dyDescent="0.35">
      <c r="A19" s="20" t="s">
        <v>82</v>
      </c>
      <c r="B19" s="57">
        <v>28</v>
      </c>
      <c r="C19" s="6">
        <v>0.40799999999999997</v>
      </c>
      <c r="D19" s="60">
        <f t="shared" si="0"/>
        <v>11.423999999999999</v>
      </c>
      <c r="E19" s="61" t="s">
        <v>96</v>
      </c>
      <c r="F19" s="61" t="s">
        <v>92</v>
      </c>
    </row>
    <row r="20" spans="1:6" x14ac:dyDescent="0.35">
      <c r="A20" s="20" t="s">
        <v>25</v>
      </c>
      <c r="B20" s="57">
        <v>28</v>
      </c>
      <c r="C20" s="6">
        <v>0.39</v>
      </c>
      <c r="D20" s="60">
        <f t="shared" si="0"/>
        <v>10.92</v>
      </c>
      <c r="E20" s="61" t="s">
        <v>97</v>
      </c>
      <c r="F20" s="61" t="s">
        <v>92</v>
      </c>
    </row>
    <row r="21" spans="1:6" x14ac:dyDescent="0.35">
      <c r="A21" s="20" t="s">
        <v>24</v>
      </c>
      <c r="B21" s="57">
        <v>28</v>
      </c>
      <c r="C21" s="7">
        <v>0.4</v>
      </c>
      <c r="D21" s="60">
        <f t="shared" si="0"/>
        <v>11.200000000000001</v>
      </c>
      <c r="E21" s="61" t="s">
        <v>98</v>
      </c>
      <c r="F21" s="61" t="s">
        <v>92</v>
      </c>
    </row>
    <row r="22" spans="1:6" x14ac:dyDescent="0.35">
      <c r="A22" s="20" t="s">
        <v>84</v>
      </c>
      <c r="B22" s="57">
        <v>1</v>
      </c>
      <c r="C22" s="7">
        <f>451/400</f>
        <v>1.1274999999999999</v>
      </c>
      <c r="D22" s="60">
        <f>B22*C22</f>
        <v>1.1274999999999999</v>
      </c>
      <c r="E22" s="61" t="s">
        <v>106</v>
      </c>
      <c r="F22" s="61"/>
    </row>
    <row r="23" spans="1:6" x14ac:dyDescent="0.35">
      <c r="A23" s="20" t="s">
        <v>85</v>
      </c>
      <c r="B23" s="57">
        <v>1</v>
      </c>
      <c r="C23" s="7">
        <f>451/400</f>
        <v>1.1274999999999999</v>
      </c>
      <c r="D23" s="60">
        <f t="shared" ref="D23:D25" si="1">B23*C23</f>
        <v>1.1274999999999999</v>
      </c>
      <c r="E23" s="61" t="s">
        <v>106</v>
      </c>
      <c r="F23" s="61"/>
    </row>
    <row r="24" spans="1:6" ht="43.5" x14ac:dyDescent="0.35">
      <c r="A24" s="20" t="s">
        <v>83</v>
      </c>
      <c r="B24" s="57">
        <v>28</v>
      </c>
      <c r="C24" s="7">
        <v>1</v>
      </c>
      <c r="D24" s="60">
        <f t="shared" si="1"/>
        <v>28</v>
      </c>
      <c r="E24" s="61"/>
      <c r="F24" s="51" t="s">
        <v>117</v>
      </c>
    </row>
    <row r="25" spans="1:6" x14ac:dyDescent="0.35">
      <c r="A25" s="20" t="s">
        <v>86</v>
      </c>
      <c r="B25" s="57">
        <v>30</v>
      </c>
      <c r="C25" s="7">
        <f>1772.26/300</f>
        <v>5.9075333333333333</v>
      </c>
      <c r="D25" s="60">
        <f t="shared" si="1"/>
        <v>177.226</v>
      </c>
      <c r="E25" s="61"/>
      <c r="F25" s="61" t="s">
        <v>92</v>
      </c>
    </row>
    <row r="26" spans="1:6" x14ac:dyDescent="0.35">
      <c r="A26" s="20" t="s">
        <v>78</v>
      </c>
      <c r="B26" s="57">
        <v>2</v>
      </c>
      <c r="C26" s="84">
        <v>93.362499999999997</v>
      </c>
      <c r="D26" s="86">
        <f>94.3625*2</f>
        <v>188.72499999999999</v>
      </c>
      <c r="E26" s="87"/>
      <c r="F26" s="85" t="s">
        <v>93</v>
      </c>
    </row>
    <row r="27" spans="1:6" x14ac:dyDescent="0.35">
      <c r="A27" s="20" t="s">
        <v>28</v>
      </c>
      <c r="B27" s="57">
        <v>2</v>
      </c>
      <c r="C27" s="84"/>
      <c r="D27" s="86"/>
      <c r="E27" s="87"/>
      <c r="F27" s="85"/>
    </row>
    <row r="28" spans="1:6" x14ac:dyDescent="0.35">
      <c r="A28" s="55" t="s">
        <v>99</v>
      </c>
      <c r="B28" s="57"/>
      <c r="C28" s="6"/>
      <c r="D28" s="60">
        <f>SUM(D17:D27)</f>
        <v>684.94200000000001</v>
      </c>
      <c r="E28" s="61"/>
      <c r="F28" s="61"/>
    </row>
    <row r="29" spans="1:6" s="24" customFormat="1" x14ac:dyDescent="0.35">
      <c r="A29" s="26"/>
      <c r="B29" s="36"/>
      <c r="D29" s="83"/>
    </row>
    <row r="30" spans="1:6" x14ac:dyDescent="0.35">
      <c r="A30" s="53" t="s">
        <v>101</v>
      </c>
      <c r="B30" s="57"/>
      <c r="C30" s="6"/>
      <c r="D30" s="60"/>
      <c r="E30" s="61"/>
      <c r="F30" s="61"/>
    </row>
    <row r="31" spans="1:6" x14ac:dyDescent="0.35">
      <c r="A31" s="21" t="s">
        <v>27</v>
      </c>
      <c r="B31" s="57">
        <v>11</v>
      </c>
      <c r="C31" s="7">
        <v>38.6</v>
      </c>
      <c r="D31" s="60">
        <f>B31*C31</f>
        <v>424.6</v>
      </c>
      <c r="E31" s="62" t="s">
        <v>104</v>
      </c>
      <c r="F31" s="62" t="s">
        <v>92</v>
      </c>
    </row>
    <row r="32" spans="1:6" x14ac:dyDescent="0.35">
      <c r="A32" s="21" t="s">
        <v>10</v>
      </c>
      <c r="B32" s="57">
        <v>30</v>
      </c>
      <c r="C32" s="82">
        <v>5.5830000000000002</v>
      </c>
      <c r="D32" s="60">
        <f>B32*C32</f>
        <v>167.49</v>
      </c>
      <c r="E32" s="62" t="s">
        <v>105</v>
      </c>
      <c r="F32" s="62" t="s">
        <v>92</v>
      </c>
    </row>
    <row r="33" spans="1:6" x14ac:dyDescent="0.35">
      <c r="A33" s="54" t="s">
        <v>99</v>
      </c>
      <c r="B33" s="57"/>
      <c r="C33" s="6"/>
      <c r="D33" s="60">
        <f>SUM(D31:D32)</f>
        <v>592.09</v>
      </c>
      <c r="E33" s="61"/>
      <c r="F33" s="61"/>
    </row>
    <row r="34" spans="1:6" s="24" customFormat="1" x14ac:dyDescent="0.35">
      <c r="A34" s="17"/>
      <c r="B34" s="36"/>
      <c r="D34" s="83"/>
    </row>
    <row r="35" spans="1:6" x14ac:dyDescent="0.35">
      <c r="A35" s="56" t="s">
        <v>7</v>
      </c>
      <c r="B35" s="57"/>
      <c r="C35" s="6"/>
      <c r="D35" s="60"/>
      <c r="E35" s="61"/>
      <c r="F35" s="61"/>
    </row>
    <row r="36" spans="1:6" x14ac:dyDescent="0.35">
      <c r="A36" s="29" t="s">
        <v>5</v>
      </c>
      <c r="B36" s="57">
        <v>180</v>
      </c>
      <c r="C36" s="6">
        <v>0.56999999999999995</v>
      </c>
      <c r="D36" s="60">
        <f>B36*C36</f>
        <v>102.6</v>
      </c>
      <c r="E36" s="61"/>
      <c r="F36" s="61" t="s">
        <v>113</v>
      </c>
    </row>
    <row r="37" spans="1:6" x14ac:dyDescent="0.35">
      <c r="A37" s="29" t="s">
        <v>4</v>
      </c>
      <c r="B37" s="57">
        <v>180</v>
      </c>
      <c r="C37" s="6">
        <v>0.56999999999999995</v>
      </c>
      <c r="D37" s="60">
        <f t="shared" ref="D37:D41" si="2">B37*C37</f>
        <v>102.6</v>
      </c>
      <c r="E37" s="61"/>
      <c r="F37" s="61" t="s">
        <v>113</v>
      </c>
    </row>
    <row r="38" spans="1:6" x14ac:dyDescent="0.35">
      <c r="A38" s="29" t="s">
        <v>3</v>
      </c>
      <c r="B38" s="57">
        <v>180</v>
      </c>
      <c r="C38" s="6">
        <v>0.56999999999999995</v>
      </c>
      <c r="D38" s="60">
        <f t="shared" si="2"/>
        <v>102.6</v>
      </c>
      <c r="E38" s="61"/>
      <c r="F38" s="61" t="s">
        <v>113</v>
      </c>
    </row>
    <row r="39" spans="1:6" x14ac:dyDescent="0.35">
      <c r="A39" s="29" t="s">
        <v>2</v>
      </c>
      <c r="B39" s="57">
        <v>180</v>
      </c>
      <c r="C39" s="6">
        <v>0.56999999999999995</v>
      </c>
      <c r="D39" s="60">
        <f t="shared" si="2"/>
        <v>102.6</v>
      </c>
      <c r="E39" s="61"/>
      <c r="F39" s="61" t="s">
        <v>113</v>
      </c>
    </row>
    <row r="40" spans="1:6" x14ac:dyDescent="0.35">
      <c r="A40" s="29" t="s">
        <v>1</v>
      </c>
      <c r="B40" s="57">
        <v>180</v>
      </c>
      <c r="C40" s="6">
        <v>0.56999999999999995</v>
      </c>
      <c r="D40" s="60">
        <f t="shared" si="2"/>
        <v>102.6</v>
      </c>
      <c r="E40" s="61"/>
      <c r="F40" s="61" t="s">
        <v>113</v>
      </c>
    </row>
    <row r="41" spans="1:6" x14ac:dyDescent="0.35">
      <c r="A41" s="29" t="s">
        <v>0</v>
      </c>
      <c r="B41" s="57">
        <v>150</v>
      </c>
      <c r="C41" s="6">
        <v>0.56999999999999995</v>
      </c>
      <c r="D41" s="60">
        <f t="shared" si="2"/>
        <v>85.499999999999986</v>
      </c>
      <c r="E41" s="61"/>
      <c r="F41" s="61" t="s">
        <v>113</v>
      </c>
    </row>
    <row r="42" spans="1:6" x14ac:dyDescent="0.35">
      <c r="A42" s="31" t="s">
        <v>99</v>
      </c>
      <c r="B42" s="57">
        <v>1050</v>
      </c>
      <c r="C42" s="6"/>
      <c r="D42" s="60">
        <f>SUM(D36:D41)</f>
        <v>598.5</v>
      </c>
      <c r="E42" s="61"/>
      <c r="F42" s="61"/>
    </row>
    <row r="43" spans="1:6" s="24" customFormat="1" x14ac:dyDescent="0.35">
      <c r="A43" s="32"/>
      <c r="B43" s="37"/>
      <c r="D43" s="36"/>
    </row>
    <row r="44" spans="1:6" x14ac:dyDescent="0.35">
      <c r="A44" s="31" t="s">
        <v>6</v>
      </c>
      <c r="B44" s="57"/>
      <c r="C44" s="6"/>
      <c r="D44" s="57"/>
      <c r="E44" s="61"/>
      <c r="F44" s="61"/>
    </row>
    <row r="45" spans="1:6" x14ac:dyDescent="0.35">
      <c r="A45" s="30" t="s">
        <v>5</v>
      </c>
      <c r="B45" s="57">
        <v>6</v>
      </c>
      <c r="C45" s="6">
        <v>3.29</v>
      </c>
      <c r="D45" s="57">
        <f>B45*C45</f>
        <v>19.740000000000002</v>
      </c>
      <c r="E45" s="61"/>
      <c r="F45" s="61" t="s">
        <v>114</v>
      </c>
    </row>
    <row r="46" spans="1:6" x14ac:dyDescent="0.35">
      <c r="A46" s="29" t="s">
        <v>4</v>
      </c>
      <c r="B46" s="57">
        <v>6</v>
      </c>
      <c r="C46" s="6">
        <v>3.29</v>
      </c>
      <c r="D46" s="57">
        <f t="shared" ref="D46:D49" si="3">B46*C46</f>
        <v>19.740000000000002</v>
      </c>
      <c r="E46" s="61"/>
      <c r="F46" s="61" t="s">
        <v>114</v>
      </c>
    </row>
    <row r="47" spans="1:6" x14ac:dyDescent="0.35">
      <c r="A47" s="29" t="s">
        <v>3</v>
      </c>
      <c r="B47" s="57">
        <v>6</v>
      </c>
      <c r="C47" s="6">
        <v>3.29</v>
      </c>
      <c r="D47" s="57">
        <f t="shared" si="3"/>
        <v>19.740000000000002</v>
      </c>
      <c r="E47" s="61"/>
      <c r="F47" s="61" t="s">
        <v>114</v>
      </c>
    </row>
    <row r="48" spans="1:6" x14ac:dyDescent="0.35">
      <c r="A48" s="29" t="s">
        <v>2</v>
      </c>
      <c r="B48" s="57">
        <v>6</v>
      </c>
      <c r="C48" s="6">
        <v>3.29</v>
      </c>
      <c r="D48" s="57">
        <f t="shared" si="3"/>
        <v>19.740000000000002</v>
      </c>
      <c r="E48" s="61"/>
      <c r="F48" s="61" t="s">
        <v>114</v>
      </c>
    </row>
    <row r="49" spans="1:6" x14ac:dyDescent="0.35">
      <c r="A49" s="29" t="s">
        <v>1</v>
      </c>
      <c r="B49" s="57">
        <v>5</v>
      </c>
      <c r="C49" s="6">
        <v>3.29</v>
      </c>
      <c r="D49" s="57">
        <f t="shared" si="3"/>
        <v>16.45</v>
      </c>
      <c r="E49" s="61"/>
      <c r="F49" s="61" t="s">
        <v>114</v>
      </c>
    </row>
    <row r="50" spans="1:6" x14ac:dyDescent="0.35">
      <c r="A50" s="29" t="s">
        <v>0</v>
      </c>
      <c r="B50" s="57">
        <v>4</v>
      </c>
      <c r="C50" s="6">
        <v>3.29</v>
      </c>
      <c r="D50" s="57">
        <f>B50*C50</f>
        <v>13.16</v>
      </c>
      <c r="E50" s="61"/>
      <c r="F50" s="61" t="s">
        <v>114</v>
      </c>
    </row>
    <row r="51" spans="1:6" x14ac:dyDescent="0.35">
      <c r="A51" s="31" t="s">
        <v>99</v>
      </c>
      <c r="B51" s="57">
        <v>33</v>
      </c>
      <c r="C51" s="6"/>
      <c r="D51" s="57">
        <f>SUM(D45:D50)</f>
        <v>108.57000000000001</v>
      </c>
      <c r="E51" s="61"/>
      <c r="F51" s="61"/>
    </row>
    <row r="52" spans="1:6" x14ac:dyDescent="0.35">
      <c r="A52" s="3"/>
    </row>
    <row r="53" spans="1:6" x14ac:dyDescent="0.35">
      <c r="A53" s="38" t="s">
        <v>131</v>
      </c>
      <c r="B53" s="39"/>
      <c r="C53" s="39"/>
      <c r="D53" s="79">
        <f>D14+D28+D33+D42+D51</f>
        <v>3439.7820000000006</v>
      </c>
    </row>
    <row r="61" spans="1:6" x14ac:dyDescent="0.35">
      <c r="A61" s="2"/>
      <c r="B61" s="2"/>
    </row>
    <row r="62" spans="1:6" x14ac:dyDescent="0.35">
      <c r="A62" s="2"/>
      <c r="B62" s="2"/>
    </row>
    <row r="63" spans="1:6" x14ac:dyDescent="0.35">
      <c r="A63" s="2"/>
      <c r="B63" s="2"/>
    </row>
    <row r="64" spans="1:6" x14ac:dyDescent="0.35">
      <c r="A64" s="2"/>
      <c r="B64" s="2"/>
    </row>
    <row r="65" spans="1:2" x14ac:dyDescent="0.35">
      <c r="A65" s="2"/>
      <c r="B65" s="2"/>
    </row>
    <row r="66" spans="1:2" x14ac:dyDescent="0.35">
      <c r="A66" s="2"/>
      <c r="B66" s="2"/>
    </row>
    <row r="67" spans="1:2" x14ac:dyDescent="0.35">
      <c r="A67" s="2"/>
      <c r="B67" s="2"/>
    </row>
    <row r="68" spans="1:2" x14ac:dyDescent="0.35">
      <c r="A68" s="2"/>
      <c r="B68" s="2"/>
    </row>
    <row r="69" spans="1:2" x14ac:dyDescent="0.35">
      <c r="A69" s="2"/>
      <c r="B69" s="2"/>
    </row>
    <row r="70" spans="1:2" x14ac:dyDescent="0.35">
      <c r="A70" s="2"/>
      <c r="B70" s="2"/>
    </row>
    <row r="71" spans="1:2" x14ac:dyDescent="0.35">
      <c r="A71" s="2"/>
      <c r="B71" s="2"/>
    </row>
    <row r="72" spans="1:2" x14ac:dyDescent="0.35">
      <c r="A72" s="2"/>
      <c r="B72" s="2"/>
    </row>
    <row r="73" spans="1:2" x14ac:dyDescent="0.35">
      <c r="A73" s="2"/>
      <c r="B73" s="2"/>
    </row>
    <row r="74" spans="1:2" x14ac:dyDescent="0.35">
      <c r="A74" s="2"/>
      <c r="B74" s="2"/>
    </row>
    <row r="75" spans="1:2" x14ac:dyDescent="0.35">
      <c r="A75" s="2"/>
      <c r="B75" s="2"/>
    </row>
    <row r="76" spans="1:2" x14ac:dyDescent="0.35">
      <c r="A76" s="2"/>
      <c r="B76" s="2"/>
    </row>
    <row r="77" spans="1:2" x14ac:dyDescent="0.35">
      <c r="A77" s="2"/>
      <c r="B77" s="2"/>
    </row>
    <row r="78" spans="1:2" x14ac:dyDescent="0.35">
      <c r="A78" s="8"/>
      <c r="B78" s="2"/>
    </row>
    <row r="79" spans="1:2" x14ac:dyDescent="0.35">
      <c r="A79" s="8"/>
      <c r="B79" s="2"/>
    </row>
    <row r="80" spans="1:2" x14ac:dyDescent="0.35">
      <c r="A80" s="8"/>
      <c r="B80" s="2"/>
    </row>
    <row r="81" spans="1:2" x14ac:dyDescent="0.35">
      <c r="A81" s="8"/>
      <c r="B81" s="2"/>
    </row>
    <row r="82" spans="1:2" x14ac:dyDescent="0.35">
      <c r="A82" s="27"/>
      <c r="B82" s="2"/>
    </row>
    <row r="83" spans="1:2" x14ac:dyDescent="0.35">
      <c r="A83" s="9"/>
      <c r="B83" s="2"/>
    </row>
    <row r="84" spans="1:2" x14ac:dyDescent="0.35">
      <c r="A84" s="9"/>
      <c r="B84" s="2"/>
    </row>
    <row r="85" spans="1:2" x14ac:dyDescent="0.35">
      <c r="A85" s="9"/>
      <c r="B85" s="2"/>
    </row>
    <row r="86" spans="1:2" x14ac:dyDescent="0.35">
      <c r="A86" s="9"/>
      <c r="B86" s="2"/>
    </row>
    <row r="87" spans="1:2" x14ac:dyDescent="0.35">
      <c r="A87" s="9"/>
      <c r="B87" s="2"/>
    </row>
    <row r="88" spans="1:2" x14ac:dyDescent="0.35">
      <c r="A88" s="9"/>
      <c r="B88" s="2"/>
    </row>
    <row r="89" spans="1:2" x14ac:dyDescent="0.35">
      <c r="A89" s="27"/>
      <c r="B89" s="2"/>
    </row>
    <row r="90" spans="1:2" x14ac:dyDescent="0.35">
      <c r="A90" s="28"/>
      <c r="B90" s="2"/>
    </row>
    <row r="91" spans="1:2" x14ac:dyDescent="0.35">
      <c r="A91" s="9"/>
      <c r="B91" s="2"/>
    </row>
    <row r="92" spans="1:2" x14ac:dyDescent="0.35">
      <c r="A92" s="9"/>
      <c r="B92" s="2"/>
    </row>
    <row r="93" spans="1:2" x14ac:dyDescent="0.35">
      <c r="A93" s="9"/>
      <c r="B93" s="2"/>
    </row>
    <row r="94" spans="1:2" x14ac:dyDescent="0.35">
      <c r="A94" s="9"/>
      <c r="B94" s="2"/>
    </row>
    <row r="95" spans="1:2" x14ac:dyDescent="0.35">
      <c r="A95" s="9"/>
      <c r="B95" s="2"/>
    </row>
    <row r="96" spans="1:2" x14ac:dyDescent="0.35">
      <c r="A96" s="2"/>
      <c r="B96" s="2"/>
    </row>
    <row r="97" spans="1:2" x14ac:dyDescent="0.35">
      <c r="A97" s="2"/>
      <c r="B97" s="2"/>
    </row>
    <row r="98" spans="1:2" x14ac:dyDescent="0.35">
      <c r="A98" s="2"/>
      <c r="B98" s="2"/>
    </row>
    <row r="99" spans="1:2" x14ac:dyDescent="0.35">
      <c r="A99" s="2"/>
      <c r="B99" s="2"/>
    </row>
  </sheetData>
  <mergeCells count="4">
    <mergeCell ref="C26:C27"/>
    <mergeCell ref="F26:F27"/>
    <mergeCell ref="D26:D27"/>
    <mergeCell ref="E26:E27"/>
  </mergeCells>
  <pageMargins left="0.2" right="0.2" top="0.2" bottom="0.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="120" zoomScaleNormal="120" zoomScaleSheetLayoutView="40" workbookViewId="0">
      <selection activeCell="G11" sqref="G11"/>
    </sheetView>
  </sheetViews>
  <sheetFormatPr defaultRowHeight="14.5" x14ac:dyDescent="0.35"/>
  <cols>
    <col min="1" max="1" width="27.453125" bestFit="1" customWidth="1"/>
    <col min="2" max="2" width="12.81640625" customWidth="1"/>
    <col min="3" max="4" width="12.453125" customWidth="1"/>
    <col min="5" max="5" width="35.54296875" style="33" customWidth="1"/>
    <col min="6" max="6" width="12.453125" customWidth="1"/>
    <col min="7" max="7" width="18.26953125" customWidth="1"/>
    <col min="8" max="8" width="21.54296875" customWidth="1"/>
  </cols>
  <sheetData>
    <row r="1" spans="1:8" x14ac:dyDescent="0.35">
      <c r="A1" s="2"/>
    </row>
    <row r="2" spans="1:8" ht="19.5" x14ac:dyDescent="0.45">
      <c r="A2" s="94" t="s">
        <v>141</v>
      </c>
      <c r="B2" s="1"/>
      <c r="C2" s="1"/>
      <c r="D2" s="46"/>
      <c r="E2" s="34"/>
    </row>
    <row r="3" spans="1:8" ht="69" customHeight="1" x14ac:dyDescent="0.35">
      <c r="A3" s="1" t="s">
        <v>17</v>
      </c>
      <c r="B3" s="40" t="s">
        <v>18</v>
      </c>
      <c r="C3" s="5" t="s">
        <v>133</v>
      </c>
      <c r="D3" s="47" t="s">
        <v>132</v>
      </c>
      <c r="E3" s="50" t="s">
        <v>89</v>
      </c>
      <c r="G3" s="77" t="s">
        <v>138</v>
      </c>
      <c r="H3" s="77" t="s">
        <v>139</v>
      </c>
    </row>
    <row r="4" spans="1:8" x14ac:dyDescent="0.35">
      <c r="A4" s="22" t="s">
        <v>100</v>
      </c>
      <c r="B4" s="41"/>
      <c r="C4" s="6"/>
      <c r="D4" s="48"/>
      <c r="E4" s="51"/>
      <c r="G4" s="80">
        <f>249+D53</f>
        <v>14488.023999999999</v>
      </c>
      <c r="H4" s="80">
        <f>G4/725</f>
        <v>19.983481379310344</v>
      </c>
    </row>
    <row r="5" spans="1:8" x14ac:dyDescent="0.35">
      <c r="A5" s="23" t="s">
        <v>102</v>
      </c>
      <c r="B5" s="42">
        <v>28</v>
      </c>
      <c r="C5" s="7">
        <v>8</v>
      </c>
      <c r="D5" s="78">
        <f>B5*C5</f>
        <v>224</v>
      </c>
      <c r="E5" s="51" t="s">
        <v>92</v>
      </c>
    </row>
    <row r="6" spans="1:8" x14ac:dyDescent="0.35">
      <c r="A6" s="23" t="s">
        <v>103</v>
      </c>
      <c r="B6" s="42">
        <v>28</v>
      </c>
      <c r="C6" s="7">
        <v>2</v>
      </c>
      <c r="D6" s="78">
        <f t="shared" ref="D6:D13" si="0">B6*C6</f>
        <v>56</v>
      </c>
      <c r="E6" s="52" t="s">
        <v>92</v>
      </c>
    </row>
    <row r="7" spans="1:8" x14ac:dyDescent="0.35">
      <c r="A7" s="23" t="s">
        <v>16</v>
      </c>
      <c r="B7" s="42">
        <v>28</v>
      </c>
      <c r="C7" s="7">
        <v>11</v>
      </c>
      <c r="D7" s="78">
        <f t="shared" si="0"/>
        <v>308</v>
      </c>
      <c r="E7" s="52" t="s">
        <v>92</v>
      </c>
    </row>
    <row r="8" spans="1:8" x14ac:dyDescent="0.35">
      <c r="A8" s="23" t="s">
        <v>15</v>
      </c>
      <c r="B8" s="42">
        <v>28</v>
      </c>
      <c r="C8" s="7">
        <v>12</v>
      </c>
      <c r="D8" s="78">
        <f t="shared" si="0"/>
        <v>336</v>
      </c>
      <c r="E8" s="52" t="s">
        <v>92</v>
      </c>
    </row>
    <row r="9" spans="1:8" x14ac:dyDescent="0.35">
      <c r="A9" s="23" t="s">
        <v>14</v>
      </c>
      <c r="B9" s="42">
        <v>28</v>
      </c>
      <c r="C9" s="7">
        <v>10</v>
      </c>
      <c r="D9" s="78">
        <f t="shared" si="0"/>
        <v>280</v>
      </c>
      <c r="E9" s="52" t="s">
        <v>92</v>
      </c>
    </row>
    <row r="10" spans="1:8" x14ac:dyDescent="0.35">
      <c r="A10" s="23" t="s">
        <v>13</v>
      </c>
      <c r="B10" s="42">
        <v>28</v>
      </c>
      <c r="C10" s="7">
        <v>3</v>
      </c>
      <c r="D10" s="78">
        <f t="shared" si="0"/>
        <v>84</v>
      </c>
      <c r="E10" s="52" t="s">
        <v>92</v>
      </c>
    </row>
    <row r="11" spans="1:8" x14ac:dyDescent="0.35">
      <c r="A11" s="23" t="s">
        <v>12</v>
      </c>
      <c r="B11" s="42">
        <v>28</v>
      </c>
      <c r="C11" s="7">
        <v>9</v>
      </c>
      <c r="D11" s="78">
        <f t="shared" si="0"/>
        <v>252</v>
      </c>
      <c r="E11" s="52" t="s">
        <v>92</v>
      </c>
    </row>
    <row r="12" spans="1:8" x14ac:dyDescent="0.35">
      <c r="A12" s="23" t="s">
        <v>11</v>
      </c>
      <c r="B12" s="42">
        <v>28</v>
      </c>
      <c r="C12" s="7">
        <v>7</v>
      </c>
      <c r="D12" s="78">
        <f t="shared" si="0"/>
        <v>196</v>
      </c>
      <c r="E12" s="52" t="s">
        <v>92</v>
      </c>
    </row>
    <row r="13" spans="1:8" x14ac:dyDescent="0.35">
      <c r="A13" s="18" t="s">
        <v>8</v>
      </c>
      <c r="B13" s="42">
        <v>28</v>
      </c>
      <c r="C13" s="7">
        <v>3</v>
      </c>
      <c r="D13" s="78">
        <f t="shared" si="0"/>
        <v>84</v>
      </c>
      <c r="E13" s="52" t="s">
        <v>92</v>
      </c>
    </row>
    <row r="14" spans="1:8" x14ac:dyDescent="0.35">
      <c r="A14" s="25" t="s">
        <v>99</v>
      </c>
      <c r="B14" s="42"/>
      <c r="C14" s="6"/>
      <c r="D14" s="49">
        <f>SUM(D5:D13)</f>
        <v>1820</v>
      </c>
      <c r="E14" s="51"/>
    </row>
    <row r="15" spans="1:8" x14ac:dyDescent="0.35">
      <c r="A15" s="17"/>
      <c r="B15" s="36"/>
      <c r="C15" s="24"/>
      <c r="D15" s="24"/>
      <c r="E15" s="35"/>
    </row>
    <row r="16" spans="1:8" x14ac:dyDescent="0.35">
      <c r="A16" s="19" t="s">
        <v>80</v>
      </c>
      <c r="B16" s="42"/>
      <c r="C16" s="6"/>
      <c r="D16" s="41"/>
      <c r="E16" s="51" t="s">
        <v>108</v>
      </c>
    </row>
    <row r="17" spans="1:5" x14ac:dyDescent="0.35">
      <c r="A17" s="20" t="s">
        <v>81</v>
      </c>
      <c r="B17" s="42">
        <v>28</v>
      </c>
      <c r="C17" s="7">
        <v>10</v>
      </c>
      <c r="D17" s="49">
        <f>B17*C17</f>
        <v>280</v>
      </c>
      <c r="E17" s="51" t="s">
        <v>107</v>
      </c>
    </row>
    <row r="18" spans="1:5" x14ac:dyDescent="0.35">
      <c r="A18" s="20" t="s">
        <v>9</v>
      </c>
      <c r="B18" s="42">
        <v>28</v>
      </c>
      <c r="C18" s="7">
        <v>5.5</v>
      </c>
      <c r="D18" s="49">
        <f t="shared" ref="D18:D21" si="1">B18*C18</f>
        <v>154</v>
      </c>
      <c r="E18" s="51" t="s">
        <v>109</v>
      </c>
    </row>
    <row r="19" spans="1:5" x14ac:dyDescent="0.35">
      <c r="A19" s="20" t="s">
        <v>82</v>
      </c>
      <c r="B19" s="42">
        <v>28</v>
      </c>
      <c r="C19" s="7">
        <v>0.40799999999999997</v>
      </c>
      <c r="D19" s="49">
        <f t="shared" si="1"/>
        <v>11.423999999999999</v>
      </c>
      <c r="E19" s="51" t="s">
        <v>110</v>
      </c>
    </row>
    <row r="20" spans="1:5" x14ac:dyDescent="0.35">
      <c r="A20" s="20" t="s">
        <v>25</v>
      </c>
      <c r="B20" s="42">
        <v>28</v>
      </c>
      <c r="C20" s="7">
        <v>0.39</v>
      </c>
      <c r="D20" s="49">
        <f t="shared" si="1"/>
        <v>10.92</v>
      </c>
      <c r="E20" s="51" t="s">
        <v>110</v>
      </c>
    </row>
    <row r="21" spans="1:5" ht="29" x14ac:dyDescent="0.35">
      <c r="A21" s="20" t="s">
        <v>24</v>
      </c>
      <c r="B21" s="42">
        <v>28</v>
      </c>
      <c r="C21" s="7">
        <v>0.4</v>
      </c>
      <c r="D21" s="49">
        <f t="shared" si="1"/>
        <v>11.200000000000001</v>
      </c>
      <c r="E21" s="51" t="s">
        <v>121</v>
      </c>
    </row>
    <row r="22" spans="1:5" x14ac:dyDescent="0.35">
      <c r="A22" s="20" t="s">
        <v>84</v>
      </c>
      <c r="B22" s="42">
        <v>1</v>
      </c>
      <c r="C22" s="7">
        <f>451/400</f>
        <v>1.1274999999999999</v>
      </c>
      <c r="D22" s="49">
        <f>B22*C22</f>
        <v>1.1274999999999999</v>
      </c>
      <c r="E22" s="51" t="s">
        <v>111</v>
      </c>
    </row>
    <row r="23" spans="1:5" x14ac:dyDescent="0.35">
      <c r="A23" s="20" t="s">
        <v>85</v>
      </c>
      <c r="B23" s="42">
        <v>1</v>
      </c>
      <c r="C23" s="7">
        <f>451/400</f>
        <v>1.1274999999999999</v>
      </c>
      <c r="D23" s="49">
        <f t="shared" ref="D23:D25" si="2">B23*C23</f>
        <v>1.1274999999999999</v>
      </c>
      <c r="E23" s="51" t="s">
        <v>111</v>
      </c>
    </row>
    <row r="24" spans="1:5" x14ac:dyDescent="0.35">
      <c r="A24" s="20" t="s">
        <v>83</v>
      </c>
      <c r="B24" s="42">
        <v>28</v>
      </c>
      <c r="C24" s="7">
        <v>1</v>
      </c>
      <c r="D24" s="49">
        <f t="shared" si="2"/>
        <v>28</v>
      </c>
      <c r="E24" s="51" t="s">
        <v>92</v>
      </c>
    </row>
    <row r="25" spans="1:5" x14ac:dyDescent="0.35">
      <c r="A25" s="20" t="s">
        <v>86</v>
      </c>
      <c r="B25" s="42">
        <v>28</v>
      </c>
      <c r="C25" s="7">
        <v>3</v>
      </c>
      <c r="D25" s="49">
        <f t="shared" si="2"/>
        <v>84</v>
      </c>
      <c r="E25" s="51" t="s">
        <v>118</v>
      </c>
    </row>
    <row r="26" spans="1:5" x14ac:dyDescent="0.35">
      <c r="A26" s="20" t="s">
        <v>79</v>
      </c>
      <c r="B26" s="42">
        <v>2</v>
      </c>
      <c r="C26" s="88">
        <v>93.362499999999997</v>
      </c>
      <c r="D26" s="89">
        <f>94.3625*2</f>
        <v>188.72499999999999</v>
      </c>
      <c r="E26" s="85" t="s">
        <v>112</v>
      </c>
    </row>
    <row r="27" spans="1:5" ht="32.25" customHeight="1" x14ac:dyDescent="0.35">
      <c r="A27" s="20" t="s">
        <v>28</v>
      </c>
      <c r="B27" s="42">
        <v>2</v>
      </c>
      <c r="C27" s="88"/>
      <c r="D27" s="89"/>
      <c r="E27" s="85"/>
    </row>
    <row r="28" spans="1:5" x14ac:dyDescent="0.35">
      <c r="A28" s="55" t="s">
        <v>99</v>
      </c>
      <c r="B28" s="42"/>
      <c r="C28" s="6"/>
      <c r="D28" s="49">
        <f>SUM(D17:D27)</f>
        <v>770.524</v>
      </c>
      <c r="E28" s="51"/>
    </row>
    <row r="29" spans="1:5" s="24" customFormat="1" x14ac:dyDescent="0.35">
      <c r="A29" s="26"/>
      <c r="B29" s="43"/>
      <c r="D29" s="46"/>
      <c r="E29" s="35"/>
    </row>
    <row r="30" spans="1:5" x14ac:dyDescent="0.35">
      <c r="A30" s="53" t="s">
        <v>101</v>
      </c>
      <c r="B30" s="42"/>
      <c r="C30" s="6"/>
      <c r="D30" s="41"/>
      <c r="E30" s="51"/>
    </row>
    <row r="31" spans="1:5" x14ac:dyDescent="0.35">
      <c r="A31" s="21" t="s">
        <v>27</v>
      </c>
      <c r="B31" s="42">
        <v>28</v>
      </c>
      <c r="C31" s="7">
        <v>21</v>
      </c>
      <c r="D31" s="49">
        <f>B31*C31</f>
        <v>588</v>
      </c>
      <c r="E31" s="52" t="s">
        <v>92</v>
      </c>
    </row>
    <row r="32" spans="1:5" x14ac:dyDescent="0.35">
      <c r="A32" s="21" t="s">
        <v>10</v>
      </c>
      <c r="B32" s="42">
        <v>28</v>
      </c>
      <c r="C32" s="7">
        <v>10</v>
      </c>
      <c r="D32" s="49">
        <f>B32*C32</f>
        <v>280</v>
      </c>
      <c r="E32" s="52" t="s">
        <v>92</v>
      </c>
    </row>
    <row r="33" spans="1:5" x14ac:dyDescent="0.35">
      <c r="A33" s="54" t="s">
        <v>99</v>
      </c>
      <c r="B33" s="42"/>
      <c r="C33" s="6"/>
      <c r="D33" s="49">
        <f>SUM(D31:D32)</f>
        <v>868</v>
      </c>
      <c r="E33" s="51"/>
    </row>
    <row r="34" spans="1:5" s="24" customFormat="1" x14ac:dyDescent="0.35">
      <c r="A34" s="17"/>
      <c r="B34" s="43"/>
      <c r="D34" s="46"/>
      <c r="E34" s="35"/>
    </row>
    <row r="35" spans="1:5" x14ac:dyDescent="0.35">
      <c r="A35" s="56" t="s">
        <v>7</v>
      </c>
      <c r="B35" s="42"/>
      <c r="C35" s="6"/>
      <c r="D35" s="41"/>
      <c r="E35" s="51"/>
    </row>
    <row r="36" spans="1:5" x14ac:dyDescent="0.35">
      <c r="A36" s="29" t="s">
        <v>5</v>
      </c>
      <c r="B36" s="44">
        <v>180</v>
      </c>
      <c r="C36" s="7">
        <v>10</v>
      </c>
      <c r="D36" s="41">
        <f>B36*C36</f>
        <v>1800</v>
      </c>
      <c r="E36" s="51" t="s">
        <v>119</v>
      </c>
    </row>
    <row r="37" spans="1:5" x14ac:dyDescent="0.35">
      <c r="A37" s="29" t="s">
        <v>4</v>
      </c>
      <c r="B37" s="44">
        <v>180</v>
      </c>
      <c r="C37" s="7">
        <v>10</v>
      </c>
      <c r="D37" s="41">
        <f t="shared" ref="D37:D41" si="3">B37*C37</f>
        <v>1800</v>
      </c>
      <c r="E37" s="51" t="s">
        <v>119</v>
      </c>
    </row>
    <row r="38" spans="1:5" x14ac:dyDescent="0.35">
      <c r="A38" s="29" t="s">
        <v>3</v>
      </c>
      <c r="B38" s="44">
        <v>180</v>
      </c>
      <c r="C38" s="7">
        <v>10</v>
      </c>
      <c r="D38" s="41">
        <f t="shared" si="3"/>
        <v>1800</v>
      </c>
      <c r="E38" s="51" t="s">
        <v>119</v>
      </c>
    </row>
    <row r="39" spans="1:5" x14ac:dyDescent="0.35">
      <c r="A39" s="29" t="s">
        <v>2</v>
      </c>
      <c r="B39" s="44">
        <v>180</v>
      </c>
      <c r="C39" s="7">
        <v>10</v>
      </c>
      <c r="D39" s="41">
        <f t="shared" si="3"/>
        <v>1800</v>
      </c>
      <c r="E39" s="51" t="s">
        <v>119</v>
      </c>
    </row>
    <row r="40" spans="1:5" x14ac:dyDescent="0.35">
      <c r="A40" s="29" t="s">
        <v>1</v>
      </c>
      <c r="B40" s="44">
        <v>180</v>
      </c>
      <c r="C40" s="7">
        <v>10</v>
      </c>
      <c r="D40" s="41">
        <f t="shared" si="3"/>
        <v>1800</v>
      </c>
      <c r="E40" s="51" t="s">
        <v>119</v>
      </c>
    </row>
    <row r="41" spans="1:5" x14ac:dyDescent="0.35">
      <c r="A41" s="29" t="s">
        <v>0</v>
      </c>
      <c r="B41" s="44">
        <v>150</v>
      </c>
      <c r="C41" s="7">
        <v>10</v>
      </c>
      <c r="D41" s="41">
        <f t="shared" si="3"/>
        <v>1500</v>
      </c>
      <c r="E41" s="51" t="s">
        <v>119</v>
      </c>
    </row>
    <row r="42" spans="1:5" x14ac:dyDescent="0.35">
      <c r="A42" s="31" t="s">
        <v>99</v>
      </c>
      <c r="B42" s="44">
        <v>1050</v>
      </c>
      <c r="C42" s="6"/>
      <c r="D42" s="41">
        <f>SUM(D36:D41)</f>
        <v>10500</v>
      </c>
      <c r="E42" s="51"/>
    </row>
    <row r="43" spans="1:5" s="24" customFormat="1" x14ac:dyDescent="0.35">
      <c r="A43" s="32"/>
      <c r="B43" s="45"/>
      <c r="D43" s="46"/>
      <c r="E43" s="35"/>
    </row>
    <row r="44" spans="1:5" x14ac:dyDescent="0.35">
      <c r="A44" s="31" t="s">
        <v>6</v>
      </c>
      <c r="B44" s="42"/>
      <c r="C44" s="6"/>
      <c r="D44" s="41"/>
      <c r="E44" s="51"/>
    </row>
    <row r="45" spans="1:5" x14ac:dyDescent="0.35">
      <c r="A45" s="30" t="s">
        <v>5</v>
      </c>
      <c r="B45" s="42">
        <v>6</v>
      </c>
      <c r="C45" s="7">
        <v>8.5</v>
      </c>
      <c r="D45" s="49">
        <f>B45*C45</f>
        <v>51</v>
      </c>
      <c r="E45" s="51" t="s">
        <v>120</v>
      </c>
    </row>
    <row r="46" spans="1:5" x14ac:dyDescent="0.35">
      <c r="A46" s="29" t="s">
        <v>4</v>
      </c>
      <c r="B46" s="42">
        <v>6</v>
      </c>
      <c r="C46" s="7">
        <v>8.5</v>
      </c>
      <c r="D46" s="49">
        <f t="shared" ref="D46:D50" si="4">B46*C46</f>
        <v>51</v>
      </c>
      <c r="E46" s="51" t="s">
        <v>120</v>
      </c>
    </row>
    <row r="47" spans="1:5" x14ac:dyDescent="0.35">
      <c r="A47" s="29" t="s">
        <v>3</v>
      </c>
      <c r="B47" s="42">
        <v>6</v>
      </c>
      <c r="C47" s="7">
        <v>8.5</v>
      </c>
      <c r="D47" s="49">
        <f t="shared" si="4"/>
        <v>51</v>
      </c>
      <c r="E47" s="51" t="s">
        <v>120</v>
      </c>
    </row>
    <row r="48" spans="1:5" x14ac:dyDescent="0.35">
      <c r="A48" s="29" t="s">
        <v>2</v>
      </c>
      <c r="B48" s="42">
        <v>6</v>
      </c>
      <c r="C48" s="7">
        <v>8.5</v>
      </c>
      <c r="D48" s="49">
        <f t="shared" si="4"/>
        <v>51</v>
      </c>
      <c r="E48" s="51" t="s">
        <v>120</v>
      </c>
    </row>
    <row r="49" spans="1:5" x14ac:dyDescent="0.35">
      <c r="A49" s="29" t="s">
        <v>1</v>
      </c>
      <c r="B49" s="42">
        <v>5</v>
      </c>
      <c r="C49" s="7">
        <v>8.5</v>
      </c>
      <c r="D49" s="49">
        <f t="shared" si="4"/>
        <v>42.5</v>
      </c>
      <c r="E49" s="51" t="s">
        <v>120</v>
      </c>
    </row>
    <row r="50" spans="1:5" x14ac:dyDescent="0.35">
      <c r="A50" s="29" t="s">
        <v>0</v>
      </c>
      <c r="B50" s="41">
        <v>4</v>
      </c>
      <c r="C50" s="7">
        <v>8.5</v>
      </c>
      <c r="D50" s="49">
        <f t="shared" si="4"/>
        <v>34</v>
      </c>
      <c r="E50" s="51" t="s">
        <v>120</v>
      </c>
    </row>
    <row r="51" spans="1:5" x14ac:dyDescent="0.35">
      <c r="A51" s="31" t="s">
        <v>99</v>
      </c>
      <c r="B51" s="41">
        <v>33</v>
      </c>
      <c r="C51" s="6"/>
      <c r="D51" s="49">
        <f>SUM(D45:D50)</f>
        <v>280.5</v>
      </c>
      <c r="E51" s="51"/>
    </row>
    <row r="52" spans="1:5" x14ac:dyDescent="0.35">
      <c r="A52" s="3"/>
    </row>
    <row r="53" spans="1:5" x14ac:dyDescent="0.35">
      <c r="A53" s="38" t="s">
        <v>135</v>
      </c>
      <c r="B53" s="39"/>
      <c r="C53" s="39"/>
      <c r="D53" s="79">
        <f>D14+D28+D33+D42+D51</f>
        <v>14239.023999999999</v>
      </c>
    </row>
    <row r="61" spans="1:5" x14ac:dyDescent="0.35">
      <c r="A61" s="2"/>
      <c r="B61" s="2"/>
    </row>
    <row r="62" spans="1:5" x14ac:dyDescent="0.35">
      <c r="A62" s="2"/>
      <c r="B62" s="2"/>
    </row>
    <row r="63" spans="1:5" x14ac:dyDescent="0.35">
      <c r="A63" s="2"/>
      <c r="B63" s="2"/>
    </row>
    <row r="64" spans="1:5" x14ac:dyDescent="0.35">
      <c r="A64" s="2"/>
      <c r="B64" s="2"/>
    </row>
    <row r="65" spans="1:2" x14ac:dyDescent="0.35">
      <c r="A65" s="2"/>
      <c r="B65" s="2"/>
    </row>
    <row r="66" spans="1:2" x14ac:dyDescent="0.35">
      <c r="A66" s="2"/>
      <c r="B66" s="2"/>
    </row>
    <row r="67" spans="1:2" x14ac:dyDescent="0.35">
      <c r="A67" s="2"/>
      <c r="B67" s="2"/>
    </row>
    <row r="68" spans="1:2" x14ac:dyDescent="0.35">
      <c r="A68" s="2"/>
      <c r="B68" s="2"/>
    </row>
    <row r="69" spans="1:2" x14ac:dyDescent="0.35">
      <c r="A69" s="2"/>
      <c r="B69" s="2"/>
    </row>
    <row r="70" spans="1:2" x14ac:dyDescent="0.35">
      <c r="A70" s="2"/>
      <c r="B70" s="2"/>
    </row>
    <row r="71" spans="1:2" x14ac:dyDescent="0.35">
      <c r="A71" s="2"/>
      <c r="B71" s="2"/>
    </row>
    <row r="72" spans="1:2" x14ac:dyDescent="0.35">
      <c r="A72" s="2"/>
      <c r="B72" s="2"/>
    </row>
    <row r="73" spans="1:2" x14ac:dyDescent="0.35">
      <c r="A73" s="2"/>
      <c r="B73" s="2"/>
    </row>
    <row r="74" spans="1:2" x14ac:dyDescent="0.35">
      <c r="A74" s="2"/>
      <c r="B74" s="2"/>
    </row>
    <row r="75" spans="1:2" x14ac:dyDescent="0.35">
      <c r="A75" s="2"/>
      <c r="B75" s="2"/>
    </row>
    <row r="76" spans="1:2" x14ac:dyDescent="0.35">
      <c r="A76" s="2"/>
      <c r="B76" s="2"/>
    </row>
    <row r="77" spans="1:2" x14ac:dyDescent="0.35">
      <c r="A77" s="2"/>
      <c r="B77" s="2"/>
    </row>
    <row r="78" spans="1:2" x14ac:dyDescent="0.35">
      <c r="A78" s="8"/>
      <c r="B78" s="2"/>
    </row>
    <row r="79" spans="1:2" x14ac:dyDescent="0.35">
      <c r="A79" s="8"/>
      <c r="B79" s="2"/>
    </row>
    <row r="80" spans="1:2" x14ac:dyDescent="0.35">
      <c r="A80" s="8"/>
      <c r="B80" s="2"/>
    </row>
    <row r="81" spans="1:2" x14ac:dyDescent="0.35">
      <c r="A81" s="8"/>
      <c r="B81" s="2"/>
    </row>
    <row r="82" spans="1:2" x14ac:dyDescent="0.35">
      <c r="A82" s="27"/>
      <c r="B82" s="2"/>
    </row>
    <row r="83" spans="1:2" x14ac:dyDescent="0.35">
      <c r="A83" s="9"/>
      <c r="B83" s="2"/>
    </row>
    <row r="84" spans="1:2" x14ac:dyDescent="0.35">
      <c r="A84" s="9"/>
      <c r="B84" s="2"/>
    </row>
    <row r="85" spans="1:2" x14ac:dyDescent="0.35">
      <c r="A85" s="9"/>
      <c r="B85" s="2"/>
    </row>
    <row r="86" spans="1:2" x14ac:dyDescent="0.35">
      <c r="A86" s="9"/>
      <c r="B86" s="2"/>
    </row>
    <row r="87" spans="1:2" x14ac:dyDescent="0.35">
      <c r="A87" s="9"/>
      <c r="B87" s="2"/>
    </row>
    <row r="88" spans="1:2" x14ac:dyDescent="0.35">
      <c r="A88" s="9"/>
      <c r="B88" s="2"/>
    </row>
    <row r="89" spans="1:2" x14ac:dyDescent="0.35">
      <c r="A89" s="27"/>
      <c r="B89" s="2"/>
    </row>
    <row r="90" spans="1:2" x14ac:dyDescent="0.35">
      <c r="A90" s="28"/>
      <c r="B90" s="2"/>
    </row>
    <row r="91" spans="1:2" x14ac:dyDescent="0.35">
      <c r="A91" s="9"/>
      <c r="B91" s="2"/>
    </row>
    <row r="92" spans="1:2" x14ac:dyDescent="0.35">
      <c r="A92" s="9"/>
      <c r="B92" s="2"/>
    </row>
    <row r="93" spans="1:2" x14ac:dyDescent="0.35">
      <c r="A93" s="9"/>
      <c r="B93" s="2"/>
    </row>
    <row r="94" spans="1:2" x14ac:dyDescent="0.35">
      <c r="A94" s="9"/>
      <c r="B94" s="2"/>
    </row>
    <row r="95" spans="1:2" x14ac:dyDescent="0.35">
      <c r="A95" s="9"/>
      <c r="B95" s="2"/>
    </row>
    <row r="96" spans="1:2" x14ac:dyDescent="0.35">
      <c r="A96" s="2"/>
      <c r="B96" s="2"/>
    </row>
    <row r="97" spans="1:2" x14ac:dyDescent="0.35">
      <c r="A97" s="2"/>
      <c r="B97" s="2"/>
    </row>
    <row r="98" spans="1:2" x14ac:dyDescent="0.35">
      <c r="A98" s="2"/>
      <c r="B98" s="2"/>
    </row>
    <row r="99" spans="1:2" x14ac:dyDescent="0.35">
      <c r="A99" s="2"/>
      <c r="B99" s="2"/>
    </row>
  </sheetData>
  <mergeCells count="3">
    <mergeCell ref="C26:C27"/>
    <mergeCell ref="D26:D27"/>
    <mergeCell ref="E26:E27"/>
  </mergeCells>
  <pageMargins left="0.2" right="0.2" top="0.2" bottom="0.2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zoomScaleSheetLayoutView="70" workbookViewId="0">
      <selection activeCell="G1" sqref="G1"/>
    </sheetView>
  </sheetViews>
  <sheetFormatPr defaultRowHeight="14.5" x14ac:dyDescent="0.35"/>
  <cols>
    <col min="1" max="1" width="11.453125" customWidth="1"/>
    <col min="2" max="2" width="10.1796875" customWidth="1"/>
    <col min="3" max="3" width="13.81640625" customWidth="1"/>
    <col min="4" max="4" width="12.453125" customWidth="1"/>
    <col min="5" max="5" width="11.54296875" customWidth="1"/>
    <col min="6" max="6" width="17.453125" customWidth="1"/>
    <col min="7" max="7" width="26.54296875" customWidth="1"/>
    <col min="8" max="8" width="19.6328125" customWidth="1"/>
    <col min="9" max="9" width="24.1796875" customWidth="1"/>
    <col min="10" max="10" width="18.54296875" customWidth="1"/>
    <col min="11" max="11" width="13.453125" customWidth="1"/>
    <col min="12" max="12" width="14.26953125" customWidth="1"/>
  </cols>
  <sheetData>
    <row r="1" spans="1:12" ht="32.5" customHeight="1" x14ac:dyDescent="0.45">
      <c r="A1" s="93" t="s">
        <v>148</v>
      </c>
    </row>
    <row r="2" spans="1:12" ht="18.5" x14ac:dyDescent="0.45">
      <c r="A2" s="10"/>
    </row>
    <row r="3" spans="1:12" x14ac:dyDescent="0.35">
      <c r="A3" s="92" t="s">
        <v>142</v>
      </c>
      <c r="E3" s="92" t="s">
        <v>144</v>
      </c>
    </row>
    <row r="4" spans="1:12" ht="58" x14ac:dyDescent="0.35">
      <c r="A4" s="72" t="s">
        <v>29</v>
      </c>
      <c r="B4" s="72" t="s">
        <v>30</v>
      </c>
      <c r="C4" s="73" t="s">
        <v>128</v>
      </c>
      <c r="E4" s="75" t="s">
        <v>31</v>
      </c>
      <c r="F4" s="75" t="s">
        <v>32</v>
      </c>
      <c r="G4" s="75" t="s">
        <v>33</v>
      </c>
      <c r="H4" s="75" t="s">
        <v>125</v>
      </c>
      <c r="I4" s="75" t="s">
        <v>124</v>
      </c>
      <c r="J4" s="76" t="s">
        <v>34</v>
      </c>
      <c r="K4" s="77" t="s">
        <v>146</v>
      </c>
      <c r="L4" s="77" t="s">
        <v>147</v>
      </c>
    </row>
    <row r="5" spans="1:12" x14ac:dyDescent="0.35">
      <c r="A5" s="11" t="s">
        <v>35</v>
      </c>
      <c r="B5" s="11">
        <v>21</v>
      </c>
      <c r="C5" s="91">
        <f>AVERAGE(B5:B10)</f>
        <v>22.833333333333332</v>
      </c>
      <c r="E5" s="4" t="s">
        <v>36</v>
      </c>
      <c r="F5" s="63" t="s">
        <v>37</v>
      </c>
      <c r="G5" s="4" t="s">
        <v>38</v>
      </c>
      <c r="H5" s="4" t="s">
        <v>40</v>
      </c>
      <c r="I5" s="64" t="s">
        <v>41</v>
      </c>
      <c r="J5" s="4" t="s">
        <v>39</v>
      </c>
      <c r="K5" s="74">
        <f>27.7/19</f>
        <v>1.4578947368421051</v>
      </c>
      <c r="L5" s="70">
        <f>SUM(K5:K12)</f>
        <v>8.8925607713975197</v>
      </c>
    </row>
    <row r="6" spans="1:12" x14ac:dyDescent="0.35">
      <c r="A6" s="11" t="s">
        <v>35</v>
      </c>
      <c r="B6" s="11">
        <v>20</v>
      </c>
      <c r="C6" s="91"/>
      <c r="E6" s="1" t="s">
        <v>42</v>
      </c>
      <c r="F6" s="11" t="s">
        <v>43</v>
      </c>
      <c r="G6" s="1" t="s">
        <v>44</v>
      </c>
      <c r="H6" s="1" t="s">
        <v>46</v>
      </c>
      <c r="I6" s="1"/>
      <c r="J6" s="1" t="s">
        <v>45</v>
      </c>
      <c r="K6" s="65">
        <v>1.49</v>
      </c>
    </row>
    <row r="7" spans="1:12" x14ac:dyDescent="0.35">
      <c r="A7" s="11" t="s">
        <v>35</v>
      </c>
      <c r="B7" s="11">
        <v>21</v>
      </c>
      <c r="C7" s="91"/>
      <c r="E7" s="1" t="s">
        <v>47</v>
      </c>
      <c r="F7" s="11" t="s">
        <v>48</v>
      </c>
      <c r="G7" s="1" t="s">
        <v>49</v>
      </c>
      <c r="H7" s="13" t="s">
        <v>127</v>
      </c>
      <c r="I7" s="12" t="s">
        <v>126</v>
      </c>
      <c r="J7" s="1" t="s">
        <v>50</v>
      </c>
      <c r="K7" s="65">
        <f>(21.55/105)*6</f>
        <v>1.2314285714285715</v>
      </c>
    </row>
    <row r="8" spans="1:12" x14ac:dyDescent="0.35">
      <c r="A8" s="11" t="s">
        <v>35</v>
      </c>
      <c r="B8" s="11">
        <v>26</v>
      </c>
      <c r="C8" s="91"/>
      <c r="E8" s="1" t="s">
        <v>52</v>
      </c>
      <c r="F8" s="11" t="s">
        <v>53</v>
      </c>
      <c r="G8" s="1" t="s">
        <v>54</v>
      </c>
      <c r="H8" s="1" t="s">
        <v>56</v>
      </c>
      <c r="I8" s="1"/>
      <c r="J8" s="1" t="s">
        <v>55</v>
      </c>
      <c r="K8" s="65">
        <f>0.92/2</f>
        <v>0.46</v>
      </c>
    </row>
    <row r="9" spans="1:12" x14ac:dyDescent="0.35">
      <c r="A9" s="11" t="s">
        <v>35</v>
      </c>
      <c r="B9" s="11">
        <v>26</v>
      </c>
      <c r="C9" s="91"/>
      <c r="E9" s="1" t="s">
        <v>57</v>
      </c>
      <c r="F9" s="11" t="s">
        <v>58</v>
      </c>
      <c r="G9" s="1" t="s">
        <v>59</v>
      </c>
      <c r="H9" s="1" t="s">
        <v>61</v>
      </c>
      <c r="I9" s="12" t="s">
        <v>62</v>
      </c>
      <c r="J9" s="1" t="s">
        <v>60</v>
      </c>
      <c r="K9" s="65">
        <f>(16.5/113)*4</f>
        <v>0.58407079646017701</v>
      </c>
    </row>
    <row r="10" spans="1:12" x14ac:dyDescent="0.35">
      <c r="A10" s="11" t="s">
        <v>35</v>
      </c>
      <c r="B10" s="11">
        <v>23</v>
      </c>
      <c r="C10" s="91"/>
      <c r="E10" s="1" t="s">
        <v>63</v>
      </c>
      <c r="F10" s="11" t="s">
        <v>64</v>
      </c>
      <c r="G10" s="1" t="s">
        <v>54</v>
      </c>
      <c r="H10" s="1" t="s">
        <v>66</v>
      </c>
      <c r="I10" s="1"/>
      <c r="J10" s="1" t="s">
        <v>65</v>
      </c>
      <c r="K10" s="65">
        <v>0.92</v>
      </c>
    </row>
    <row r="11" spans="1:12" x14ac:dyDescent="0.35">
      <c r="A11" s="11" t="s">
        <v>19</v>
      </c>
      <c r="B11" s="11">
        <v>22</v>
      </c>
      <c r="C11" s="91">
        <f>AVERAGE(B11:B15)</f>
        <v>23.6</v>
      </c>
      <c r="E11" s="1" t="s">
        <v>67</v>
      </c>
      <c r="F11" s="11" t="s">
        <v>68</v>
      </c>
      <c r="G11" s="1" t="s">
        <v>69</v>
      </c>
      <c r="H11" s="1" t="s">
        <v>71</v>
      </c>
      <c r="I11" s="12" t="s">
        <v>51</v>
      </c>
      <c r="J11" s="1" t="s">
        <v>70</v>
      </c>
      <c r="K11" s="65">
        <v>0.75</v>
      </c>
    </row>
    <row r="12" spans="1:12" x14ac:dyDescent="0.35">
      <c r="A12" s="11" t="s">
        <v>19</v>
      </c>
      <c r="B12" s="11">
        <v>24</v>
      </c>
      <c r="C12" s="91"/>
      <c r="E12" s="1" t="s">
        <v>72</v>
      </c>
      <c r="F12" s="11" t="s">
        <v>73</v>
      </c>
      <c r="G12" s="1" t="s">
        <v>69</v>
      </c>
      <c r="H12" s="1" t="s">
        <v>75</v>
      </c>
      <c r="I12" s="1" t="s">
        <v>76</v>
      </c>
      <c r="J12" s="1" t="s">
        <v>74</v>
      </c>
      <c r="K12" s="65">
        <f>23.99/12</f>
        <v>1.9991666666666665</v>
      </c>
    </row>
    <row r="13" spans="1:12" x14ac:dyDescent="0.35">
      <c r="A13" s="11" t="s">
        <v>19</v>
      </c>
      <c r="B13" s="11">
        <v>24</v>
      </c>
      <c r="C13" s="91"/>
    </row>
    <row r="14" spans="1:12" x14ac:dyDescent="0.35">
      <c r="A14" s="11" t="s">
        <v>19</v>
      </c>
      <c r="B14" s="11">
        <v>24</v>
      </c>
      <c r="C14" s="91"/>
    </row>
    <row r="15" spans="1:12" x14ac:dyDescent="0.35">
      <c r="A15" s="11" t="s">
        <v>19</v>
      </c>
      <c r="B15" s="11">
        <v>24</v>
      </c>
      <c r="C15" s="91"/>
      <c r="E15" s="92" t="s">
        <v>143</v>
      </c>
    </row>
    <row r="16" spans="1:12" ht="45" customHeight="1" x14ac:dyDescent="0.35">
      <c r="A16" s="11" t="s">
        <v>20</v>
      </c>
      <c r="B16" s="11">
        <v>25</v>
      </c>
      <c r="C16" s="91">
        <f>AVERAGE(B16:B20)</f>
        <v>24.8</v>
      </c>
      <c r="E16" s="72" t="s">
        <v>29</v>
      </c>
      <c r="F16" s="72" t="s">
        <v>122</v>
      </c>
      <c r="G16" s="73" t="s">
        <v>134</v>
      </c>
      <c r="H16" s="73" t="s">
        <v>145</v>
      </c>
    </row>
    <row r="17" spans="1:8" x14ac:dyDescent="0.35">
      <c r="A17" s="11" t="s">
        <v>20</v>
      </c>
      <c r="B17" s="11">
        <v>23</v>
      </c>
      <c r="C17" s="91"/>
      <c r="E17" s="1" t="s">
        <v>35</v>
      </c>
      <c r="F17" s="1">
        <v>6</v>
      </c>
      <c r="G17" s="65">
        <v>8.8925607713975197</v>
      </c>
      <c r="H17" s="65">
        <f>F17*G17</f>
        <v>53.355364628385118</v>
      </c>
    </row>
    <row r="18" spans="1:8" x14ac:dyDescent="0.35">
      <c r="A18" s="14" t="s">
        <v>20</v>
      </c>
      <c r="B18" s="15">
        <v>26</v>
      </c>
      <c r="C18" s="91"/>
      <c r="E18" s="1" t="s">
        <v>19</v>
      </c>
      <c r="F18" s="1">
        <v>5</v>
      </c>
      <c r="G18" s="65">
        <v>8.8925607713975197</v>
      </c>
      <c r="H18" s="65">
        <f t="shared" ref="H18:H23" si="0">F18*G18</f>
        <v>44.462803856987598</v>
      </c>
    </row>
    <row r="19" spans="1:8" x14ac:dyDescent="0.35">
      <c r="A19" s="11" t="s">
        <v>20</v>
      </c>
      <c r="B19" s="11">
        <v>26</v>
      </c>
      <c r="C19" s="91"/>
      <c r="E19" s="1" t="s">
        <v>20</v>
      </c>
      <c r="F19" s="1">
        <v>5</v>
      </c>
      <c r="G19" s="65">
        <v>8.8925607713975197</v>
      </c>
      <c r="H19" s="65">
        <f t="shared" si="0"/>
        <v>44.462803856987598</v>
      </c>
    </row>
    <row r="20" spans="1:8" x14ac:dyDescent="0.35">
      <c r="A20" s="11" t="s">
        <v>20</v>
      </c>
      <c r="B20" s="11">
        <v>24</v>
      </c>
      <c r="C20" s="91"/>
      <c r="E20" s="1" t="s">
        <v>21</v>
      </c>
      <c r="F20" s="1">
        <v>5</v>
      </c>
      <c r="G20" s="65">
        <v>8.8925607713975197</v>
      </c>
      <c r="H20" s="65">
        <f t="shared" si="0"/>
        <v>44.462803856987598</v>
      </c>
    </row>
    <row r="21" spans="1:8" x14ac:dyDescent="0.35">
      <c r="A21" s="11" t="s">
        <v>21</v>
      </c>
      <c r="B21" s="11">
        <v>24</v>
      </c>
      <c r="C21" s="91">
        <f>AVERAGE(B21:B25)</f>
        <v>23.8</v>
      </c>
      <c r="E21" s="1" t="s">
        <v>22</v>
      </c>
      <c r="F21" s="1">
        <v>3</v>
      </c>
      <c r="G21" s="65">
        <v>8.8925607713975197</v>
      </c>
      <c r="H21" s="65">
        <f t="shared" si="0"/>
        <v>26.677682314192559</v>
      </c>
    </row>
    <row r="22" spans="1:8" x14ac:dyDescent="0.35">
      <c r="A22" s="11" t="s">
        <v>21</v>
      </c>
      <c r="B22" s="11">
        <v>23</v>
      </c>
      <c r="C22" s="91"/>
      <c r="E22" s="1" t="s">
        <v>123</v>
      </c>
      <c r="F22" s="1">
        <v>1</v>
      </c>
      <c r="G22" s="65">
        <v>8.8925607713975197</v>
      </c>
      <c r="H22" s="65">
        <f t="shared" si="0"/>
        <v>8.8925607713975197</v>
      </c>
    </row>
    <row r="23" spans="1:8" x14ac:dyDescent="0.35">
      <c r="A23" s="14" t="s">
        <v>21</v>
      </c>
      <c r="B23" s="15">
        <v>25</v>
      </c>
      <c r="C23" s="91"/>
      <c r="E23" s="1" t="s">
        <v>23</v>
      </c>
      <c r="F23" s="1">
        <v>3</v>
      </c>
      <c r="G23" s="65">
        <v>8.8925607713975197</v>
      </c>
      <c r="H23" s="65">
        <f t="shared" si="0"/>
        <v>26.677682314192559</v>
      </c>
    </row>
    <row r="24" spans="1:8" x14ac:dyDescent="0.35">
      <c r="A24" s="11" t="s">
        <v>21</v>
      </c>
      <c r="B24" s="11">
        <v>23</v>
      </c>
      <c r="C24" s="91"/>
      <c r="E24" s="1" t="s">
        <v>26</v>
      </c>
      <c r="F24" s="1">
        <f>SUM(F17:F23)</f>
        <v>28</v>
      </c>
      <c r="G24" s="1"/>
      <c r="H24" s="80">
        <f>SUM(H17:H23)</f>
        <v>248.99170159913055</v>
      </c>
    </row>
    <row r="25" spans="1:8" x14ac:dyDescent="0.35">
      <c r="A25" s="11" t="s">
        <v>21</v>
      </c>
      <c r="B25" s="11">
        <v>24</v>
      </c>
      <c r="C25" s="91"/>
    </row>
    <row r="26" spans="1:8" x14ac:dyDescent="0.35">
      <c r="A26" s="11" t="s">
        <v>22</v>
      </c>
      <c r="B26" s="11">
        <v>34</v>
      </c>
      <c r="C26" s="90">
        <f>AVERAGE(B26:B28)</f>
        <v>33</v>
      </c>
    </row>
    <row r="27" spans="1:8" x14ac:dyDescent="0.35">
      <c r="A27" s="11" t="s">
        <v>22</v>
      </c>
      <c r="B27" s="11">
        <v>34</v>
      </c>
      <c r="C27" s="90"/>
    </row>
    <row r="28" spans="1:8" x14ac:dyDescent="0.35">
      <c r="A28" s="11" t="s">
        <v>22</v>
      </c>
      <c r="B28" s="11">
        <v>31</v>
      </c>
      <c r="C28" s="90"/>
    </row>
    <row r="29" spans="1:8" x14ac:dyDescent="0.35">
      <c r="A29" s="16" t="s">
        <v>77</v>
      </c>
      <c r="B29" s="11">
        <v>32</v>
      </c>
      <c r="C29" s="68">
        <v>32</v>
      </c>
    </row>
    <row r="30" spans="1:8" x14ac:dyDescent="0.35">
      <c r="A30" s="11" t="s">
        <v>23</v>
      </c>
      <c r="B30" s="11">
        <v>34</v>
      </c>
      <c r="C30" s="90">
        <f>AVERAGE(B30:B32)</f>
        <v>32</v>
      </c>
    </row>
    <row r="31" spans="1:8" x14ac:dyDescent="0.35">
      <c r="A31" s="11" t="s">
        <v>23</v>
      </c>
      <c r="B31" s="11">
        <v>31</v>
      </c>
      <c r="C31" s="90"/>
    </row>
    <row r="32" spans="1:8" x14ac:dyDescent="0.35">
      <c r="A32" s="11" t="s">
        <v>23</v>
      </c>
      <c r="B32" s="11">
        <v>31</v>
      </c>
      <c r="C32" s="90"/>
    </row>
    <row r="33" spans="2:3" x14ac:dyDescent="0.35">
      <c r="B33" s="66">
        <f>SUM(B5:B32)</f>
        <v>725</v>
      </c>
      <c r="C33" s="69">
        <f>AVERAGE(B5:B32)</f>
        <v>25.892857142857142</v>
      </c>
    </row>
    <row r="34" spans="2:3" ht="58" x14ac:dyDescent="0.35">
      <c r="B34" s="67" t="s">
        <v>130</v>
      </c>
      <c r="C34" s="71" t="s">
        <v>129</v>
      </c>
    </row>
  </sheetData>
  <mergeCells count="6">
    <mergeCell ref="C30:C32"/>
    <mergeCell ref="C5:C10"/>
    <mergeCell ref="C11:C15"/>
    <mergeCell ref="C16:C20"/>
    <mergeCell ref="C21:C25"/>
    <mergeCell ref="C26:C28"/>
  </mergeCells>
  <pageMargins left="0.2" right="0.2" top="0.2" bottom="0.2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 I-Dry Material Cost</vt:lpstr>
      <vt:lpstr>APP II-Weighed Material Cost</vt:lpstr>
      <vt:lpstr>APP III-Produce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2017-01-03T02:00:46Z</cp:lastPrinted>
  <dcterms:created xsi:type="dcterms:W3CDTF">2016-12-13T00:37:29Z</dcterms:created>
  <dcterms:modified xsi:type="dcterms:W3CDTF">2017-01-20T20:58:17Z</dcterms:modified>
</cp:coreProperties>
</file>