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'Sheet1'!$A$1:$BX$155</definedName>
  </definedNames>
  <calcPr fullCalcOnLoad="1"/>
</workbook>
</file>

<file path=xl/sharedStrings.xml><?xml version="1.0" encoding="utf-8"?>
<sst xmlns="http://schemas.openxmlformats.org/spreadsheetml/2006/main" count="274" uniqueCount="182">
  <si>
    <t xml:space="preserve">   =</t>
  </si>
  <si>
    <t>STEAM CALC SHEET</t>
  </si>
  <si>
    <t>Pipe Sizing by Pressure Loss for Steam</t>
  </si>
  <si>
    <t>ms</t>
  </si>
  <si>
    <t>: Steam Flow Rate (kg/h)</t>
  </si>
  <si>
    <t>l</t>
  </si>
  <si>
    <t>: Pipe Length (m)</t>
  </si>
  <si>
    <t>d</t>
  </si>
  <si>
    <t>: Pipe Inner Diameter (m)</t>
  </si>
  <si>
    <t>v</t>
  </si>
  <si>
    <t>: Steam Velocity (m/s)</t>
  </si>
  <si>
    <t>∆p</t>
  </si>
  <si>
    <t>: Pressure Loss (Pa)</t>
  </si>
  <si>
    <t>μ</t>
  </si>
  <si>
    <t>: Coefficient of friction</t>
  </si>
  <si>
    <t>V</t>
  </si>
  <si>
    <t>: Specific volume (m³/kg)</t>
  </si>
  <si>
    <t xml:space="preserve">    =</t>
  </si>
  <si>
    <t>Pipe diameter</t>
  </si>
  <si>
    <t>mm</t>
  </si>
  <si>
    <t>Radius of</t>
  </si>
  <si>
    <t>ENTER KNOWN VALUES</t>
  </si>
  <si>
    <t>in the yellow area's</t>
  </si>
  <si>
    <t>Δp</t>
  </si>
  <si>
    <t xml:space="preserve">   X</t>
  </si>
  <si>
    <t>Total pressure loss</t>
  </si>
  <si>
    <t xml:space="preserve">    X</t>
  </si>
  <si>
    <r>
      <t xml:space="preserve">2    X </t>
    </r>
    <r>
      <rPr>
        <sz val="18"/>
        <color indexed="8"/>
        <rFont val="Calibri"/>
        <family val="2"/>
      </rPr>
      <t>Ԓ</t>
    </r>
  </si>
  <si>
    <t>pi</t>
  </si>
  <si>
    <t>Steam Velocity m/s</t>
  </si>
  <si>
    <t>X Squared  =</t>
  </si>
  <si>
    <t>Pipe Sizing by Velocity for Steam</t>
  </si>
  <si>
    <t>SQRoot  of</t>
  </si>
  <si>
    <t>SQRT ( Number )</t>
  </si>
  <si>
    <t>Pascals</t>
  </si>
  <si>
    <t>l/s</t>
  </si>
  <si>
    <t>Steam Pressure Loss through Piping</t>
  </si>
  <si>
    <t>m/s</t>
  </si>
  <si>
    <t>pa</t>
  </si>
  <si>
    <t>NOT mm</t>
  </si>
  <si>
    <t>Approximate coefficients of friction</t>
  </si>
  <si>
    <t>Materials</t>
  </si>
  <si>
    <t>Dry and clean</t>
  </si>
  <si>
    <t>Lubricated</t>
  </si>
  <si>
    <t>Aluminium</t>
  </si>
  <si>
    <t>Steel</t>
  </si>
  <si>
    <t>0.47 [12]</t>
  </si>
  <si>
    <t>Alumina ceramic</t>
  </si>
  <si>
    <t>Silicon Nitride ceramic</t>
  </si>
  <si>
    <t>0.004 (wet)[13]</t>
  </si>
  <si>
    <t>0.04–0.05 [14]</t>
  </si>
  <si>
    <t>Brass</t>
  </si>
  <si>
    <t>0.35-0.51[12]</t>
  </si>
  <si>
    <t>0.19[12]</t>
  </si>
  <si>
    <t>0.44[12]</t>
  </si>
  <si>
    <t>Cast iron</t>
  </si>
  <si>
    <t>Copper</t>
  </si>
  <si>
    <t>0.29 [12]</t>
  </si>
  <si>
    <t>Zinc</t>
  </si>
  <si>
    <t>0.85[12]</t>
  </si>
  <si>
    <t>0.21[12]</t>
  </si>
  <si>
    <t>Concrete</t>
  </si>
  <si>
    <t>Rubber</t>
  </si>
  <si>
    <t>0.30 (wet)</t>
  </si>
  <si>
    <t>0.6-0.85[12]</t>
  </si>
  <si>
    <t>0.45-0.75 (wet)[12]</t>
  </si>
  <si>
    <t>Wood</t>
  </si>
  <si>
    <t>0.62[17]</t>
  </si>
  <si>
    <t>Glass</t>
  </si>
  <si>
    <t>0.36 [12]</t>
  </si>
  <si>
    <t>0.9-1.0[12]</t>
  </si>
  <si>
    <t>0.4 [12]</t>
  </si>
  <si>
    <t>Human synovial fluid</t>
  </si>
  <si>
    <t>Cartilage</t>
  </si>
  <si>
    <t>0.01 [18]</t>
  </si>
  <si>
    <t>0.003 [18]</t>
  </si>
  <si>
    <t>Ice</t>
  </si>
  <si>
    <t>0.02-0.09[19]</t>
  </si>
  <si>
    <t>Polyethene</t>
  </si>
  <si>
    <t>PTFE (Teflon)</t>
  </si>
  <si>
    <t>0.04[12]</t>
  </si>
  <si>
    <t>0.03[19]</t>
  </si>
  <si>
    <t>0.16[19]</t>
  </si>
  <si>
    <t>0.42-0.62[12]</t>
  </si>
  <si>
    <t>Metal</t>
  </si>
  <si>
    <t>Static Friction,</t>
  </si>
  <si>
    <t>Kinetic/Sliding Friction,</t>
  </si>
  <si>
    <r>
      <t>BAM (Ceramic alloy AlMgB</t>
    </r>
    <r>
      <rPr>
        <b/>
        <vertAlign val="subscript"/>
        <sz val="18"/>
        <color indexed="8"/>
        <rFont val="Arial"/>
        <family val="2"/>
      </rPr>
      <t>14</t>
    </r>
    <r>
      <rPr>
        <b/>
        <sz val="18"/>
        <color indexed="8"/>
        <rFont val="Arial"/>
        <family val="2"/>
      </rPr>
      <t>)</t>
    </r>
  </si>
  <si>
    <r>
      <t>Titanium boride (TiB</t>
    </r>
    <r>
      <rPr>
        <b/>
        <vertAlign val="subscript"/>
        <sz val="18"/>
        <color indexed="8"/>
        <rFont val="Arial"/>
        <family val="2"/>
      </rPr>
      <t>2</t>
    </r>
    <r>
      <rPr>
        <b/>
        <sz val="18"/>
        <color indexed="8"/>
        <rFont val="Arial"/>
        <family val="2"/>
      </rPr>
      <t>)</t>
    </r>
  </si>
  <si>
    <r>
      <t xml:space="preserve">0.02 </t>
    </r>
    <r>
      <rPr>
        <vertAlign val="superscript"/>
        <sz val="18"/>
        <color indexed="8"/>
        <rFont val="Arial"/>
        <family val="2"/>
      </rPr>
      <t>[15][16]</t>
    </r>
  </si>
  <si>
    <r>
      <t>0.2</t>
    </r>
    <r>
      <rPr>
        <vertAlign val="superscript"/>
        <sz val="18"/>
        <color indexed="8"/>
        <rFont val="Arial"/>
        <family val="2"/>
      </rPr>
      <t>[12][19]</t>
    </r>
  </si>
  <si>
    <r>
      <t>0.04</t>
    </r>
    <r>
      <rPr>
        <vertAlign val="superscript"/>
        <sz val="18"/>
        <color indexed="8"/>
        <rFont val="Arial"/>
        <family val="2"/>
      </rPr>
      <t>[12][19]</t>
    </r>
  </si>
  <si>
    <r>
      <t>0.04</t>
    </r>
    <r>
      <rPr>
        <vertAlign val="superscript"/>
        <sz val="18"/>
        <color indexed="8"/>
        <rFont val="Arial"/>
        <family val="2"/>
      </rPr>
      <t>[12]</t>
    </r>
    <r>
      <rPr>
        <sz val="18"/>
        <color indexed="8"/>
        <rFont val="Arial"/>
        <family val="2"/>
      </rPr>
      <t>-0.2</t>
    </r>
    <r>
      <rPr>
        <vertAlign val="superscript"/>
        <sz val="18"/>
        <color indexed="8"/>
        <rFont val="Arial"/>
        <family val="2"/>
      </rPr>
      <t>[19]</t>
    </r>
  </si>
  <si>
    <r>
      <t>0.74</t>
    </r>
    <r>
      <rPr>
        <vertAlign val="superscript"/>
        <sz val="18"/>
        <color indexed="8"/>
        <rFont val="Arial"/>
        <family val="2"/>
      </rPr>
      <t>[12]</t>
    </r>
    <r>
      <rPr>
        <sz val="18"/>
        <color indexed="8"/>
        <rFont val="Arial"/>
        <family val="2"/>
      </rPr>
      <t>-0.80</t>
    </r>
    <r>
      <rPr>
        <vertAlign val="superscript"/>
        <sz val="18"/>
        <color indexed="8"/>
        <rFont val="Arial"/>
        <family val="2"/>
      </rPr>
      <t>[19]</t>
    </r>
  </si>
  <si>
    <r>
      <t>0.2–0.6</t>
    </r>
    <r>
      <rPr>
        <vertAlign val="superscript"/>
        <sz val="18"/>
        <color indexed="8"/>
        <rFont val="Arial"/>
        <family val="2"/>
      </rPr>
      <t>[12][17]</t>
    </r>
  </si>
  <si>
    <r>
      <t>0.2 (wet)</t>
    </r>
    <r>
      <rPr>
        <vertAlign val="superscript"/>
        <sz val="18"/>
        <color indexed="8"/>
        <rFont val="Arial"/>
        <family val="2"/>
      </rPr>
      <t>[12][17]</t>
    </r>
  </si>
  <si>
    <r>
      <t>0.25–0.5</t>
    </r>
    <r>
      <rPr>
        <vertAlign val="superscript"/>
        <sz val="18"/>
        <color indexed="8"/>
        <rFont val="Arial"/>
        <family val="2"/>
      </rPr>
      <t>[12][17]</t>
    </r>
  </si>
  <si>
    <t>Substance Name</t>
  </si>
  <si>
    <t>Density</t>
  </si>
  <si>
    <t>Specific Volume</t>
  </si>
  <si>
    <t>kg/m^3</t>
  </si>
  <si>
    <t>m^3/kg</t>
  </si>
  <si>
    <t>Air</t>
  </si>
  <si>
    <t>Water (liquid)</t>
  </si>
  <si>
    <t>Salt Water</t>
  </si>
  <si>
    <t>Mercury</t>
  </si>
  <si>
    <t>R-22*</t>
  </si>
  <si>
    <t>Ammonia</t>
  </si>
  <si>
    <t>Carbon Dioxide</t>
  </si>
  <si>
    <t>Chlorine</t>
  </si>
  <si>
    <t>Hydrogen</t>
  </si>
  <si>
    <t>Methane</t>
  </si>
  <si>
    <t>Nitrogen</t>
  </si>
  <si>
    <t>Steam*</t>
  </si>
  <si>
    <t>Ms         =</t>
  </si>
  <si>
    <t xml:space="preserve">  X</t>
  </si>
  <si>
    <t>Kg/hour</t>
  </si>
  <si>
    <t>Constant</t>
  </si>
  <si>
    <t>bar</t>
  </si>
  <si>
    <t>RATIO of Compression,.</t>
  </si>
  <si>
    <t>Ration of compression X internal pipe dia  = pd calcs</t>
  </si>
  <si>
    <t>X</t>
  </si>
  <si>
    <t>inc. Below</t>
  </si>
  <si>
    <t>Pipe sizing CHECK</t>
  </si>
  <si>
    <t>Velocity CHECK</t>
  </si>
  <si>
    <t>ACTUAL PRESSURE LOSS</t>
  </si>
  <si>
    <t>Adj for PRESSURE / Comprtession Ratio</t>
  </si>
  <si>
    <t>Comp ratio X inner pipe dia</t>
  </si>
  <si>
    <t xml:space="preserve">      =</t>
  </si>
  <si>
    <t>K X L  X  l/sSQrd</t>
  </si>
  <si>
    <t>800   X  L  =</t>
  </si>
  <si>
    <t>PIPE SIZE  mm</t>
  </si>
  <si>
    <t>15 bar</t>
  </si>
  <si>
    <t>Information required to calculate the required pipe size:</t>
  </si>
  <si>
    <t>u</t>
  </si>
  <si>
    <t>=</t>
  </si>
  <si>
    <t>Flow velocity (m/s)</t>
  </si>
  <si>
    <t>Specific volume (m³/kg)</t>
  </si>
  <si>
    <t>Mass flowrate (kg/s)</t>
  </si>
  <si>
    <t>Volumetric flowrate (m³/s) = ms x vg</t>
  </si>
  <si>
    <t>From this information, the cross sectional area (A) of the pipe can be calculated:</t>
  </si>
  <si>
    <t>Rearranging the formula to give the diameter of the pipe (D) in metres:</t>
  </si>
  <si>
    <t>vg</t>
  </si>
  <si>
    <t>Ms</t>
  </si>
  <si>
    <t>Ѷ</t>
  </si>
  <si>
    <t>vg  =</t>
  </si>
  <si>
    <t>Ms  =</t>
  </si>
  <si>
    <t>Ms  X  vg</t>
  </si>
  <si>
    <t xml:space="preserve">     =</t>
  </si>
  <si>
    <t>SQRT of</t>
  </si>
  <si>
    <t>7 bar</t>
  </si>
  <si>
    <t>kg/SECond</t>
  </si>
  <si>
    <t>vg    =</t>
  </si>
  <si>
    <t>8 bar</t>
  </si>
  <si>
    <t>metre</t>
  </si>
  <si>
    <t xml:space="preserve">  X pi    =</t>
  </si>
  <si>
    <t xml:space="preserve">   X   4  =</t>
  </si>
  <si>
    <t>Kg/sec</t>
  </si>
  <si>
    <t xml:space="preserve">STEAM FLOW AT 1 BAR(g) </t>
  </si>
  <si>
    <t xml:space="preserve">PIPE ADJ AT   </t>
  </si>
  <si>
    <t>bar(g)</t>
  </si>
  <si>
    <t>12.5 bar</t>
  </si>
  <si>
    <t xml:space="preserve">Alternatively the pipe size can be calculated arithmetically. The following information is required, and the procedure used for the calculation is outlined below. </t>
  </si>
  <si>
    <t>ADJUSTED FOR PRESSUE</t>
  </si>
  <si>
    <t xml:space="preserve">  = SAY    500 mm   Steam pipe Header to  USE</t>
  </si>
  <si>
    <t>03 06 2015</t>
  </si>
  <si>
    <t>AS AT</t>
  </si>
  <si>
    <t>CDB</t>
  </si>
  <si>
    <t>Known kW convert to kg/hour steam</t>
  </si>
  <si>
    <t>kg/hour Steam  =      3600   X   kW</t>
  </si>
  <si>
    <r>
      <rPr>
        <sz val="28"/>
        <color indexed="8"/>
        <rFont val="Arial"/>
        <family val="2"/>
      </rPr>
      <t>h</t>
    </r>
    <r>
      <rPr>
        <sz val="20"/>
        <color indexed="8"/>
        <rFont val="Arial"/>
        <family val="2"/>
      </rPr>
      <t>e</t>
    </r>
  </si>
  <si>
    <t>SEE  IOP Tables</t>
  </si>
  <si>
    <t>kW</t>
  </si>
  <si>
    <t>kg/hour</t>
  </si>
  <si>
    <t>metres  length</t>
  </si>
  <si>
    <t>metre dia</t>
  </si>
  <si>
    <t>BAR g</t>
  </si>
  <si>
    <t>STEAM FLOW AT     12.5   or xxxxx     BAR(g)   ADJUSTED for PRESSURE for REQUIRED PIPE SIZE</t>
  </si>
  <si>
    <r>
      <rPr>
        <b/>
        <sz val="28"/>
        <color indexed="8"/>
        <rFont val="Arial"/>
        <family val="2"/>
      </rPr>
      <t>h</t>
    </r>
    <r>
      <rPr>
        <b/>
        <sz val="20"/>
        <color indexed="8"/>
        <rFont val="Arial"/>
        <family val="2"/>
      </rPr>
      <t>e   = the specific Enthalpy of Evaporation at Steam working Pressure</t>
    </r>
  </si>
  <si>
    <t>Current is pressure at 2 barg  NEED to know what youre Working pressure is,.  Adjust He accordingly</t>
  </si>
  <si>
    <t>PROJECT</t>
  </si>
  <si>
    <t>xxxxxxxxxxxxxxxxxxxxxxxxxxxxxxxxxx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</si>
</sst>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vertAlign val="subscript"/>
      <sz val="18"/>
      <color indexed="8"/>
      <name val="Arial"/>
      <family val="2"/>
    </font>
    <font>
      <vertAlign val="superscript"/>
      <sz val="18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8"/>
      <color indexed="8"/>
      <name val="Arial"/>
      <family val="2"/>
    </font>
    <font>
      <b/>
      <sz val="2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24"/>
      <color indexed="63"/>
      <name val="Arial"/>
      <family val="2"/>
    </font>
    <font>
      <b/>
      <sz val="18"/>
      <color indexed="8"/>
      <name val="Calibri"/>
      <family val="2"/>
    </font>
    <font>
      <b/>
      <sz val="26"/>
      <color indexed="8"/>
      <name val="Arial"/>
      <family val="2"/>
    </font>
    <font>
      <b/>
      <sz val="20"/>
      <color indexed="8"/>
      <name val="Calibri"/>
      <family val="2"/>
    </font>
    <font>
      <sz val="28"/>
      <color indexed="8"/>
      <name val="Calibri"/>
      <family val="2"/>
    </font>
    <font>
      <sz val="24"/>
      <color indexed="8"/>
      <name val="Arial"/>
      <family val="2"/>
    </font>
    <font>
      <sz val="36"/>
      <color indexed="8"/>
      <name val="Arial"/>
      <family val="2"/>
    </font>
    <font>
      <u val="single"/>
      <sz val="18"/>
      <color indexed="12"/>
      <name val="Arial"/>
      <family val="2"/>
    </font>
    <font>
      <b/>
      <sz val="48"/>
      <color indexed="8"/>
      <name val="Arial"/>
      <family val="2"/>
    </font>
    <font>
      <b/>
      <sz val="36"/>
      <color indexed="8"/>
      <name val="Calibri"/>
      <family val="2"/>
    </font>
    <font>
      <sz val="36"/>
      <color indexed="8"/>
      <name val="Calibri"/>
      <family val="2"/>
    </font>
    <font>
      <sz val="22"/>
      <color indexed="8"/>
      <name val="Calibri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b/>
      <sz val="22"/>
      <color indexed="8"/>
      <name val="Arial"/>
      <family val="2"/>
    </font>
    <font>
      <sz val="24"/>
      <color indexed="8"/>
      <name val="Calibri"/>
      <family val="2"/>
    </font>
    <font>
      <sz val="22"/>
      <color indexed="8"/>
      <name val="Arial"/>
      <family val="2"/>
    </font>
    <font>
      <sz val="8"/>
      <color indexed="23"/>
      <name val="Verdana"/>
      <family val="2"/>
    </font>
    <font>
      <sz val="11"/>
      <color indexed="23"/>
      <name val="Verdana"/>
      <family val="2"/>
    </font>
    <font>
      <b/>
      <vertAlign val="subscript"/>
      <sz val="11"/>
      <color indexed="23"/>
      <name val="Verdana"/>
      <family val="2"/>
    </font>
    <font>
      <b/>
      <sz val="22"/>
      <color indexed="8"/>
      <name val="Calibri"/>
      <family val="2"/>
    </font>
    <font>
      <b/>
      <sz val="36"/>
      <color indexed="8"/>
      <name val="Arial"/>
      <family val="2"/>
    </font>
    <font>
      <b/>
      <sz val="4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b/>
      <sz val="24"/>
      <color rgb="FF444444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26"/>
      <color theme="1"/>
      <name val="Arial"/>
      <family val="2"/>
    </font>
    <font>
      <b/>
      <sz val="20"/>
      <color theme="1"/>
      <name val="Calibri"/>
      <family val="2"/>
    </font>
    <font>
      <sz val="28"/>
      <color theme="1"/>
      <name val="Calibri"/>
      <family val="2"/>
    </font>
    <font>
      <sz val="24"/>
      <color theme="1"/>
      <name val="Arial"/>
      <family val="2"/>
    </font>
    <font>
      <sz val="36"/>
      <color theme="1"/>
      <name val="Arial"/>
      <family val="2"/>
    </font>
    <font>
      <u val="single"/>
      <sz val="18"/>
      <color theme="10"/>
      <name val="Arial"/>
      <family val="2"/>
    </font>
    <font>
      <b/>
      <sz val="48"/>
      <color theme="1"/>
      <name val="Arial"/>
      <family val="2"/>
    </font>
    <font>
      <b/>
      <sz val="36"/>
      <color theme="1"/>
      <name val="Calibri"/>
      <family val="2"/>
    </font>
    <font>
      <sz val="36"/>
      <color theme="1"/>
      <name val="Calibri"/>
      <family val="2"/>
    </font>
    <font>
      <sz val="22"/>
      <color theme="1"/>
      <name val="Calibri"/>
      <family val="2"/>
    </font>
    <font>
      <sz val="26"/>
      <color theme="1"/>
      <name val="Calibri"/>
      <family val="2"/>
    </font>
    <font>
      <b/>
      <sz val="26"/>
      <color theme="1"/>
      <name val="Calibri"/>
      <family val="2"/>
    </font>
    <font>
      <b/>
      <sz val="22"/>
      <color theme="1"/>
      <name val="Arial"/>
      <family val="2"/>
    </font>
    <font>
      <sz val="24"/>
      <color theme="1"/>
      <name val="Calibri"/>
      <family val="2"/>
    </font>
    <font>
      <sz val="22"/>
      <color theme="1"/>
      <name val="Arial"/>
      <family val="2"/>
    </font>
    <font>
      <sz val="8"/>
      <color rgb="FF676767"/>
      <name val="Verdana"/>
      <family val="2"/>
    </font>
    <font>
      <sz val="11"/>
      <color rgb="FF676767"/>
      <name val="Verdana"/>
      <family val="2"/>
    </font>
    <font>
      <b/>
      <vertAlign val="subscript"/>
      <sz val="11"/>
      <color rgb="FF676767"/>
      <name val="Verdana"/>
      <family val="2"/>
    </font>
    <font>
      <b/>
      <sz val="22"/>
      <color theme="1"/>
      <name val="Calibri"/>
      <family val="2"/>
    </font>
    <font>
      <b/>
      <sz val="36"/>
      <color theme="1"/>
      <name val="Arial"/>
      <family val="2"/>
    </font>
    <font>
      <b/>
      <sz val="4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ck"/>
    </border>
    <border>
      <left/>
      <right/>
      <top style="medium"/>
      <bottom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vertic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5" fillId="33" borderId="0" xfId="0" applyFont="1" applyFill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3" fillId="33" borderId="0" xfId="0" applyFont="1" applyFill="1" applyAlignment="1">
      <alignment/>
    </xf>
    <xf numFmtId="0" fontId="81" fillId="0" borderId="0" xfId="0" applyFont="1" applyAlignment="1">
      <alignment/>
    </xf>
    <xf numFmtId="2" fontId="74" fillId="0" borderId="0" xfId="0" applyNumberFormat="1" applyFont="1" applyAlignment="1">
      <alignment/>
    </xf>
    <xf numFmtId="2" fontId="73" fillId="0" borderId="0" xfId="0" applyNumberFormat="1" applyFont="1" applyAlignment="1">
      <alignment/>
    </xf>
    <xf numFmtId="2" fontId="78" fillId="0" borderId="0" xfId="0" applyNumberFormat="1" applyFont="1" applyAlignment="1">
      <alignment/>
    </xf>
    <xf numFmtId="2" fontId="7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74" fillId="0" borderId="11" xfId="0" applyNumberFormat="1" applyFont="1" applyBorder="1" applyAlignment="1">
      <alignment/>
    </xf>
    <xf numFmtId="2" fontId="74" fillId="0" borderId="10" xfId="0" applyNumberFormat="1" applyFont="1" applyBorder="1" applyAlignment="1">
      <alignment/>
    </xf>
    <xf numFmtId="2" fontId="76" fillId="0" borderId="0" xfId="0" applyNumberFormat="1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77" fillId="0" borderId="0" xfId="0" applyFont="1" applyAlignment="1">
      <alignment horizontal="center"/>
    </xf>
    <xf numFmtId="0" fontId="77" fillId="0" borderId="12" xfId="0" applyFont="1" applyBorder="1" applyAlignment="1">
      <alignment horizontal="center"/>
    </xf>
    <xf numFmtId="0" fontId="77" fillId="0" borderId="0" xfId="0" applyFont="1" applyAlignment="1">
      <alignment horizontal="left"/>
    </xf>
    <xf numFmtId="2" fontId="74" fillId="13" borderId="0" xfId="0" applyNumberFormat="1" applyFont="1" applyFill="1" applyAlignment="1">
      <alignment/>
    </xf>
    <xf numFmtId="0" fontId="75" fillId="13" borderId="0" xfId="0" applyFont="1" applyFill="1" applyAlignment="1">
      <alignment/>
    </xf>
    <xf numFmtId="2" fontId="82" fillId="0" borderId="0" xfId="0" applyNumberFormat="1" applyFont="1" applyAlignment="1">
      <alignment/>
    </xf>
    <xf numFmtId="0" fontId="82" fillId="0" borderId="10" xfId="0" applyFont="1" applyBorder="1" applyAlignment="1">
      <alignment/>
    </xf>
    <xf numFmtId="2" fontId="82" fillId="0" borderId="10" xfId="0" applyNumberFormat="1" applyFont="1" applyBorder="1" applyAlignment="1">
      <alignment/>
    </xf>
    <xf numFmtId="2" fontId="80" fillId="0" borderId="0" xfId="0" applyNumberFormat="1" applyFont="1" applyAlignment="1">
      <alignment/>
    </xf>
    <xf numFmtId="0" fontId="80" fillId="13" borderId="0" xfId="0" applyFont="1" applyFill="1" applyAlignment="1">
      <alignment/>
    </xf>
    <xf numFmtId="0" fontId="72" fillId="0" borderId="0" xfId="0" applyFont="1" applyAlignment="1">
      <alignment/>
    </xf>
    <xf numFmtId="0" fontId="74" fillId="0" borderId="13" xfId="0" applyFont="1" applyBorder="1" applyAlignment="1">
      <alignment/>
    </xf>
    <xf numFmtId="0" fontId="74" fillId="13" borderId="0" xfId="0" applyFont="1" applyFill="1" applyAlignment="1">
      <alignment/>
    </xf>
    <xf numFmtId="164" fontId="74" fillId="13" borderId="0" xfId="0" applyNumberFormat="1" applyFont="1" applyFill="1" applyAlignment="1">
      <alignment/>
    </xf>
    <xf numFmtId="2" fontId="75" fillId="13" borderId="0" xfId="0" applyNumberFormat="1" applyFont="1" applyFill="1" applyAlignment="1">
      <alignment/>
    </xf>
    <xf numFmtId="2" fontId="75" fillId="0" borderId="0" xfId="0" applyNumberFormat="1" applyFont="1" applyAlignment="1">
      <alignment/>
    </xf>
    <xf numFmtId="0" fontId="75" fillId="0" borderId="0" xfId="0" applyFont="1" applyAlignment="1">
      <alignment vertical="center"/>
    </xf>
    <xf numFmtId="0" fontId="75" fillId="0" borderId="14" xfId="0" applyFont="1" applyBorder="1" applyAlignment="1">
      <alignment horizontal="center" vertical="center" wrapText="1"/>
    </xf>
    <xf numFmtId="0" fontId="76" fillId="0" borderId="14" xfId="0" applyFont="1" applyBorder="1" applyAlignment="1">
      <alignment vertical="center" wrapText="1"/>
    </xf>
    <xf numFmtId="0" fontId="84" fillId="0" borderId="14" xfId="52" applyFont="1" applyBorder="1" applyAlignment="1">
      <alignment vertical="center" wrapText="1"/>
    </xf>
    <xf numFmtId="0" fontId="84" fillId="0" borderId="14" xfId="52" applyFont="1" applyBorder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0" fontId="73" fillId="0" borderId="10" xfId="0" applyFont="1" applyBorder="1" applyAlignment="1">
      <alignment/>
    </xf>
    <xf numFmtId="0" fontId="85" fillId="0" borderId="0" xfId="0" applyFont="1" applyAlignment="1">
      <alignment/>
    </xf>
    <xf numFmtId="0" fontId="73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73" fillId="13" borderId="0" xfId="0" applyFont="1" applyFill="1" applyAlignment="1">
      <alignment/>
    </xf>
    <xf numFmtId="0" fontId="75" fillId="34" borderId="0" xfId="0" applyFont="1" applyFill="1" applyAlignment="1">
      <alignment/>
    </xf>
    <xf numFmtId="2" fontId="73" fillId="13" borderId="0" xfId="0" applyNumberFormat="1" applyFont="1" applyFill="1" applyAlignment="1">
      <alignment/>
    </xf>
    <xf numFmtId="2" fontId="86" fillId="0" borderId="0" xfId="0" applyNumberFormat="1" applyFont="1" applyAlignment="1">
      <alignment/>
    </xf>
    <xf numFmtId="0" fontId="86" fillId="0" borderId="0" xfId="0" applyFont="1" applyAlignment="1">
      <alignment/>
    </xf>
    <xf numFmtId="1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6" fillId="0" borderId="0" xfId="0" applyFont="1" applyAlignment="1">
      <alignment horizontal="center" vertical="center" wrapText="1"/>
    </xf>
    <xf numFmtId="0" fontId="87" fillId="0" borderId="0" xfId="0" applyFont="1" applyAlignment="1">
      <alignment vertical="center" wrapText="1"/>
    </xf>
    <xf numFmtId="2" fontId="87" fillId="0" borderId="0" xfId="0" applyNumberFormat="1" applyFont="1" applyAlignment="1">
      <alignment/>
    </xf>
    <xf numFmtId="166" fontId="86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65" fontId="74" fillId="13" borderId="0" xfId="0" applyNumberFormat="1" applyFont="1" applyFill="1" applyAlignment="1">
      <alignment/>
    </xf>
    <xf numFmtId="0" fontId="88" fillId="0" borderId="17" xfId="0" applyFont="1" applyBorder="1" applyAlignment="1">
      <alignment/>
    </xf>
    <xf numFmtId="0" fontId="88" fillId="0" borderId="0" xfId="0" applyFont="1" applyBorder="1" applyAlignment="1">
      <alignment/>
    </xf>
    <xf numFmtId="0" fontId="88" fillId="0" borderId="18" xfId="0" applyFont="1" applyBorder="1" applyAlignment="1">
      <alignment/>
    </xf>
    <xf numFmtId="0" fontId="88" fillId="0" borderId="13" xfId="0" applyFont="1" applyBorder="1" applyAlignment="1">
      <alignment/>
    </xf>
    <xf numFmtId="0" fontId="89" fillId="0" borderId="15" xfId="0" applyFont="1" applyBorder="1" applyAlignment="1">
      <alignment/>
    </xf>
    <xf numFmtId="0" fontId="90" fillId="0" borderId="12" xfId="0" applyFont="1" applyBorder="1" applyAlignment="1">
      <alignment/>
    </xf>
    <xf numFmtId="0" fontId="89" fillId="0" borderId="12" xfId="0" applyFont="1" applyBorder="1" applyAlignment="1">
      <alignment/>
    </xf>
    <xf numFmtId="0" fontId="89" fillId="0" borderId="16" xfId="0" applyFont="1" applyBorder="1" applyAlignment="1">
      <alignment/>
    </xf>
    <xf numFmtId="0" fontId="89" fillId="0" borderId="17" xfId="0" applyFont="1" applyBorder="1" applyAlignment="1">
      <alignment/>
    </xf>
    <xf numFmtId="0" fontId="89" fillId="0" borderId="0" xfId="0" applyFont="1" applyBorder="1" applyAlignment="1">
      <alignment/>
    </xf>
    <xf numFmtId="0" fontId="89" fillId="0" borderId="18" xfId="0" applyFont="1" applyBorder="1" applyAlignment="1">
      <alignment/>
    </xf>
    <xf numFmtId="0" fontId="89" fillId="0" borderId="19" xfId="0" applyFont="1" applyBorder="1" applyAlignment="1">
      <alignment/>
    </xf>
    <xf numFmtId="0" fontId="89" fillId="0" borderId="13" xfId="0" applyFont="1" applyBorder="1" applyAlignment="1">
      <alignment/>
    </xf>
    <xf numFmtId="0" fontId="89" fillId="13" borderId="13" xfId="0" applyFont="1" applyFill="1" applyBorder="1" applyAlignment="1">
      <alignment/>
    </xf>
    <xf numFmtId="0" fontId="0" fillId="13" borderId="0" xfId="0" applyFill="1" applyAlignment="1">
      <alignment/>
    </xf>
    <xf numFmtId="0" fontId="73" fillId="8" borderId="0" xfId="0" applyFont="1" applyFill="1" applyAlignment="1">
      <alignment/>
    </xf>
    <xf numFmtId="0" fontId="80" fillId="8" borderId="0" xfId="0" applyFont="1" applyFill="1" applyAlignment="1">
      <alignment/>
    </xf>
    <xf numFmtId="2" fontId="74" fillId="8" borderId="0" xfId="0" applyNumberFormat="1" applyFont="1" applyFill="1" applyAlignment="1">
      <alignment/>
    </xf>
    <xf numFmtId="2" fontId="91" fillId="8" borderId="0" xfId="0" applyNumberFormat="1" applyFont="1" applyFill="1" applyAlignment="1">
      <alignment/>
    </xf>
    <xf numFmtId="0" fontId="89" fillId="8" borderId="20" xfId="0" applyFont="1" applyFill="1" applyBorder="1" applyAlignment="1">
      <alignment/>
    </xf>
    <xf numFmtId="0" fontId="88" fillId="0" borderId="0" xfId="0" applyFont="1" applyAlignment="1">
      <alignment/>
    </xf>
    <xf numFmtId="0" fontId="92" fillId="0" borderId="12" xfId="0" applyFont="1" applyBorder="1" applyAlignment="1">
      <alignment/>
    </xf>
    <xf numFmtId="0" fontId="88" fillId="0" borderId="0" xfId="0" applyFont="1" applyBorder="1" applyAlignment="1">
      <alignment horizontal="right"/>
    </xf>
    <xf numFmtId="0" fontId="88" fillId="0" borderId="21" xfId="0" applyFont="1" applyBorder="1" applyAlignment="1">
      <alignment/>
    </xf>
    <xf numFmtId="0" fontId="88" fillId="0" borderId="22" xfId="0" applyFont="1" applyBorder="1" applyAlignment="1">
      <alignment/>
    </xf>
    <xf numFmtId="0" fontId="88" fillId="0" borderId="20" xfId="0" applyFont="1" applyBorder="1" applyAlignment="1">
      <alignment horizontal="right"/>
    </xf>
    <xf numFmtId="0" fontId="80" fillId="7" borderId="0" xfId="0" applyFont="1" applyFill="1" applyAlignment="1">
      <alignment/>
    </xf>
    <xf numFmtId="2" fontId="80" fillId="13" borderId="0" xfId="0" applyNumberFormat="1" applyFont="1" applyFill="1" applyAlignment="1">
      <alignment/>
    </xf>
    <xf numFmtId="2" fontId="89" fillId="33" borderId="13" xfId="0" applyNumberFormat="1" applyFont="1" applyFill="1" applyBorder="1" applyAlignment="1">
      <alignment/>
    </xf>
    <xf numFmtId="165" fontId="73" fillId="13" borderId="0" xfId="0" applyNumberFormat="1" applyFont="1" applyFill="1" applyAlignment="1">
      <alignment/>
    </xf>
    <xf numFmtId="0" fontId="93" fillId="0" borderId="0" xfId="0" applyFont="1" applyAlignment="1">
      <alignment/>
    </xf>
    <xf numFmtId="0" fontId="91" fillId="0" borderId="0" xfId="0" applyFont="1" applyAlignment="1">
      <alignment/>
    </xf>
    <xf numFmtId="0" fontId="0" fillId="0" borderId="0" xfId="0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 wrapText="1"/>
    </xf>
    <xf numFmtId="0" fontId="96" fillId="0" borderId="0" xfId="0" applyFont="1" applyAlignment="1">
      <alignment vertical="center" wrapText="1"/>
    </xf>
    <xf numFmtId="0" fontId="94" fillId="0" borderId="0" xfId="0" applyFont="1" applyAlignment="1">
      <alignment horizontal="center" vertical="center"/>
    </xf>
    <xf numFmtId="0" fontId="88" fillId="0" borderId="0" xfId="0" applyFont="1" applyAlignment="1">
      <alignment/>
    </xf>
    <xf numFmtId="0" fontId="91" fillId="13" borderId="0" xfId="0" applyFont="1" applyFill="1" applyAlignment="1">
      <alignment/>
    </xf>
    <xf numFmtId="1" fontId="91" fillId="13" borderId="0" xfId="0" applyNumberFormat="1" applyFont="1" applyFill="1" applyAlignment="1">
      <alignment/>
    </xf>
    <xf numFmtId="0" fontId="97" fillId="0" borderId="0" xfId="0" applyFont="1" applyAlignment="1">
      <alignment/>
    </xf>
    <xf numFmtId="0" fontId="93" fillId="13" borderId="0" xfId="0" applyFont="1" applyFill="1" applyAlignment="1">
      <alignment/>
    </xf>
    <xf numFmtId="0" fontId="98" fillId="13" borderId="0" xfId="0" applyFont="1" applyFill="1" applyAlignment="1">
      <alignment/>
    </xf>
    <xf numFmtId="0" fontId="93" fillId="33" borderId="0" xfId="0" applyFont="1" applyFill="1" applyAlignment="1">
      <alignment/>
    </xf>
    <xf numFmtId="2" fontId="93" fillId="33" borderId="0" xfId="0" applyNumberFormat="1" applyFont="1" applyFill="1" applyAlignment="1">
      <alignment/>
    </xf>
    <xf numFmtId="0" fontId="91" fillId="33" borderId="0" xfId="0" applyFont="1" applyFill="1" applyAlignment="1">
      <alignment/>
    </xf>
    <xf numFmtId="2" fontId="91" fillId="13" borderId="0" xfId="0" applyNumberFormat="1" applyFont="1" applyFill="1" applyAlignment="1">
      <alignment/>
    </xf>
    <xf numFmtId="165" fontId="93" fillId="13" borderId="0" xfId="0" applyNumberFormat="1" applyFont="1" applyFill="1" applyAlignment="1">
      <alignment/>
    </xf>
    <xf numFmtId="0" fontId="93" fillId="13" borderId="12" xfId="0" applyFont="1" applyFill="1" applyBorder="1" applyAlignment="1">
      <alignment/>
    </xf>
    <xf numFmtId="0" fontId="98" fillId="33" borderId="0" xfId="0" applyFont="1" applyFill="1" applyAlignment="1">
      <alignment/>
    </xf>
    <xf numFmtId="0" fontId="74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74" fillId="0" borderId="0" xfId="0" applyFont="1" applyBorder="1" applyAlignment="1">
      <alignment/>
    </xf>
    <xf numFmtId="0" fontId="0" fillId="0" borderId="0" xfId="0" applyBorder="1" applyAlignment="1">
      <alignment/>
    </xf>
    <xf numFmtId="0" fontId="80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91" fillId="0" borderId="0" xfId="0" applyFont="1" applyBorder="1" applyAlignment="1">
      <alignment/>
    </xf>
    <xf numFmtId="2" fontId="99" fillId="0" borderId="0" xfId="0" applyNumberFormat="1" applyFont="1" applyAlignment="1">
      <alignment/>
    </xf>
    <xf numFmtId="0" fontId="74" fillId="33" borderId="0" xfId="0" applyFont="1" applyFill="1" applyAlignment="1">
      <alignment/>
    </xf>
    <xf numFmtId="0" fontId="74" fillId="0" borderId="12" xfId="0" applyFont="1" applyBorder="1" applyAlignment="1">
      <alignment horizontal="center"/>
    </xf>
    <xf numFmtId="0" fontId="75" fillId="0" borderId="23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75" fillId="0" borderId="28" xfId="0" applyFont="1" applyBorder="1" applyAlignment="1">
      <alignment horizontal="center" vertical="center" wrapText="1"/>
    </xf>
    <xf numFmtId="0" fontId="8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12</xdr:row>
      <xdr:rowOff>161925</xdr:rowOff>
    </xdr:from>
    <xdr:to>
      <xdr:col>8</xdr:col>
      <xdr:colOff>152400</xdr:colOff>
      <xdr:row>17</xdr:row>
      <xdr:rowOff>333375</xdr:rowOff>
    </xdr:to>
    <xdr:pic>
      <xdr:nvPicPr>
        <xdr:cNvPr id="1" name="img_equation" descr="cal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953250"/>
          <a:ext cx="759142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8</xdr:col>
      <xdr:colOff>1114425</xdr:colOff>
      <xdr:row>50</xdr:row>
      <xdr:rowOff>95250</xdr:rowOff>
    </xdr:to>
    <xdr:pic>
      <xdr:nvPicPr>
        <xdr:cNvPr id="2" name="img_equation" descr="calc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622125"/>
          <a:ext cx="85725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54</xdr:row>
      <xdr:rowOff>266700</xdr:rowOff>
    </xdr:from>
    <xdr:to>
      <xdr:col>8</xdr:col>
      <xdr:colOff>809625</xdr:colOff>
      <xdr:row>65</xdr:row>
      <xdr:rowOff>219075</xdr:rowOff>
    </xdr:to>
    <xdr:pic>
      <xdr:nvPicPr>
        <xdr:cNvPr id="3" name="img_equation" descr="calc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29117925"/>
          <a:ext cx="815340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7</xdr:row>
      <xdr:rowOff>0</xdr:rowOff>
    </xdr:from>
    <xdr:to>
      <xdr:col>39</xdr:col>
      <xdr:colOff>171450</xdr:colOff>
      <xdr:row>7</xdr:row>
      <xdr:rowOff>123825</xdr:rowOff>
    </xdr:to>
    <xdr:pic>
      <xdr:nvPicPr>
        <xdr:cNvPr id="4" name="Picture 15" descr="\mu_\mathrm{s}\,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243500" y="2933700"/>
          <a:ext cx="1714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7</xdr:row>
      <xdr:rowOff>0</xdr:rowOff>
    </xdr:from>
    <xdr:to>
      <xdr:col>41</xdr:col>
      <xdr:colOff>190500</xdr:colOff>
      <xdr:row>7</xdr:row>
      <xdr:rowOff>123825</xdr:rowOff>
    </xdr:to>
    <xdr:pic>
      <xdr:nvPicPr>
        <xdr:cNvPr id="5" name="Picture 16" descr="\mu_\mathrm{k}\,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539150" y="2933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10</xdr:col>
      <xdr:colOff>923925</xdr:colOff>
      <xdr:row>82</xdr:row>
      <xdr:rowOff>66675</xdr:rowOff>
    </xdr:to>
    <xdr:pic>
      <xdr:nvPicPr>
        <xdr:cNvPr id="6" name="img_equation" descr="calc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9200" y="34051875"/>
          <a:ext cx="1077277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121</xdr:row>
      <xdr:rowOff>114300</xdr:rowOff>
    </xdr:to>
    <xdr:pic>
      <xdr:nvPicPr>
        <xdr:cNvPr id="7" name="Picture 14" descr="http://www.spiraxsarco.com/Resources/Pages/Steam-Engineering-Tutorials/Images/m_lower_dot_normal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529018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66675</xdr:colOff>
      <xdr:row>122</xdr:row>
      <xdr:rowOff>104775</xdr:rowOff>
    </xdr:to>
    <xdr:pic>
      <xdr:nvPicPr>
        <xdr:cNvPr id="8" name="Picture 17" descr="http://www.spiraxsarco.com/Resources/Pages/Steam-Engineering-Tutorials/Images/v_dot_normal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53244750"/>
          <a:ext cx="66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847725</xdr:colOff>
      <xdr:row>118</xdr:row>
      <xdr:rowOff>123825</xdr:rowOff>
    </xdr:from>
    <xdr:to>
      <xdr:col>8</xdr:col>
      <xdr:colOff>1790700</xdr:colOff>
      <xdr:row>127</xdr:row>
      <xdr:rowOff>276225</xdr:rowOff>
    </xdr:to>
    <xdr:pic>
      <xdr:nvPicPr>
        <xdr:cNvPr id="9" name="Picture 18" descr="http://www.spiraxsarco.com/Resources/Pages/Steam-Engineering-Tutorials/Images/10/2/eqn_10_2_h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66925" y="51996975"/>
          <a:ext cx="779145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1238250</xdr:colOff>
      <xdr:row>118</xdr:row>
      <xdr:rowOff>95250</xdr:rowOff>
    </xdr:from>
    <xdr:to>
      <xdr:col>13</xdr:col>
      <xdr:colOff>266700</xdr:colOff>
      <xdr:row>130</xdr:row>
      <xdr:rowOff>285750</xdr:rowOff>
    </xdr:to>
    <xdr:pic>
      <xdr:nvPicPr>
        <xdr:cNvPr id="10" name="Picture 19" descr="http://www.spiraxsarco.com/Resources/Pages/Steam-Engineering-Tutorials/Images/10/2/Eqn_10_2_i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06300" y="51968400"/>
          <a:ext cx="40386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Friction#cite_note-roymech-12" TargetMode="External" /><Relationship Id="rId2" Type="http://schemas.openxmlformats.org/officeDocument/2006/relationships/hyperlink" Target="http://en.wikipedia.org/wiki/Friction#cite_note-ULFC-13" TargetMode="External" /><Relationship Id="rId3" Type="http://schemas.openxmlformats.org/officeDocument/2006/relationships/hyperlink" Target="http://en.wikipedia.org/wiki/Friction#cite_note-ULFC2-14" TargetMode="External" /><Relationship Id="rId4" Type="http://schemas.openxmlformats.org/officeDocument/2006/relationships/hyperlink" Target="http://en.wikipedia.org/wiki/Friction#cite_note-roymech-12" TargetMode="External" /><Relationship Id="rId5" Type="http://schemas.openxmlformats.org/officeDocument/2006/relationships/hyperlink" Target="http://en.wikipedia.org/wiki/Friction#cite_note-roymech-12" TargetMode="External" /><Relationship Id="rId6" Type="http://schemas.openxmlformats.org/officeDocument/2006/relationships/hyperlink" Target="http://en.wikipedia.org/wiki/Friction#cite_note-roymech-12" TargetMode="External" /><Relationship Id="rId7" Type="http://schemas.openxmlformats.org/officeDocument/2006/relationships/hyperlink" Target="http://en.wikipedia.org/wiki/Friction#cite_note-roymech-12" TargetMode="External" /><Relationship Id="rId8" Type="http://schemas.openxmlformats.org/officeDocument/2006/relationships/hyperlink" Target="http://en.wikipedia.org/wiki/Friction#cite_note-roymech-12" TargetMode="External" /><Relationship Id="rId9" Type="http://schemas.openxmlformats.org/officeDocument/2006/relationships/hyperlink" Target="http://en.wikipedia.org/wiki/Friction#cite_note-roymech-12" TargetMode="External" /><Relationship Id="rId10" Type="http://schemas.openxmlformats.org/officeDocument/2006/relationships/hyperlink" Target="http://en.wikipedia.org/wiki/Friction#cite_note-roymech-12" TargetMode="External" /><Relationship Id="rId11" Type="http://schemas.openxmlformats.org/officeDocument/2006/relationships/hyperlink" Target="http://en.wikipedia.org/wiki/Friction#cite_note-roymech-12" TargetMode="External" /><Relationship Id="rId12" Type="http://schemas.openxmlformats.org/officeDocument/2006/relationships/hyperlink" Target="http://en.wikipedia.org/wiki/Friction#cite_note-engHandbook-17" TargetMode="External" /><Relationship Id="rId13" Type="http://schemas.openxmlformats.org/officeDocument/2006/relationships/hyperlink" Target="http://en.wikipedia.org/wiki/Friction#cite_note-roymech-12" TargetMode="External" /><Relationship Id="rId14" Type="http://schemas.openxmlformats.org/officeDocument/2006/relationships/hyperlink" Target="http://en.wikipedia.org/wiki/Friction#cite_note-roymech-12" TargetMode="External" /><Relationship Id="rId15" Type="http://schemas.openxmlformats.org/officeDocument/2006/relationships/hyperlink" Target="http://en.wikipedia.org/wiki/Friction#cite_note-roymech-12" TargetMode="External" /><Relationship Id="rId16" Type="http://schemas.openxmlformats.org/officeDocument/2006/relationships/hyperlink" Target="http://en.wikipedia.org/wiki/Friction#cite_note-synovial-18" TargetMode="External" /><Relationship Id="rId17" Type="http://schemas.openxmlformats.org/officeDocument/2006/relationships/hyperlink" Target="http://en.wikipedia.org/wiki/Friction#cite_note-synovial-18" TargetMode="External" /><Relationship Id="rId18" Type="http://schemas.openxmlformats.org/officeDocument/2006/relationships/hyperlink" Target="http://en.wikipedia.org/wiki/Friction#cite_note-eng-19" TargetMode="External" /><Relationship Id="rId19" Type="http://schemas.openxmlformats.org/officeDocument/2006/relationships/hyperlink" Target="http://en.wikipedia.org/wiki/Polyethene" TargetMode="External" /><Relationship Id="rId20" Type="http://schemas.openxmlformats.org/officeDocument/2006/relationships/hyperlink" Target="http://en.wikipedia.org/wiki/PTFE" TargetMode="External" /><Relationship Id="rId21" Type="http://schemas.openxmlformats.org/officeDocument/2006/relationships/hyperlink" Target="http://en.wikipedia.org/wiki/Friction#cite_note-roymech-12" TargetMode="External" /><Relationship Id="rId22" Type="http://schemas.openxmlformats.org/officeDocument/2006/relationships/hyperlink" Target="http://en.wikipedia.org/wiki/Friction#cite_note-eng-19" TargetMode="External" /><Relationship Id="rId23" Type="http://schemas.openxmlformats.org/officeDocument/2006/relationships/hyperlink" Target="http://en.wikipedia.org/wiki/Friction#cite_note-roymech-12" TargetMode="External" /><Relationship Id="rId24" Type="http://schemas.openxmlformats.org/officeDocument/2006/relationships/hyperlink" Target="http://en.wikipedia.org/wiki/Friction#cite_note-roymech-12" TargetMode="External" /><Relationship Id="rId25" Type="http://schemas.openxmlformats.org/officeDocument/2006/relationships/hyperlink" Target="http://en.wikipedia.org/wiki/Friction#cite_note-eng-19" TargetMode="External" /><Relationship Id="rId26" Type="http://schemas.openxmlformats.org/officeDocument/2006/relationships/hyperlink" Target="http://en.wikipedia.org/wiki/Friction#cite_note-roymech-12" TargetMode="Externa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C218"/>
  <sheetViews>
    <sheetView tabSelected="1" view="pageBreakPreview" zoomScale="10" zoomScaleSheetLayoutView="10" zoomScalePageLayoutView="0" workbookViewId="0" topLeftCell="A1">
      <selection activeCell="M153" sqref="M153"/>
    </sheetView>
  </sheetViews>
  <sheetFormatPr defaultColWidth="9.140625" defaultRowHeight="15"/>
  <cols>
    <col min="3" max="3" width="14.57421875" style="0" customWidth="1"/>
    <col min="4" max="4" width="13.7109375" style="0" bestFit="1" customWidth="1"/>
    <col min="6" max="6" width="24.421875" style="0" customWidth="1"/>
    <col min="7" max="7" width="19.00390625" style="0" customWidth="1"/>
    <col min="8" max="8" width="21.8515625" style="0" customWidth="1"/>
    <col min="9" max="9" width="29.00390625" style="0" customWidth="1"/>
    <col min="10" max="10" width="16.00390625" style="0" customWidth="1"/>
    <col min="11" max="11" width="19.140625" style="0" customWidth="1"/>
    <col min="12" max="12" width="12.140625" style="0" customWidth="1"/>
    <col min="13" max="13" width="43.8515625" style="0" customWidth="1"/>
    <col min="15" max="15" width="18.28125" style="0" customWidth="1"/>
    <col min="17" max="17" width="35.140625" style="0" customWidth="1"/>
    <col min="18" max="18" width="25.140625" style="0" customWidth="1"/>
    <col min="19" max="19" width="21.57421875" style="0" customWidth="1"/>
    <col min="20" max="20" width="9.8515625" style="0" bestFit="1" customWidth="1"/>
    <col min="22" max="22" width="13.140625" style="0" customWidth="1"/>
    <col min="23" max="23" width="26.7109375" style="0" customWidth="1"/>
    <col min="24" max="24" width="20.8515625" style="0" customWidth="1"/>
    <col min="26" max="26" width="16.28125" style="0" customWidth="1"/>
    <col min="28" max="28" width="20.57421875" style="0" customWidth="1"/>
    <col min="29" max="29" width="8.421875" style="0" customWidth="1"/>
    <col min="30" max="30" width="13.7109375" style="0" customWidth="1"/>
    <col min="33" max="33" width="6.28125" style="0" customWidth="1"/>
    <col min="34" max="34" width="16.28125" style="0" customWidth="1"/>
    <col min="36" max="36" width="17.7109375" style="0" customWidth="1"/>
    <col min="37" max="37" width="14.8515625" style="0" bestFit="1" customWidth="1"/>
    <col min="38" max="50" width="24.7109375" style="0" customWidth="1"/>
    <col min="51" max="51" width="31.140625" style="0" customWidth="1"/>
    <col min="52" max="58" width="24.7109375" style="0" customWidth="1"/>
  </cols>
  <sheetData>
    <row r="4" spans="1:8" ht="18">
      <c r="A4" s="2"/>
      <c r="B4" s="2"/>
      <c r="C4" s="2"/>
      <c r="D4" s="2"/>
      <c r="E4" s="2"/>
      <c r="F4" s="2"/>
      <c r="G4" s="2"/>
      <c r="H4" s="2"/>
    </row>
    <row r="5" spans="1:45" ht="74.25" customHeight="1">
      <c r="A5" s="2"/>
      <c r="B5" s="49" t="s">
        <v>1</v>
      </c>
      <c r="C5" s="2"/>
      <c r="D5" s="2"/>
      <c r="E5" s="2"/>
      <c r="F5" s="2"/>
      <c r="G5" s="2"/>
      <c r="H5" s="2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K5" s="8"/>
      <c r="AL5" s="8"/>
      <c r="AM5" s="8"/>
      <c r="AN5" s="8"/>
      <c r="AO5" s="8"/>
      <c r="AP5" s="8"/>
      <c r="AQ5" s="8"/>
      <c r="AR5" s="8"/>
      <c r="AS5" s="8"/>
    </row>
    <row r="6" spans="1:55" ht="47.25" thickBot="1">
      <c r="A6" s="2"/>
      <c r="B6" s="2"/>
      <c r="C6" s="2"/>
      <c r="D6" s="2"/>
      <c r="E6" s="2"/>
      <c r="F6" s="2"/>
      <c r="G6" s="2"/>
      <c r="H6" s="2"/>
      <c r="J6" s="8" t="s">
        <v>168</v>
      </c>
      <c r="N6" s="6"/>
      <c r="O6" s="6" t="s">
        <v>169</v>
      </c>
      <c r="P6" s="6"/>
      <c r="Q6" s="6"/>
      <c r="R6" s="6"/>
      <c r="S6" s="6"/>
      <c r="T6" s="5" t="s">
        <v>178</v>
      </c>
      <c r="U6" s="5"/>
      <c r="V6" s="5"/>
      <c r="W6" s="6"/>
      <c r="X6" s="6"/>
      <c r="Y6" s="6"/>
      <c r="Z6" s="6"/>
      <c r="AA6" s="6"/>
      <c r="AB6" s="6"/>
      <c r="AC6" s="6"/>
      <c r="AD6" s="6"/>
      <c r="AE6" s="6"/>
      <c r="AF6" s="6"/>
      <c r="AK6" s="8"/>
      <c r="AL6" s="42" t="s">
        <v>40</v>
      </c>
      <c r="AM6" s="8"/>
      <c r="AN6" s="8"/>
      <c r="AO6" s="8"/>
      <c r="AP6" s="8"/>
      <c r="AQ6" s="8"/>
      <c r="AR6" s="8"/>
      <c r="AS6" s="8"/>
      <c r="AX6" s="58"/>
      <c r="AY6" s="58"/>
      <c r="AZ6" s="58"/>
      <c r="BA6" s="58"/>
      <c r="BB6" s="58"/>
      <c r="BC6" s="58"/>
    </row>
    <row r="7" spans="2:55" ht="46.5">
      <c r="B7" s="133" t="s">
        <v>180</v>
      </c>
      <c r="D7" t="s">
        <v>181</v>
      </c>
      <c r="N7" s="6"/>
      <c r="O7" s="6"/>
      <c r="P7" s="6"/>
      <c r="Q7" s="126" t="s">
        <v>170</v>
      </c>
      <c r="R7" s="6"/>
      <c r="S7" s="125"/>
      <c r="T7" s="14" t="s">
        <v>171</v>
      </c>
      <c r="U7" s="14"/>
      <c r="V7" s="14"/>
      <c r="W7" s="125"/>
      <c r="X7" s="6"/>
      <c r="Y7" s="6"/>
      <c r="Z7" s="6"/>
      <c r="AA7" s="6"/>
      <c r="AB7" s="6"/>
      <c r="AC7" s="6"/>
      <c r="AD7" s="126" t="s">
        <v>170</v>
      </c>
      <c r="AE7" s="6"/>
      <c r="AF7" s="6"/>
      <c r="AK7" s="8"/>
      <c r="AL7" s="8"/>
      <c r="AM7" s="8"/>
      <c r="AN7" s="8"/>
      <c r="AO7" s="8"/>
      <c r="AP7" s="8"/>
      <c r="AQ7" s="8"/>
      <c r="AR7" s="8"/>
      <c r="AS7" s="8"/>
      <c r="AX7" s="58"/>
      <c r="AY7" s="58"/>
      <c r="AZ7" s="58"/>
      <c r="BA7" s="58"/>
      <c r="BB7" s="58"/>
      <c r="BC7" s="58"/>
    </row>
    <row r="8" spans="14:55" ht="30" customHeight="1"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125">
        <v>122</v>
      </c>
      <c r="AA8" s="6" t="s">
        <v>172</v>
      </c>
      <c r="AB8" s="6"/>
      <c r="AC8" s="6"/>
      <c r="AD8" s="125">
        <v>2163.2</v>
      </c>
      <c r="AE8" s="6"/>
      <c r="AF8" s="6"/>
      <c r="AK8" s="8"/>
      <c r="AL8" s="127" t="s">
        <v>41</v>
      </c>
      <c r="AM8" s="128"/>
      <c r="AN8" s="131" t="s">
        <v>85</v>
      </c>
      <c r="AO8" s="132"/>
      <c r="AP8" s="131" t="s">
        <v>86</v>
      </c>
      <c r="AQ8" s="132"/>
      <c r="AR8" s="8"/>
      <c r="AS8" s="8"/>
      <c r="AX8" s="58"/>
      <c r="AY8" s="59" t="s">
        <v>97</v>
      </c>
      <c r="AZ8" s="59" t="s">
        <v>98</v>
      </c>
      <c r="BA8" s="59" t="s">
        <v>99</v>
      </c>
      <c r="BB8" s="58"/>
      <c r="BC8" s="58"/>
    </row>
    <row r="9" spans="14:55" ht="47.25" thickBot="1">
      <c r="N9" s="6"/>
      <c r="O9" s="6"/>
      <c r="P9" s="6"/>
      <c r="Q9" s="6"/>
      <c r="R9" s="6"/>
      <c r="S9" s="6"/>
      <c r="T9" s="6" t="s">
        <v>179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K9" s="8"/>
      <c r="AL9" s="129"/>
      <c r="AM9" s="130"/>
      <c r="AN9" s="43" t="s">
        <v>42</v>
      </c>
      <c r="AO9" s="43" t="s">
        <v>43</v>
      </c>
      <c r="AP9" s="43" t="s">
        <v>42</v>
      </c>
      <c r="AQ9" s="43" t="s">
        <v>43</v>
      </c>
      <c r="AR9" s="8"/>
      <c r="AS9" s="8"/>
      <c r="AX9" s="58"/>
      <c r="AY9" s="60"/>
      <c r="AZ9" s="60" t="s">
        <v>100</v>
      </c>
      <c r="BA9" s="60" t="s">
        <v>101</v>
      </c>
      <c r="BB9" s="58"/>
      <c r="BC9" s="58"/>
    </row>
    <row r="10" spans="3:55" ht="60.75" thickTop="1">
      <c r="C10" s="1"/>
      <c r="D10" s="1"/>
      <c r="E10" s="1"/>
      <c r="F10" s="1"/>
      <c r="G10" s="1"/>
      <c r="H10" s="1"/>
      <c r="I10" s="1"/>
      <c r="J10" s="1"/>
      <c r="K10" s="1"/>
      <c r="L10" s="1"/>
      <c r="O10" s="49" t="s">
        <v>158</v>
      </c>
      <c r="AK10" s="8"/>
      <c r="AL10" s="43" t="s">
        <v>44</v>
      </c>
      <c r="AM10" s="43" t="s">
        <v>45</v>
      </c>
      <c r="AN10" s="44">
        <v>0.61</v>
      </c>
      <c r="AO10" s="44"/>
      <c r="AP10" s="45" t="s">
        <v>46</v>
      </c>
      <c r="AQ10" s="44"/>
      <c r="AR10" s="8"/>
      <c r="AS10" s="8"/>
      <c r="AX10" s="58"/>
      <c r="AY10" s="60" t="s">
        <v>102</v>
      </c>
      <c r="AZ10" s="60">
        <v>1.29</v>
      </c>
      <c r="BA10" s="60">
        <v>0.77</v>
      </c>
      <c r="BB10" s="58"/>
      <c r="BC10" s="58"/>
    </row>
    <row r="11" spans="2:55" ht="69.75">
      <c r="B11" s="4" t="s">
        <v>2</v>
      </c>
      <c r="P11" s="5" t="s">
        <v>21</v>
      </c>
      <c r="Q11" s="5"/>
      <c r="R11" s="5"/>
      <c r="S11" s="5"/>
      <c r="T11" s="5"/>
      <c r="U11" s="5"/>
      <c r="V11" s="14"/>
      <c r="W11" s="14" t="s">
        <v>22</v>
      </c>
      <c r="X11" s="14"/>
      <c r="Y11" s="14"/>
      <c r="Z11" s="14"/>
      <c r="AA11" s="14"/>
      <c r="AB11" s="5"/>
      <c r="AC11" s="5"/>
      <c r="AD11" s="5"/>
      <c r="AE11" s="5"/>
      <c r="AF11" s="5"/>
      <c r="AG11" s="5"/>
      <c r="AK11" s="8"/>
      <c r="AL11" s="43" t="s">
        <v>47</v>
      </c>
      <c r="AM11" s="43" t="s">
        <v>48</v>
      </c>
      <c r="AN11" s="44"/>
      <c r="AO11" s="44"/>
      <c r="AP11" s="44"/>
      <c r="AQ11" s="45" t="s">
        <v>49</v>
      </c>
      <c r="AR11" s="8"/>
      <c r="AS11" s="8"/>
      <c r="AX11" s="58"/>
      <c r="AY11" s="60" t="s">
        <v>76</v>
      </c>
      <c r="AZ11" s="60">
        <v>916.7</v>
      </c>
      <c r="BA11" s="60">
        <v>0.00109</v>
      </c>
      <c r="BB11" s="58"/>
      <c r="BC11" s="58"/>
    </row>
    <row r="12" spans="14:55" ht="96">
      <c r="N12" s="87"/>
      <c r="O12" s="87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K12" s="8"/>
      <c r="AL12" s="43" t="s">
        <v>87</v>
      </c>
      <c r="AM12" s="43" t="s">
        <v>88</v>
      </c>
      <c r="AN12" s="45" t="s">
        <v>50</v>
      </c>
      <c r="AO12" s="44" t="s">
        <v>89</v>
      </c>
      <c r="AP12" s="44"/>
      <c r="AQ12" s="44"/>
      <c r="AR12" s="8"/>
      <c r="AS12" s="8"/>
      <c r="AX12" s="58"/>
      <c r="AY12" s="60" t="s">
        <v>103</v>
      </c>
      <c r="AZ12" s="60">
        <v>1000</v>
      </c>
      <c r="BA12" s="60">
        <v>0.001</v>
      </c>
      <c r="BB12" s="58"/>
      <c r="BC12" s="58"/>
    </row>
    <row r="13" spans="14:55" ht="45.75" customHeight="1">
      <c r="N13" s="87"/>
      <c r="O13" s="98" t="s">
        <v>3</v>
      </c>
      <c r="P13" s="7" t="s">
        <v>4</v>
      </c>
      <c r="Q13" s="7"/>
      <c r="R13" s="7"/>
      <c r="S13" s="8"/>
      <c r="U13" s="8"/>
      <c r="V13" s="7" t="s">
        <v>17</v>
      </c>
      <c r="W13" s="40">
        <f>Z8*3600/AD8</f>
        <v>203.03254437869825</v>
      </c>
      <c r="X13" s="7" t="s">
        <v>173</v>
      </c>
      <c r="Y13" s="7"/>
      <c r="Z13" s="7">
        <f>W13/3600</f>
        <v>0.056397928994082844</v>
      </c>
      <c r="AA13" s="7" t="s">
        <v>35</v>
      </c>
      <c r="AB13" s="7" t="s">
        <v>157</v>
      </c>
      <c r="AC13" s="7"/>
      <c r="AD13" s="7"/>
      <c r="AE13" s="7"/>
      <c r="AF13" s="7"/>
      <c r="AG13" s="7"/>
      <c r="AH13" s="7"/>
      <c r="AI13" s="7"/>
      <c r="AJ13" s="7"/>
      <c r="AK13" s="7"/>
      <c r="AL13" s="43" t="s">
        <v>51</v>
      </c>
      <c r="AM13" s="43" t="s">
        <v>45</v>
      </c>
      <c r="AN13" s="45" t="s">
        <v>52</v>
      </c>
      <c r="AO13" s="45" t="s">
        <v>53</v>
      </c>
      <c r="AP13" s="45" t="s">
        <v>54</v>
      </c>
      <c r="AQ13" s="44"/>
      <c r="AR13" s="8"/>
      <c r="AS13" s="8"/>
      <c r="AX13" s="58"/>
      <c r="AY13" s="60" t="s">
        <v>104</v>
      </c>
      <c r="AZ13" s="60">
        <v>1030</v>
      </c>
      <c r="BA13" s="60">
        <v>0.00097</v>
      </c>
      <c r="BB13" s="58"/>
      <c r="BC13" s="58"/>
    </row>
    <row r="14" spans="14:55" ht="46.5">
      <c r="N14" s="87"/>
      <c r="O14" s="98" t="s">
        <v>5</v>
      </c>
      <c r="P14" s="7" t="s">
        <v>6</v>
      </c>
      <c r="Q14" s="7"/>
      <c r="R14" s="7"/>
      <c r="S14" s="8"/>
      <c r="U14" s="8"/>
      <c r="V14" s="7" t="s">
        <v>17</v>
      </c>
      <c r="W14" s="11">
        <v>29</v>
      </c>
      <c r="X14" s="7" t="s">
        <v>174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43" t="s">
        <v>55</v>
      </c>
      <c r="AM14" s="43" t="s">
        <v>56</v>
      </c>
      <c r="AN14" s="44">
        <v>1.05</v>
      </c>
      <c r="AO14" s="44"/>
      <c r="AP14" s="45" t="s">
        <v>57</v>
      </c>
      <c r="AQ14" s="44"/>
      <c r="AR14" s="8"/>
      <c r="AS14" s="8"/>
      <c r="AX14" s="58"/>
      <c r="AY14" s="60" t="s">
        <v>105</v>
      </c>
      <c r="AZ14" s="60">
        <v>13546</v>
      </c>
      <c r="BA14" s="60">
        <v>7E-05</v>
      </c>
      <c r="BB14" s="58"/>
      <c r="BC14" s="58"/>
    </row>
    <row r="15" spans="14:55" ht="46.5">
      <c r="N15" s="87"/>
      <c r="O15" s="98" t="s">
        <v>7</v>
      </c>
      <c r="P15" s="7" t="s">
        <v>8</v>
      </c>
      <c r="Q15" s="7"/>
      <c r="R15" s="7"/>
      <c r="S15" s="8"/>
      <c r="U15" s="8"/>
      <c r="V15" s="7" t="s">
        <v>17</v>
      </c>
      <c r="W15" s="11">
        <v>0.08</v>
      </c>
      <c r="X15" s="7" t="s">
        <v>175</v>
      </c>
      <c r="Y15" s="7" t="s">
        <v>39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43" t="s">
        <v>55</v>
      </c>
      <c r="AM15" s="43" t="s">
        <v>58</v>
      </c>
      <c r="AN15" s="45" t="s">
        <v>59</v>
      </c>
      <c r="AO15" s="44"/>
      <c r="AP15" s="45" t="s">
        <v>60</v>
      </c>
      <c r="AQ15" s="44"/>
      <c r="AR15" s="8"/>
      <c r="AS15" s="8"/>
      <c r="AX15" s="58"/>
      <c r="AY15" s="60" t="s">
        <v>106</v>
      </c>
      <c r="AZ15" s="60">
        <v>3.66</v>
      </c>
      <c r="BA15" s="60">
        <v>0.273</v>
      </c>
      <c r="BB15" s="58"/>
      <c r="BC15" s="58"/>
    </row>
    <row r="16" spans="14:55" ht="93">
      <c r="N16" s="87"/>
      <c r="O16" s="98" t="s">
        <v>9</v>
      </c>
      <c r="P16" s="7" t="s">
        <v>10</v>
      </c>
      <c r="Q16" s="7"/>
      <c r="R16" s="7"/>
      <c r="S16" s="8"/>
      <c r="U16" s="8"/>
      <c r="V16" s="7" t="s">
        <v>17</v>
      </c>
      <c r="W16" s="40">
        <f>AB56</f>
        <v>13.91987100968605</v>
      </c>
      <c r="X16" s="7" t="s">
        <v>37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43" t="s">
        <v>61</v>
      </c>
      <c r="AM16" s="43" t="s">
        <v>62</v>
      </c>
      <c r="AN16" s="44">
        <v>1</v>
      </c>
      <c r="AO16" s="44" t="s">
        <v>63</v>
      </c>
      <c r="AP16" s="45" t="s">
        <v>64</v>
      </c>
      <c r="AQ16" s="45" t="s">
        <v>65</v>
      </c>
      <c r="AR16" s="8"/>
      <c r="AS16" s="8"/>
      <c r="AX16" s="58"/>
      <c r="AY16" s="60" t="s">
        <v>107</v>
      </c>
      <c r="AZ16" s="60">
        <v>0.769</v>
      </c>
      <c r="BA16" s="60">
        <v>1.3</v>
      </c>
      <c r="BB16" s="58"/>
      <c r="BC16" s="58"/>
    </row>
    <row r="17" spans="14:55" ht="93">
      <c r="N17" s="87"/>
      <c r="O17" s="98" t="s">
        <v>11</v>
      </c>
      <c r="P17" s="7" t="s">
        <v>12</v>
      </c>
      <c r="Q17" s="7"/>
      <c r="R17" s="7"/>
      <c r="S17" s="8"/>
      <c r="U17" s="8"/>
      <c r="V17" s="7" t="s">
        <v>17</v>
      </c>
      <c r="W17" s="40">
        <f>Q30</f>
        <v>3051.548527676032</v>
      </c>
      <c r="X17" s="7" t="s">
        <v>38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43" t="s">
        <v>61</v>
      </c>
      <c r="AM17" s="43" t="s">
        <v>66</v>
      </c>
      <c r="AN17" s="45" t="s">
        <v>67</v>
      </c>
      <c r="AO17" s="44"/>
      <c r="AP17" s="44"/>
      <c r="AQ17" s="44"/>
      <c r="AR17" s="8"/>
      <c r="AS17" s="8"/>
      <c r="AX17" s="58"/>
      <c r="AY17" s="60" t="s">
        <v>108</v>
      </c>
      <c r="AZ17" s="60">
        <v>1.977</v>
      </c>
      <c r="BA17" s="60">
        <v>0.506</v>
      </c>
      <c r="BB17" s="58"/>
      <c r="BC17" s="58"/>
    </row>
    <row r="18" spans="14:55" ht="47.25" thickBot="1">
      <c r="N18" s="87"/>
      <c r="O18" s="98" t="s">
        <v>13</v>
      </c>
      <c r="P18" s="7" t="s">
        <v>14</v>
      </c>
      <c r="Q18" s="7"/>
      <c r="R18" s="7"/>
      <c r="S18" s="8"/>
      <c r="U18" s="8"/>
      <c r="V18" s="7" t="s">
        <v>17</v>
      </c>
      <c r="W18" s="53">
        <v>0.16</v>
      </c>
      <c r="X18" s="7" t="s">
        <v>117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43" t="s">
        <v>56</v>
      </c>
      <c r="AM18" s="43" t="s">
        <v>68</v>
      </c>
      <c r="AN18" s="44">
        <v>0.68</v>
      </c>
      <c r="AO18" s="44"/>
      <c r="AP18" s="44"/>
      <c r="AQ18" s="44"/>
      <c r="AR18" s="8"/>
      <c r="AS18" s="8"/>
      <c r="AX18" s="58"/>
      <c r="AY18" s="60" t="s">
        <v>109</v>
      </c>
      <c r="AZ18" s="60">
        <v>2.994</v>
      </c>
      <c r="BA18" s="60">
        <v>0.334</v>
      </c>
      <c r="BB18" s="58"/>
      <c r="BC18" s="58"/>
    </row>
    <row r="19" spans="3:55" ht="46.5">
      <c r="C19" s="71"/>
      <c r="D19" s="72" t="s">
        <v>120</v>
      </c>
      <c r="E19" s="73"/>
      <c r="F19" s="73"/>
      <c r="G19" s="73"/>
      <c r="H19" s="74"/>
      <c r="N19" s="87"/>
      <c r="O19" s="98" t="s">
        <v>15</v>
      </c>
      <c r="P19" s="7" t="s">
        <v>16</v>
      </c>
      <c r="Q19" s="7"/>
      <c r="R19" s="7"/>
      <c r="S19" s="8"/>
      <c r="U19" s="8"/>
      <c r="V19" s="7" t="s">
        <v>17</v>
      </c>
      <c r="W19" s="53">
        <v>1.24</v>
      </c>
      <c r="X19" s="7" t="s">
        <v>117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43" t="s">
        <v>56</v>
      </c>
      <c r="AM19" s="43" t="s">
        <v>45</v>
      </c>
      <c r="AN19" s="44">
        <v>0.53</v>
      </c>
      <c r="AO19" s="44"/>
      <c r="AP19" s="45" t="s">
        <v>69</v>
      </c>
      <c r="AQ19" s="44"/>
      <c r="AR19" s="8"/>
      <c r="AS19" s="8"/>
      <c r="AX19" s="58"/>
      <c r="AY19" s="60" t="s">
        <v>110</v>
      </c>
      <c r="AZ19" s="60">
        <v>0.0899</v>
      </c>
      <c r="BA19" s="60">
        <v>11.12</v>
      </c>
      <c r="BB19" s="58"/>
      <c r="BC19" s="58"/>
    </row>
    <row r="20" spans="3:55" ht="46.5">
      <c r="C20" s="75"/>
      <c r="D20" s="76" t="s">
        <v>153</v>
      </c>
      <c r="E20" s="76"/>
      <c r="F20" s="76"/>
      <c r="G20" s="76"/>
      <c r="H20" s="77"/>
      <c r="Q20" s="3"/>
      <c r="R20" s="3"/>
      <c r="S20" s="3"/>
      <c r="T20" s="3"/>
      <c r="U20" s="8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43" t="s">
        <v>68</v>
      </c>
      <c r="AM20" s="43" t="s">
        <v>68</v>
      </c>
      <c r="AN20" s="45" t="s">
        <v>70</v>
      </c>
      <c r="AO20" s="44"/>
      <c r="AP20" s="45" t="s">
        <v>71</v>
      </c>
      <c r="AQ20" s="44"/>
      <c r="AR20" s="8"/>
      <c r="AS20" s="8"/>
      <c r="AX20" s="58"/>
      <c r="AY20" s="60" t="s">
        <v>111</v>
      </c>
      <c r="AZ20" s="60">
        <v>0.717</v>
      </c>
      <c r="BA20" s="60">
        <v>1.39</v>
      </c>
      <c r="BB20" s="58"/>
      <c r="BC20" s="58"/>
    </row>
    <row r="21" spans="3:55" ht="47.25" thickBot="1">
      <c r="C21" s="78"/>
      <c r="D21" s="95">
        <f>AL39</f>
        <v>2.97</v>
      </c>
      <c r="E21" s="79" t="s">
        <v>121</v>
      </c>
      <c r="F21" s="80">
        <f>W15</f>
        <v>0.08</v>
      </c>
      <c r="G21" s="79" t="s">
        <v>17</v>
      </c>
      <c r="H21" s="86">
        <f>F21*D21</f>
        <v>0.23760000000000003</v>
      </c>
      <c r="O21" s="9"/>
      <c r="P21" s="9"/>
      <c r="Q21" s="10"/>
      <c r="R21" s="10"/>
      <c r="S21" s="10"/>
      <c r="T21" s="10"/>
      <c r="U21" s="8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43" t="s">
        <v>72</v>
      </c>
      <c r="AM21" s="43" t="s">
        <v>73</v>
      </c>
      <c r="AN21" s="44"/>
      <c r="AO21" s="45" t="s">
        <v>74</v>
      </c>
      <c r="AP21" s="44"/>
      <c r="AQ21" s="45" t="s">
        <v>75</v>
      </c>
      <c r="AR21" s="8"/>
      <c r="AS21" s="8"/>
      <c r="AX21" s="58"/>
      <c r="AY21" s="60" t="s">
        <v>112</v>
      </c>
      <c r="AZ21" s="60">
        <v>1.25</v>
      </c>
      <c r="BA21" s="60">
        <v>0.799</v>
      </c>
      <c r="BB21" s="58"/>
      <c r="BC21" s="58"/>
    </row>
    <row r="22" spans="11:55" ht="42" customHeight="1" thickBot="1">
      <c r="K22" s="3"/>
      <c r="L22" s="3"/>
      <c r="M22" s="3"/>
      <c r="N22" s="3"/>
      <c r="O22" s="7" t="s">
        <v>18</v>
      </c>
      <c r="P22" s="9"/>
      <c r="Q22" s="9"/>
      <c r="R22" s="9"/>
      <c r="S22" s="7" t="s">
        <v>17</v>
      </c>
      <c r="T22" s="10">
        <f>W15</f>
        <v>0.08</v>
      </c>
      <c r="U22" s="7" t="s">
        <v>19</v>
      </c>
      <c r="V22" s="7" t="s">
        <v>0</v>
      </c>
      <c r="W22" s="7" t="s">
        <v>20</v>
      </c>
      <c r="X22" s="7"/>
      <c r="Y22" s="7">
        <f>T22/2</f>
        <v>0.04</v>
      </c>
      <c r="Z22" s="7" t="s">
        <v>19</v>
      </c>
      <c r="AA22" s="7" t="s">
        <v>30</v>
      </c>
      <c r="AB22" s="7"/>
      <c r="AC22" s="7"/>
      <c r="AD22" s="7">
        <f>Y22*Y22</f>
        <v>0.0016</v>
      </c>
      <c r="AE22" s="7" t="s">
        <v>24</v>
      </c>
      <c r="AF22" s="7">
        <v>3.14</v>
      </c>
      <c r="AG22" s="7" t="s">
        <v>0</v>
      </c>
      <c r="AH22" s="30">
        <f>+AF22*AD22</f>
        <v>0.005024000000000001</v>
      </c>
      <c r="AI22" s="7"/>
      <c r="AJ22" s="7"/>
      <c r="AK22" s="7"/>
      <c r="AL22" s="43" t="s">
        <v>76</v>
      </c>
      <c r="AM22" s="43" t="s">
        <v>76</v>
      </c>
      <c r="AN22" s="45" t="s">
        <v>77</v>
      </c>
      <c r="AO22" s="44"/>
      <c r="AP22" s="44"/>
      <c r="AQ22" s="44"/>
      <c r="AR22" s="8"/>
      <c r="AS22" s="8"/>
      <c r="AX22" s="58"/>
      <c r="AY22" s="60" t="s">
        <v>113</v>
      </c>
      <c r="AZ22" s="60">
        <v>0.804</v>
      </c>
      <c r="BA22" s="60">
        <v>1.24</v>
      </c>
      <c r="BB22" s="58"/>
      <c r="BC22" s="58"/>
    </row>
    <row r="23" spans="3:55" ht="46.5">
      <c r="C23" s="63"/>
      <c r="D23" s="64"/>
      <c r="E23" s="64"/>
      <c r="F23" s="64"/>
      <c r="G23" s="64"/>
      <c r="H23" s="88" t="s">
        <v>122</v>
      </c>
      <c r="I23" s="64"/>
      <c r="J23" s="64"/>
      <c r="K23" s="64"/>
      <c r="L23" s="64"/>
      <c r="M23" s="65"/>
      <c r="O23" s="9"/>
      <c r="P23" s="9"/>
      <c r="Q23" s="9"/>
      <c r="R23" s="9"/>
      <c r="S23" s="9"/>
      <c r="T23" s="9"/>
      <c r="U23" s="8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 t="s">
        <v>28</v>
      </c>
      <c r="AG23" s="7"/>
      <c r="AH23" s="7"/>
      <c r="AI23" s="7"/>
      <c r="AJ23" s="7"/>
      <c r="AK23" s="7"/>
      <c r="AL23" s="46" t="s">
        <v>78</v>
      </c>
      <c r="AM23" s="43" t="s">
        <v>45</v>
      </c>
      <c r="AN23" s="44" t="s">
        <v>90</v>
      </c>
      <c r="AO23" s="44" t="s">
        <v>90</v>
      </c>
      <c r="AP23" s="44"/>
      <c r="AQ23" s="44"/>
      <c r="AR23" s="8"/>
      <c r="AS23" s="8"/>
      <c r="AX23" s="58"/>
      <c r="AY23" s="58"/>
      <c r="AZ23" s="58"/>
      <c r="BA23" s="58"/>
      <c r="BB23" s="58"/>
      <c r="BC23" s="58"/>
    </row>
    <row r="24" spans="2:55" ht="47.25" thickBot="1">
      <c r="B24" s="87"/>
      <c r="C24" s="67" t="s">
        <v>129</v>
      </c>
      <c r="D24" s="68"/>
      <c r="E24" s="68"/>
      <c r="F24" s="68"/>
      <c r="G24" s="68"/>
      <c r="H24" s="68"/>
      <c r="I24" s="68" t="s">
        <v>130</v>
      </c>
      <c r="J24" s="89">
        <f>800*W14</f>
        <v>23200</v>
      </c>
      <c r="K24" s="68" t="s">
        <v>115</v>
      </c>
      <c r="L24" s="68">
        <f>Z13*Z13</f>
        <v>0.0031807263948216103</v>
      </c>
      <c r="M24" s="69" t="s">
        <v>128</v>
      </c>
      <c r="R24" s="9"/>
      <c r="S24" s="26" t="s">
        <v>7</v>
      </c>
      <c r="T24" s="28" t="s">
        <v>27</v>
      </c>
      <c r="U24" s="8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46" t="s">
        <v>79</v>
      </c>
      <c r="AM24" s="43" t="s">
        <v>79</v>
      </c>
      <c r="AN24" s="44" t="s">
        <v>91</v>
      </c>
      <c r="AO24" s="44" t="s">
        <v>91</v>
      </c>
      <c r="AP24" s="44"/>
      <c r="AQ24" s="45" t="s">
        <v>80</v>
      </c>
      <c r="AR24" s="8"/>
      <c r="AS24" s="8"/>
      <c r="AX24" s="58"/>
      <c r="AY24" s="58"/>
      <c r="AZ24" s="58"/>
      <c r="BA24" s="58"/>
      <c r="BB24" s="58"/>
      <c r="BC24" s="58"/>
    </row>
    <row r="25" spans="2:55" ht="47.25" thickBot="1">
      <c r="B25" s="87"/>
      <c r="C25" s="90" t="s">
        <v>127</v>
      </c>
      <c r="D25" s="91"/>
      <c r="E25" s="91"/>
      <c r="F25" s="70"/>
      <c r="G25" s="70"/>
      <c r="H25" s="70"/>
      <c r="I25" s="70"/>
      <c r="J25" s="91"/>
      <c r="K25" s="91">
        <f>H21</f>
        <v>0.23760000000000003</v>
      </c>
      <c r="L25" s="91"/>
      <c r="M25" s="92">
        <f>(J24*L24/K25)/100000</f>
        <v>0.003105759779455444</v>
      </c>
      <c r="R25" s="9"/>
      <c r="S25" s="27">
        <v>2</v>
      </c>
      <c r="T25" s="9"/>
      <c r="U25" s="8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43" t="s">
        <v>45</v>
      </c>
      <c r="AM25" s="43" t="s">
        <v>76</v>
      </c>
      <c r="AN25" s="45" t="s">
        <v>81</v>
      </c>
      <c r="AO25" s="44"/>
      <c r="AP25" s="44"/>
      <c r="AQ25" s="44"/>
      <c r="AR25" s="8"/>
      <c r="AS25" s="8"/>
      <c r="AX25" s="58"/>
      <c r="AY25" s="58"/>
      <c r="AZ25" s="58"/>
      <c r="BA25" s="58"/>
      <c r="BB25" s="58"/>
      <c r="BC25" s="58"/>
    </row>
    <row r="26" spans="2:55" ht="46.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O26" s="9"/>
      <c r="P26" s="9"/>
      <c r="Q26" s="9"/>
      <c r="R26" s="9"/>
      <c r="S26" s="9"/>
      <c r="T26" s="9"/>
      <c r="U26" s="8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43" t="s">
        <v>45</v>
      </c>
      <c r="AM26" s="43" t="s">
        <v>79</v>
      </c>
      <c r="AN26" s="44" t="s">
        <v>92</v>
      </c>
      <c r="AO26" s="45" t="s">
        <v>80</v>
      </c>
      <c r="AP26" s="44"/>
      <c r="AQ26" s="45" t="s">
        <v>80</v>
      </c>
      <c r="AR26" s="8"/>
      <c r="AS26" s="8"/>
      <c r="AX26" s="58"/>
      <c r="AY26" s="58"/>
      <c r="AZ26" s="58"/>
      <c r="BA26" s="58"/>
      <c r="BB26" s="58"/>
      <c r="BC26" s="58"/>
    </row>
    <row r="27" spans="2:45" ht="28.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O27" s="9"/>
      <c r="P27" s="9"/>
      <c r="Q27" s="9"/>
      <c r="R27" s="9"/>
      <c r="S27" s="9"/>
      <c r="T27" s="9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43" t="s">
        <v>45</v>
      </c>
      <c r="AM27" s="43" t="s">
        <v>45</v>
      </c>
      <c r="AN27" s="44" t="s">
        <v>93</v>
      </c>
      <c r="AO27" s="45" t="s">
        <v>82</v>
      </c>
      <c r="AP27" s="45" t="s">
        <v>83</v>
      </c>
      <c r="AQ27" s="44"/>
      <c r="AR27" s="8"/>
      <c r="AS27" s="8"/>
    </row>
    <row r="28" spans="4:45" ht="27.7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7"/>
      <c r="AJ28" s="7"/>
      <c r="AK28" s="7"/>
      <c r="AL28" s="43" t="s">
        <v>66</v>
      </c>
      <c r="AM28" s="43" t="s">
        <v>84</v>
      </c>
      <c r="AN28" s="44" t="s">
        <v>94</v>
      </c>
      <c r="AO28" s="44" t="s">
        <v>95</v>
      </c>
      <c r="AP28" s="44"/>
      <c r="AQ28" s="44"/>
      <c r="AR28" s="8"/>
      <c r="AS28" s="8"/>
    </row>
    <row r="29" spans="3:45" ht="36">
      <c r="C29" s="15" t="s">
        <v>23</v>
      </c>
      <c r="D29" s="6" t="s">
        <v>0</v>
      </c>
      <c r="E29" s="29">
        <f>W18</f>
        <v>0.16</v>
      </c>
      <c r="F29" s="16" t="s">
        <v>24</v>
      </c>
      <c r="G29" s="29">
        <f>W14</f>
        <v>29</v>
      </c>
      <c r="H29" s="16" t="s">
        <v>24</v>
      </c>
      <c r="I29" s="66">
        <f>W16*W16</f>
        <v>193.76280892629813</v>
      </c>
      <c r="J29" s="16"/>
      <c r="K29" s="16"/>
      <c r="L29" s="16"/>
      <c r="M29" s="66">
        <f>E29*G29*I29</f>
        <v>899.0594334180233</v>
      </c>
      <c r="N29" s="16"/>
      <c r="O29" s="16"/>
      <c r="P29" s="16"/>
      <c r="Q29" s="16" t="s">
        <v>34</v>
      </c>
      <c r="R29" s="16"/>
      <c r="S29" s="16"/>
      <c r="T29" s="16"/>
      <c r="U29" s="16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8"/>
      <c r="AJ29" s="18"/>
      <c r="AK29" s="41"/>
      <c r="AL29" s="43" t="s">
        <v>66</v>
      </c>
      <c r="AM29" s="43" t="s">
        <v>66</v>
      </c>
      <c r="AN29" s="44" t="s">
        <v>96</v>
      </c>
      <c r="AO29" s="44" t="s">
        <v>95</v>
      </c>
      <c r="AP29" s="44"/>
      <c r="AQ29" s="44"/>
      <c r="AR29" s="8"/>
      <c r="AS29" s="8"/>
    </row>
    <row r="30" spans="4:45" ht="28.5" thickBot="1">
      <c r="D30" s="6"/>
      <c r="E30" s="21"/>
      <c r="F30" s="21"/>
      <c r="G30" s="21"/>
      <c r="H30" s="21"/>
      <c r="I30" s="21"/>
      <c r="J30" s="16"/>
      <c r="K30" s="16" t="s">
        <v>17</v>
      </c>
      <c r="L30" s="16"/>
      <c r="M30" s="16"/>
      <c r="N30" s="16"/>
      <c r="O30" s="16" t="s">
        <v>0</v>
      </c>
      <c r="P30" s="16"/>
      <c r="Q30" s="39">
        <f>M29/M32</f>
        <v>3051.548527676032</v>
      </c>
      <c r="R30" s="16" t="s">
        <v>25</v>
      </c>
      <c r="S30" s="16"/>
      <c r="T30" s="16"/>
      <c r="U30" s="16"/>
      <c r="V30" s="17"/>
      <c r="W30" s="96">
        <f>Q30/100000</f>
        <v>0.030515485276760318</v>
      </c>
      <c r="X30" s="54" t="s">
        <v>118</v>
      </c>
      <c r="Y30" s="85" t="s">
        <v>125</v>
      </c>
      <c r="Z30" s="85"/>
      <c r="AA30" s="85"/>
      <c r="AB30" s="85"/>
      <c r="AC30" s="85"/>
      <c r="AD30" s="85"/>
      <c r="AE30" s="85"/>
      <c r="AF30" s="17"/>
      <c r="AG30" s="17"/>
      <c r="AH30" s="17"/>
      <c r="AI30" s="18"/>
      <c r="AJ30" s="18"/>
      <c r="AK30" s="41"/>
      <c r="AL30" s="41"/>
      <c r="AM30" s="8"/>
      <c r="AN30" s="8"/>
      <c r="AO30" s="8"/>
      <c r="AP30" s="8"/>
      <c r="AQ30" s="8"/>
      <c r="AR30" s="8"/>
      <c r="AS30" s="8"/>
    </row>
    <row r="31" spans="4:45" ht="28.5" thickTop="1">
      <c r="D31" s="6"/>
      <c r="E31" s="16"/>
      <c r="F31" s="16"/>
      <c r="G31" s="16"/>
      <c r="H31" s="16"/>
      <c r="I31" s="16"/>
      <c r="J31" s="16"/>
      <c r="K31" s="16"/>
      <c r="L31" s="16"/>
      <c r="M31" s="22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85" t="s">
        <v>126</v>
      </c>
      <c r="Z31" s="85"/>
      <c r="AA31" s="85"/>
      <c r="AB31" s="85"/>
      <c r="AC31" s="85"/>
      <c r="AD31" s="85"/>
      <c r="AE31" s="85"/>
      <c r="AF31" s="16"/>
      <c r="AG31" s="16"/>
      <c r="AH31" s="16"/>
      <c r="AI31" s="19"/>
      <c r="AJ31" s="19"/>
      <c r="AK31" s="23"/>
      <c r="AL31" s="23"/>
      <c r="AM31" s="8"/>
      <c r="AN31" s="8"/>
      <c r="AO31" s="8"/>
      <c r="AP31" s="8"/>
      <c r="AQ31" s="8"/>
      <c r="AR31" s="8"/>
      <c r="AS31" s="8"/>
    </row>
    <row r="32" spans="4:45" ht="25.5">
      <c r="D32" s="6"/>
      <c r="E32" s="16"/>
      <c r="F32" s="84">
        <f>H21</f>
        <v>0.23760000000000003</v>
      </c>
      <c r="G32" s="16" t="s">
        <v>24</v>
      </c>
      <c r="H32" s="16">
        <f>W19</f>
        <v>1.24</v>
      </c>
      <c r="I32" s="16"/>
      <c r="J32" s="16"/>
      <c r="K32" s="16"/>
      <c r="L32" s="16"/>
      <c r="M32" s="66">
        <f>F32*H32</f>
        <v>0.29462400000000005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9"/>
      <c r="AJ32" s="19"/>
      <c r="AK32" s="23"/>
      <c r="AL32" s="23"/>
      <c r="AM32" s="8"/>
      <c r="AN32" s="8"/>
      <c r="AO32" s="8"/>
      <c r="AP32" s="8"/>
      <c r="AQ32" s="8"/>
      <c r="AR32" s="8"/>
      <c r="AS32" s="8"/>
    </row>
    <row r="33" spans="4:38" ht="25.5">
      <c r="D33" s="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9"/>
      <c r="AJ33" s="19"/>
      <c r="AK33" s="19"/>
      <c r="AL33" s="20"/>
    </row>
    <row r="34" spans="3:38" ht="25.5">
      <c r="C34" s="6"/>
      <c r="D34" s="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9"/>
      <c r="AJ34" s="19"/>
      <c r="AK34" s="19"/>
      <c r="AL34" s="20"/>
    </row>
    <row r="35" spans="3:38" ht="61.5">
      <c r="C35" s="25" t="s">
        <v>9</v>
      </c>
      <c r="D35" s="6" t="s">
        <v>0</v>
      </c>
      <c r="E35" s="16"/>
      <c r="F35" s="29">
        <f>W13</f>
        <v>203.03254437869825</v>
      </c>
      <c r="G35" s="29"/>
      <c r="H35" s="29">
        <f>W19</f>
        <v>1.24</v>
      </c>
      <c r="I35" s="29"/>
      <c r="J35" s="29"/>
      <c r="K35" s="29" t="s">
        <v>0</v>
      </c>
      <c r="L35" s="29"/>
      <c r="M35" s="29">
        <f>F35/F38</f>
        <v>0.056397928994082844</v>
      </c>
      <c r="N35" s="29" t="s">
        <v>24</v>
      </c>
      <c r="O35" s="29">
        <f>H35/H38</f>
        <v>246.8152866242038</v>
      </c>
      <c r="P35" s="16"/>
      <c r="Q35" s="16" t="s">
        <v>0</v>
      </c>
      <c r="R35" s="29">
        <f>M35*O35</f>
        <v>13.91987100968605</v>
      </c>
      <c r="S35" s="29" t="s">
        <v>29</v>
      </c>
      <c r="T35" s="29"/>
      <c r="U35" s="29"/>
      <c r="V35" s="29"/>
      <c r="W35" s="84" t="s">
        <v>124</v>
      </c>
      <c r="X35" s="84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9"/>
      <c r="AJ35" s="19"/>
      <c r="AK35" s="19"/>
      <c r="AL35" s="124" t="s">
        <v>119</v>
      </c>
    </row>
    <row r="36" spans="3:53" ht="47.25" thickBot="1">
      <c r="C36" s="6"/>
      <c r="D36" s="6"/>
      <c r="E36" s="16"/>
      <c r="F36" s="16"/>
      <c r="G36" s="16" t="s">
        <v>26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9"/>
      <c r="AJ36" s="61" t="s">
        <v>176</v>
      </c>
      <c r="AK36" s="19"/>
      <c r="AL36" s="55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</row>
    <row r="37" spans="3:53" ht="47.25" thickTop="1">
      <c r="C37" s="6"/>
      <c r="D37" s="6"/>
      <c r="E37" s="16"/>
      <c r="F37" s="22"/>
      <c r="G37" s="16"/>
      <c r="H37" s="22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9"/>
      <c r="AJ37" s="61">
        <v>0.5</v>
      </c>
      <c r="AK37" s="57">
        <v>1</v>
      </c>
      <c r="AL37" s="57">
        <v>2</v>
      </c>
      <c r="AM37" s="57">
        <v>3</v>
      </c>
      <c r="AN37" s="57">
        <v>4</v>
      </c>
      <c r="AO37" s="57">
        <v>5</v>
      </c>
      <c r="AP37" s="62">
        <v>5.5</v>
      </c>
      <c r="AQ37" s="57">
        <v>6</v>
      </c>
      <c r="AR37" s="57">
        <v>7</v>
      </c>
      <c r="AS37" s="57">
        <v>8</v>
      </c>
      <c r="AT37" s="57">
        <v>10</v>
      </c>
      <c r="AU37" s="57">
        <v>12</v>
      </c>
      <c r="AV37" s="57">
        <v>14</v>
      </c>
      <c r="AW37" s="57">
        <v>18</v>
      </c>
      <c r="AX37" s="57"/>
      <c r="AY37" s="57"/>
      <c r="AZ37" s="56"/>
      <c r="BA37" s="56"/>
    </row>
    <row r="38" spans="3:53" ht="46.5">
      <c r="C38" s="6"/>
      <c r="D38" s="6"/>
      <c r="E38" s="16"/>
      <c r="F38" s="29">
        <v>3600</v>
      </c>
      <c r="G38" s="29"/>
      <c r="H38" s="29">
        <f>AH22</f>
        <v>0.005024000000000001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9"/>
      <c r="AJ38" s="61"/>
      <c r="AK38" s="57"/>
      <c r="AL38" s="57"/>
      <c r="AM38" s="57"/>
      <c r="AN38" s="57"/>
      <c r="AO38" s="57"/>
      <c r="AQ38" s="57"/>
      <c r="AR38" s="57"/>
      <c r="AS38" s="57"/>
      <c r="AT38" s="57"/>
      <c r="AU38" s="57"/>
      <c r="AV38" s="57"/>
      <c r="AW38" s="57"/>
      <c r="AX38" s="57"/>
      <c r="AY38" s="57"/>
      <c r="AZ38" s="56"/>
      <c r="BA38" s="56"/>
    </row>
    <row r="39" spans="3:53" ht="47.25" thickBot="1">
      <c r="C39" s="6"/>
      <c r="D39" s="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9"/>
      <c r="AJ39" s="61">
        <v>1.5</v>
      </c>
      <c r="AK39" s="55">
        <v>1.99</v>
      </c>
      <c r="AL39" s="56">
        <v>2.97</v>
      </c>
      <c r="AM39" s="56">
        <v>3.96</v>
      </c>
      <c r="AN39" s="56">
        <v>4.95</v>
      </c>
      <c r="AO39" s="56">
        <v>5.94</v>
      </c>
      <c r="AP39" s="56">
        <v>6.43</v>
      </c>
      <c r="AQ39" s="56">
        <v>6.92</v>
      </c>
      <c r="AR39" s="56">
        <v>7.91</v>
      </c>
      <c r="AS39" s="56">
        <v>8.9</v>
      </c>
      <c r="AT39" s="56">
        <v>10.87</v>
      </c>
      <c r="AU39" s="56">
        <v>12.85</v>
      </c>
      <c r="AV39" s="56">
        <v>14.82</v>
      </c>
      <c r="AW39" s="56">
        <v>18.77</v>
      </c>
      <c r="AX39" s="56"/>
      <c r="AY39" s="56"/>
      <c r="AZ39" s="56"/>
      <c r="BA39" s="56"/>
    </row>
    <row r="40" spans="2:53" ht="47.25" thickTop="1">
      <c r="B40" s="24"/>
      <c r="C40" s="24"/>
      <c r="D40" s="32"/>
      <c r="E40" s="33"/>
      <c r="F40" s="33"/>
      <c r="G40" s="33"/>
      <c r="H40" s="33"/>
      <c r="I40" s="22"/>
      <c r="J40" s="22"/>
      <c r="K40" s="22"/>
      <c r="L40" s="22"/>
      <c r="M40" s="22"/>
      <c r="N40" s="22"/>
      <c r="O40" s="22"/>
      <c r="P40" s="22"/>
      <c r="Q40" s="22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9"/>
      <c r="AD40" s="19"/>
      <c r="AE40" s="19"/>
      <c r="AF40" s="19"/>
      <c r="AG40" s="19"/>
      <c r="AH40" s="19"/>
      <c r="AI40" s="19"/>
      <c r="AJ40" s="61"/>
      <c r="AK40" s="61"/>
      <c r="AL40" s="55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</row>
    <row r="41" spans="2:50" ht="46.5">
      <c r="B41" s="24"/>
      <c r="C41" s="4" t="s">
        <v>31</v>
      </c>
      <c r="D41" s="24"/>
      <c r="E41" s="31"/>
      <c r="F41" s="31"/>
      <c r="G41" s="31"/>
      <c r="H41" s="31"/>
      <c r="I41" s="16"/>
      <c r="J41" s="16"/>
      <c r="K41" s="16"/>
      <c r="L41" s="16"/>
      <c r="M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34"/>
      <c r="AD41" s="34"/>
      <c r="AE41" s="34"/>
      <c r="AF41" s="34"/>
      <c r="AG41" s="34"/>
      <c r="AH41" s="34"/>
      <c r="AI41" s="19"/>
      <c r="AJ41" s="61"/>
      <c r="AK41" s="61"/>
      <c r="AL41" s="61"/>
      <c r="AM41" s="58"/>
      <c r="AN41" s="58"/>
      <c r="AO41" s="58"/>
      <c r="AP41" s="58"/>
      <c r="AQ41" s="58"/>
      <c r="AR41" s="58"/>
      <c r="AS41" s="58"/>
      <c r="AT41" s="58"/>
      <c r="AU41" s="58"/>
      <c r="AV41" s="58">
        <v>16</v>
      </c>
      <c r="AW41" s="58"/>
      <c r="AX41" s="58"/>
    </row>
    <row r="42" spans="2:50" ht="46.5">
      <c r="B42" s="24"/>
      <c r="C42" s="24"/>
      <c r="D42" s="24"/>
      <c r="E42" s="31"/>
      <c r="F42" s="31"/>
      <c r="G42" s="31"/>
      <c r="H42" s="31"/>
      <c r="I42" s="16"/>
      <c r="J42" s="16"/>
      <c r="K42" s="16"/>
      <c r="L42" s="16"/>
      <c r="M42" s="1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34"/>
      <c r="AD42" s="34"/>
      <c r="AE42" s="34"/>
      <c r="AF42" s="34"/>
      <c r="AG42" s="34"/>
      <c r="AH42" s="34"/>
      <c r="AI42" s="19"/>
      <c r="AJ42" s="61"/>
      <c r="AK42" s="61"/>
      <c r="AL42" s="61"/>
      <c r="AM42" s="58"/>
      <c r="AN42" s="58"/>
      <c r="AO42" s="58"/>
      <c r="AP42" s="58"/>
      <c r="AQ42" s="58"/>
      <c r="AR42" s="58"/>
      <c r="AS42" s="58"/>
      <c r="AT42" s="58">
        <f>(AV39+AW39)/2</f>
        <v>16.795</v>
      </c>
      <c r="AU42" s="58"/>
      <c r="AV42" s="58">
        <f>AT42</f>
        <v>16.795</v>
      </c>
      <c r="AW42" s="58"/>
      <c r="AX42" s="58"/>
    </row>
    <row r="43" spans="3:50" ht="46.5">
      <c r="C43" s="6"/>
      <c r="D43" s="6"/>
      <c r="E43" s="16"/>
      <c r="F43" s="16"/>
      <c r="G43" s="16"/>
      <c r="H43" s="16"/>
      <c r="I43" s="16"/>
      <c r="J43" s="16"/>
      <c r="K43" s="16"/>
      <c r="L43" s="16"/>
      <c r="M43" s="16"/>
      <c r="N43" s="17"/>
      <c r="O43" s="17"/>
      <c r="P43" s="17" t="s">
        <v>32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34"/>
      <c r="AD43" s="34"/>
      <c r="AE43" s="34"/>
      <c r="AF43" s="34"/>
      <c r="AG43" s="34"/>
      <c r="AH43" s="34"/>
      <c r="AI43" s="19"/>
      <c r="AJ43" s="61"/>
      <c r="AK43" s="61"/>
      <c r="AL43" s="61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</row>
    <row r="44" spans="3:50" ht="46.5">
      <c r="C44" s="6"/>
      <c r="D44" s="6"/>
      <c r="E44" s="16"/>
      <c r="F44" s="16"/>
      <c r="G44" s="16"/>
      <c r="H44" s="16"/>
      <c r="I44" s="16"/>
      <c r="J44" s="16"/>
      <c r="K44" s="16"/>
      <c r="L44" s="16"/>
      <c r="M44" s="16"/>
      <c r="N44" s="54" t="s">
        <v>7</v>
      </c>
      <c r="O44" s="54" t="s">
        <v>0</v>
      </c>
      <c r="P44" s="81"/>
      <c r="Q44" s="54">
        <f>M35</f>
        <v>0.056397928994082844</v>
      </c>
      <c r="R44" s="54" t="s">
        <v>24</v>
      </c>
      <c r="S44" s="54">
        <f>W19/W16</f>
        <v>0.08908128524590164</v>
      </c>
      <c r="T44" s="54" t="s">
        <v>24</v>
      </c>
      <c r="U44" s="54">
        <f>4/AF22</f>
        <v>1.2738853503184713</v>
      </c>
      <c r="V44" s="17"/>
      <c r="W44" s="17"/>
      <c r="X44" s="17"/>
      <c r="Y44" s="17"/>
      <c r="Z44" s="17"/>
      <c r="AA44" s="17"/>
      <c r="AB44" s="17"/>
      <c r="AC44" s="34"/>
      <c r="AD44" s="34"/>
      <c r="AE44" s="34"/>
      <c r="AF44" s="34"/>
      <c r="AG44" s="34"/>
      <c r="AH44" s="34"/>
      <c r="AI44" s="19"/>
      <c r="AJ44" s="61"/>
      <c r="AK44" s="61"/>
      <c r="AL44" s="61"/>
      <c r="AM44" s="58"/>
      <c r="AN44" s="58"/>
      <c r="AO44" s="58"/>
      <c r="AP44" s="58"/>
      <c r="AQ44" s="58"/>
      <c r="AR44" s="58"/>
      <c r="AS44" s="58"/>
      <c r="AT44" s="58">
        <f>(AV42+AV39)/2</f>
        <v>15.807500000000001</v>
      </c>
      <c r="AU44" s="58"/>
      <c r="AV44" s="58">
        <v>15</v>
      </c>
      <c r="AW44" s="58"/>
      <c r="AX44" s="58"/>
    </row>
    <row r="45" spans="3:50" ht="46.5">
      <c r="C45" s="6"/>
      <c r="D45" s="6"/>
      <c r="E45" s="16"/>
      <c r="F45" s="16"/>
      <c r="G45" s="16"/>
      <c r="H45" s="16"/>
      <c r="I45" s="16"/>
      <c r="J45" s="16"/>
      <c r="K45" s="16"/>
      <c r="L45" s="16"/>
      <c r="M45" s="16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34"/>
      <c r="AD45" s="34"/>
      <c r="AE45" s="34"/>
      <c r="AF45" s="34"/>
      <c r="AG45" s="34"/>
      <c r="AH45" s="34"/>
      <c r="AI45" s="19"/>
      <c r="AJ45" s="61"/>
      <c r="AK45" s="61"/>
      <c r="AL45" s="61"/>
      <c r="AM45" s="58"/>
      <c r="AN45" s="58"/>
      <c r="AO45" s="58"/>
      <c r="AP45" s="58"/>
      <c r="AQ45" s="58"/>
      <c r="AR45" s="58"/>
      <c r="AS45" s="58"/>
      <c r="AT45" s="58"/>
      <c r="AU45" s="58"/>
      <c r="AV45" s="58">
        <f>AT44</f>
        <v>15.807500000000001</v>
      </c>
      <c r="AW45" s="58"/>
      <c r="AX45" s="58"/>
    </row>
    <row r="46" spans="3:38" ht="26.25">
      <c r="C46" s="6"/>
      <c r="D46" s="6"/>
      <c r="E46" s="16"/>
      <c r="F46" s="16"/>
      <c r="G46" s="16"/>
      <c r="H46" s="16"/>
      <c r="I46" s="16"/>
      <c r="J46" s="16"/>
      <c r="K46" s="16"/>
      <c r="L46" s="16"/>
      <c r="M46" s="16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 t="s">
        <v>131</v>
      </c>
      <c r="AA46" s="17"/>
      <c r="AB46" s="17"/>
      <c r="AC46" s="34"/>
      <c r="AD46" s="34"/>
      <c r="AE46" s="34"/>
      <c r="AF46" s="34"/>
      <c r="AG46" s="34"/>
      <c r="AH46" s="34"/>
      <c r="AI46" s="19"/>
      <c r="AJ46" s="19"/>
      <c r="AK46" s="19"/>
      <c r="AL46" s="20"/>
    </row>
    <row r="47" spans="14:37" ht="26.25">
      <c r="N47" s="13"/>
      <c r="O47" s="13"/>
      <c r="P47" s="17" t="s">
        <v>32</v>
      </c>
      <c r="Q47" s="13"/>
      <c r="R47" s="35">
        <f>Q44*S44*U44</f>
        <v>0.0064</v>
      </c>
      <c r="S47" s="13" t="s">
        <v>0</v>
      </c>
      <c r="T47" s="94">
        <f>SQRT(R47)</f>
        <v>0.08</v>
      </c>
      <c r="U47" s="35" t="s">
        <v>19</v>
      </c>
      <c r="V47" s="35"/>
      <c r="W47" s="82" t="s">
        <v>123</v>
      </c>
      <c r="X47" s="83"/>
      <c r="Y47" s="93"/>
      <c r="Z47" s="93">
        <f>T47*1000</f>
        <v>80</v>
      </c>
      <c r="AA47" s="93" t="s">
        <v>19</v>
      </c>
      <c r="AB47" s="13"/>
      <c r="AC47" s="13"/>
      <c r="AD47" s="13"/>
      <c r="AE47" s="13"/>
      <c r="AF47" s="13"/>
      <c r="AG47" s="13"/>
      <c r="AH47" s="13"/>
      <c r="AI47" s="9"/>
      <c r="AJ47" s="9"/>
      <c r="AK47" s="9"/>
    </row>
    <row r="48" spans="14:37" ht="26.25"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9"/>
      <c r="AJ48" s="9"/>
      <c r="AK48" s="9"/>
    </row>
    <row r="49" spans="14:37" ht="26.25">
      <c r="N49" s="13"/>
      <c r="O49" s="13"/>
      <c r="P49" s="13" t="s">
        <v>33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9"/>
      <c r="AJ49" s="9"/>
      <c r="AK49" s="9"/>
    </row>
    <row r="50" spans="14:37" ht="26.25"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9"/>
      <c r="AJ50" s="9"/>
      <c r="AK50" s="9"/>
    </row>
    <row r="51" spans="13:37" ht="26.25">
      <c r="M51" s="6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9"/>
      <c r="AJ51" s="9"/>
      <c r="AK51" s="9"/>
    </row>
    <row r="52" spans="13:37" ht="26.25">
      <c r="M52" s="6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9"/>
      <c r="AJ52" s="9"/>
      <c r="AK52" s="9"/>
    </row>
    <row r="53" spans="3:37" ht="30">
      <c r="C53" s="36" t="s">
        <v>36</v>
      </c>
      <c r="M53" s="6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9"/>
      <c r="AJ53" s="9"/>
      <c r="AK53" s="9"/>
    </row>
    <row r="54" spans="13:37" ht="26.25">
      <c r="M54" s="6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9"/>
      <c r="AJ54" s="9"/>
      <c r="AK54" s="9"/>
    </row>
    <row r="55" spans="13:37" ht="26.25">
      <c r="M55" s="6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9"/>
      <c r="AJ55" s="9"/>
      <c r="AK55" s="9"/>
    </row>
    <row r="56" spans="13:37" ht="25.5">
      <c r="M56" s="6"/>
      <c r="N56" s="6"/>
      <c r="O56" s="6"/>
      <c r="P56" s="29">
        <f>M35</f>
        <v>0.056397928994082844</v>
      </c>
      <c r="Q56" s="38" t="s">
        <v>24</v>
      </c>
      <c r="R56" s="38">
        <f>W19</f>
        <v>1.24</v>
      </c>
      <c r="S56" s="38"/>
      <c r="T56" s="38" t="s">
        <v>0</v>
      </c>
      <c r="U56" s="38"/>
      <c r="V56" s="29">
        <f>P56</f>
        <v>0.056397928994082844</v>
      </c>
      <c r="W56" s="38" t="s">
        <v>24</v>
      </c>
      <c r="X56" s="38">
        <f>R56/R59</f>
        <v>246.8152866242038</v>
      </c>
      <c r="Y56" s="6"/>
      <c r="Z56" s="6" t="s">
        <v>17</v>
      </c>
      <c r="AA56" s="6"/>
      <c r="AB56" s="38">
        <f>V56*X56</f>
        <v>13.91987100968605</v>
      </c>
      <c r="AC56" s="6" t="s">
        <v>37</v>
      </c>
      <c r="AD56" s="6"/>
      <c r="AE56" s="6"/>
      <c r="AF56" s="6"/>
      <c r="AG56" s="6"/>
      <c r="AH56" s="6"/>
      <c r="AI56" s="9"/>
      <c r="AJ56" s="9"/>
      <c r="AK56" s="9"/>
    </row>
    <row r="57" spans="13:37" ht="26.25" thickBot="1">
      <c r="M57" s="6"/>
      <c r="N57" s="6"/>
      <c r="O57" s="6"/>
      <c r="P57" s="6"/>
      <c r="Q57" s="6"/>
      <c r="R57" s="37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9"/>
      <c r="AJ57" s="9"/>
      <c r="AK57" s="9"/>
    </row>
    <row r="58" spans="13:37" ht="25.5"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9"/>
      <c r="AJ58" s="9"/>
      <c r="AK58" s="9"/>
    </row>
    <row r="59" spans="13:37" ht="25.5">
      <c r="M59" s="6"/>
      <c r="N59" s="6"/>
      <c r="O59" s="6"/>
      <c r="P59" s="6"/>
      <c r="Q59" s="6"/>
      <c r="R59" s="38">
        <f>AH22</f>
        <v>0.005024000000000001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9"/>
      <c r="AJ59" s="9"/>
      <c r="AK59" s="9"/>
    </row>
    <row r="60" spans="13:37" ht="25.5"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9"/>
      <c r="AJ60" s="9"/>
      <c r="AK60" s="9"/>
    </row>
    <row r="61" spans="13:34" ht="25.5"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3:34" ht="25.5"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3:34" ht="25.5"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3:34" ht="25.5"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3:34" ht="25.5"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3:34" ht="25.5"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3:34" ht="25.5"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3:34" ht="25.5"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3:34" ht="25.5"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3:34" ht="25.5"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3:37" ht="26.25">
      <c r="M71" s="6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13"/>
      <c r="AJ71" s="13"/>
      <c r="AK71" s="13"/>
    </row>
    <row r="72" spans="13:37" ht="26.25">
      <c r="M72" s="6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13"/>
      <c r="AJ72" s="13"/>
      <c r="AK72" s="13"/>
    </row>
    <row r="73" spans="13:37" ht="26.25">
      <c r="M73" s="6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13"/>
      <c r="AJ73" s="13"/>
      <c r="AK73" s="13"/>
    </row>
    <row r="74" spans="13:37" ht="26.25">
      <c r="M74" s="6"/>
      <c r="N74" s="5"/>
      <c r="O74" s="5" t="s">
        <v>7</v>
      </c>
      <c r="P74" s="5" t="s">
        <v>8</v>
      </c>
      <c r="Q74" s="5"/>
      <c r="R74" s="5"/>
      <c r="S74" s="5">
        <f>W15</f>
        <v>0.08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13"/>
      <c r="AJ74" s="13"/>
      <c r="AK74" s="13"/>
    </row>
    <row r="75" spans="13:37" ht="26.25">
      <c r="M75" s="6"/>
      <c r="N75" s="5"/>
      <c r="O75" s="5" t="s">
        <v>9</v>
      </c>
      <c r="P75" s="5" t="s">
        <v>10</v>
      </c>
      <c r="Q75" s="5"/>
      <c r="R75" s="5"/>
      <c r="S75" s="17">
        <f>W16</f>
        <v>13.91987100968605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13"/>
      <c r="AJ75" s="13"/>
      <c r="AK75" s="13"/>
    </row>
    <row r="76" spans="13:37" ht="26.25">
      <c r="M76" s="6"/>
      <c r="N76" s="5"/>
      <c r="O76" s="5" t="s">
        <v>3</v>
      </c>
      <c r="P76" s="5" t="s">
        <v>4</v>
      </c>
      <c r="Q76" s="5"/>
      <c r="R76" s="5"/>
      <c r="S76" s="5">
        <f>W13</f>
        <v>203.03254437869825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13"/>
      <c r="AJ76" s="13"/>
      <c r="AK76" s="13"/>
    </row>
    <row r="77" spans="13:37" ht="26.25">
      <c r="M77" s="6"/>
      <c r="N77" s="5"/>
      <c r="O77" s="5" t="s">
        <v>15</v>
      </c>
      <c r="P77" s="5" t="s">
        <v>16</v>
      </c>
      <c r="Q77" s="5"/>
      <c r="R77" s="5"/>
      <c r="S77" s="5">
        <f>W19</f>
        <v>1.24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13"/>
      <c r="AJ77" s="13"/>
      <c r="AK77" s="13"/>
    </row>
    <row r="78" spans="13:37" ht="26.25">
      <c r="M78" s="6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13"/>
      <c r="AJ78" s="13"/>
      <c r="AK78" s="13"/>
    </row>
    <row r="79" spans="13:37" ht="26.25">
      <c r="M79" s="6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13"/>
      <c r="AJ79" s="13"/>
      <c r="AK79" s="13"/>
    </row>
    <row r="80" spans="13:37" ht="26.25">
      <c r="M80" s="6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13"/>
      <c r="AJ80" s="13"/>
      <c r="AK80" s="13"/>
    </row>
    <row r="81" spans="13:37" ht="26.25">
      <c r="M81" s="6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13"/>
      <c r="AJ81" s="13"/>
      <c r="AK81" s="13"/>
    </row>
    <row r="82" spans="13:37" ht="60">
      <c r="M82" s="6"/>
      <c r="N82" s="5"/>
      <c r="O82" s="5"/>
      <c r="P82" s="5"/>
      <c r="Q82" s="5"/>
      <c r="R82" s="5"/>
      <c r="S82" s="5"/>
      <c r="T82" s="5"/>
      <c r="U82" s="5"/>
      <c r="V82" s="5"/>
      <c r="W82" s="49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13"/>
      <c r="AJ82" s="13"/>
      <c r="AK82" s="13"/>
    </row>
    <row r="83" spans="13:37" ht="26.25">
      <c r="M83" s="6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13"/>
      <c r="AJ83" s="13"/>
      <c r="AK83" s="13"/>
    </row>
    <row r="84" spans="13:37" ht="26.25">
      <c r="M84" s="6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13"/>
      <c r="AJ84" s="13"/>
      <c r="AK84" s="13"/>
    </row>
    <row r="85" spans="13:37" ht="26.25">
      <c r="M85" s="5"/>
      <c r="N85" s="5"/>
      <c r="O85" s="5"/>
      <c r="P85" s="5"/>
      <c r="Q85" s="5"/>
      <c r="R85" s="5"/>
      <c r="S85" s="5"/>
      <c r="T85" s="5"/>
      <c r="U85" s="52"/>
      <c r="V85" s="52"/>
      <c r="W85" s="52"/>
      <c r="X85" s="52"/>
      <c r="Y85" s="52"/>
      <c r="Z85" s="5"/>
      <c r="AA85" s="5"/>
      <c r="AB85" s="5"/>
      <c r="AC85" s="5"/>
      <c r="AD85" s="5"/>
      <c r="AE85" s="5"/>
      <c r="AF85" s="5"/>
      <c r="AG85" s="5"/>
      <c r="AH85" s="5"/>
      <c r="AI85" s="13"/>
      <c r="AJ85" s="13"/>
      <c r="AK85" s="13"/>
    </row>
    <row r="86" spans="13:37" ht="27" thickBot="1">
      <c r="M86" s="5" t="s">
        <v>114</v>
      </c>
      <c r="N86" s="5"/>
      <c r="O86" s="5">
        <f>G93</f>
        <v>0.06993343195266273</v>
      </c>
      <c r="P86" s="5"/>
      <c r="Q86" s="5"/>
      <c r="R86" s="5"/>
      <c r="S86" s="5"/>
      <c r="T86" s="5"/>
      <c r="U86" s="52"/>
      <c r="V86" s="52"/>
      <c r="W86" s="52" t="s">
        <v>116</v>
      </c>
      <c r="X86" s="52"/>
      <c r="Y86" s="52"/>
      <c r="Z86" s="5"/>
      <c r="AA86" s="5"/>
      <c r="AB86" s="5"/>
      <c r="AC86" s="5"/>
      <c r="AD86" s="5"/>
      <c r="AE86" s="5"/>
      <c r="AF86" s="5"/>
      <c r="AG86" s="5"/>
      <c r="AH86" s="5"/>
      <c r="AI86" s="13"/>
      <c r="AJ86" s="13"/>
      <c r="AK86" s="13"/>
    </row>
    <row r="87" spans="1:37" ht="27" thickTop="1">
      <c r="A87" s="6"/>
      <c r="B87" s="6"/>
      <c r="C87" s="6"/>
      <c r="D87" s="6"/>
      <c r="E87" s="6"/>
      <c r="F87" s="6"/>
      <c r="G87" s="6">
        <f>S74/2</f>
        <v>0.04</v>
      </c>
      <c r="H87" s="6"/>
      <c r="I87" s="6"/>
      <c r="M87" s="5"/>
      <c r="N87" s="5"/>
      <c r="O87" s="48"/>
      <c r="P87" s="5" t="s">
        <v>115</v>
      </c>
      <c r="Q87" s="5">
        <v>3600</v>
      </c>
      <c r="R87" s="5"/>
      <c r="S87" s="5" t="s">
        <v>17</v>
      </c>
      <c r="T87" s="5"/>
      <c r="U87" s="52"/>
      <c r="V87" s="52"/>
      <c r="W87" s="52">
        <f>O86/O88*Q87</f>
        <v>203.03254437869828</v>
      </c>
      <c r="X87" s="52"/>
      <c r="Y87" s="52"/>
      <c r="Z87" s="5"/>
      <c r="AA87" s="5"/>
      <c r="AB87" s="5"/>
      <c r="AC87" s="5"/>
      <c r="AD87" s="5"/>
      <c r="AE87" s="5"/>
      <c r="AF87" s="5"/>
      <c r="AG87" s="5"/>
      <c r="AH87" s="5"/>
      <c r="AI87" s="13"/>
      <c r="AJ87" s="13"/>
      <c r="AK87" s="13"/>
    </row>
    <row r="88" spans="1:34" ht="26.25">
      <c r="A88" s="6"/>
      <c r="B88" s="6"/>
      <c r="C88" s="47"/>
      <c r="D88" s="47"/>
      <c r="E88" s="6"/>
      <c r="F88" s="6"/>
      <c r="G88" s="6"/>
      <c r="H88" s="6"/>
      <c r="I88" s="6"/>
      <c r="M88" s="5"/>
      <c r="N88" s="5"/>
      <c r="O88" s="5">
        <f>S77</f>
        <v>1.24</v>
      </c>
      <c r="P88" s="5"/>
      <c r="Q88" s="5"/>
      <c r="R88" s="5"/>
      <c r="S88" s="5"/>
      <c r="T88" s="5"/>
      <c r="U88" s="50"/>
      <c r="V88" s="50"/>
      <c r="W88" s="50"/>
      <c r="X88" s="50"/>
      <c r="Y88" s="50"/>
      <c r="Z88" s="5"/>
      <c r="AA88" s="5"/>
      <c r="AB88" s="5"/>
      <c r="AC88" s="5"/>
      <c r="AD88" s="5"/>
      <c r="AE88" s="5"/>
      <c r="AF88" s="5"/>
      <c r="AG88" s="5"/>
      <c r="AH88" s="5"/>
    </row>
    <row r="89" spans="1:34" ht="26.25">
      <c r="A89" s="6"/>
      <c r="B89" s="6"/>
      <c r="C89" s="47"/>
      <c r="D89" s="47"/>
      <c r="E89" s="6"/>
      <c r="F89" s="6"/>
      <c r="G89" s="6">
        <f>G87*G87</f>
        <v>0.0016</v>
      </c>
      <c r="H89" s="6"/>
      <c r="I89" s="6"/>
      <c r="M89" s="5"/>
      <c r="N89" s="5"/>
      <c r="O89" s="5"/>
      <c r="P89" s="5"/>
      <c r="Q89" s="5"/>
      <c r="R89" s="5"/>
      <c r="S89" s="5"/>
      <c r="T89" s="5"/>
      <c r="U89" s="50"/>
      <c r="V89" s="50"/>
      <c r="W89" s="50"/>
      <c r="X89" s="50"/>
      <c r="Y89" s="50"/>
      <c r="Z89" s="5"/>
      <c r="AA89" s="5"/>
      <c r="AB89" s="5"/>
      <c r="AC89" s="5"/>
      <c r="AD89" s="5"/>
      <c r="AE89" s="5"/>
      <c r="AF89" s="5"/>
      <c r="AG89" s="5"/>
      <c r="AH89" s="5"/>
    </row>
    <row r="90" spans="1:34" ht="26.25">
      <c r="A90" s="6"/>
      <c r="B90" s="6"/>
      <c r="C90" s="47"/>
      <c r="D90" s="47"/>
      <c r="E90" s="6"/>
      <c r="F90" s="6"/>
      <c r="G90" s="6"/>
      <c r="H90" s="6"/>
      <c r="I90" s="6"/>
      <c r="M90" s="13"/>
      <c r="N90" s="13"/>
      <c r="O90" s="13"/>
      <c r="P90" s="13"/>
      <c r="Q90" s="13"/>
      <c r="R90" s="13"/>
      <c r="S90" s="13"/>
      <c r="T90" s="13"/>
      <c r="U90" s="51"/>
      <c r="V90" s="51"/>
      <c r="W90" s="51"/>
      <c r="X90" s="51"/>
      <c r="Y90" s="51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26.25">
      <c r="A91" s="6"/>
      <c r="B91" s="6"/>
      <c r="C91" s="47"/>
      <c r="D91" s="47"/>
      <c r="E91" s="6"/>
      <c r="F91" s="6"/>
      <c r="G91" s="6">
        <f>G89*3.14</f>
        <v>0.005024000000000001</v>
      </c>
      <c r="H91" s="6"/>
      <c r="I91" s="6"/>
      <c r="M91" s="13"/>
      <c r="N91" s="13"/>
      <c r="O91" s="13"/>
      <c r="P91" s="13"/>
      <c r="Q91" s="13"/>
      <c r="R91" s="13"/>
      <c r="S91" s="13"/>
      <c r="T91" s="13"/>
      <c r="U91" s="51"/>
      <c r="V91" s="51"/>
      <c r="W91" s="51"/>
      <c r="X91" s="51"/>
      <c r="Y91" s="51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26.25">
      <c r="A92" s="6"/>
      <c r="B92" s="6"/>
      <c r="C92" s="6"/>
      <c r="D92" s="6"/>
      <c r="E92" s="6"/>
      <c r="F92" s="6"/>
      <c r="G92" s="6"/>
      <c r="H92" s="6"/>
      <c r="I92" s="6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26.25">
      <c r="A93" s="6"/>
      <c r="B93" s="6"/>
      <c r="C93" s="6"/>
      <c r="D93" s="6"/>
      <c r="E93" s="6"/>
      <c r="F93" s="6"/>
      <c r="G93" s="6">
        <f>G91*W16</f>
        <v>0.06993343195266273</v>
      </c>
      <c r="H93" s="6"/>
      <c r="I93" s="6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27" thickBot="1">
      <c r="A94" s="6"/>
      <c r="B94" s="6"/>
      <c r="C94" s="6"/>
      <c r="D94" s="6"/>
      <c r="E94" s="6"/>
      <c r="F94" s="6"/>
      <c r="G94" s="6"/>
      <c r="H94" s="6"/>
      <c r="I94" s="6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27" thickTop="1">
      <c r="A95" s="6"/>
      <c r="B95" s="6"/>
      <c r="C95" s="6"/>
      <c r="D95" s="6"/>
      <c r="E95" s="117"/>
      <c r="F95" s="117"/>
      <c r="G95" s="117"/>
      <c r="H95" s="117"/>
      <c r="I95" s="117"/>
      <c r="J95" s="1"/>
      <c r="K95" s="1"/>
      <c r="L95" s="1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3"/>
      <c r="AB95" s="13"/>
      <c r="AC95" s="13"/>
      <c r="AD95" s="13"/>
      <c r="AE95" s="13"/>
      <c r="AF95" s="13"/>
      <c r="AG95" s="13"/>
      <c r="AH95" s="13"/>
    </row>
    <row r="96" spans="1:34" ht="26.25">
      <c r="A96" s="6"/>
      <c r="B96" s="6"/>
      <c r="C96" s="6"/>
      <c r="D96" s="6"/>
      <c r="E96" s="119"/>
      <c r="F96" s="119"/>
      <c r="G96" s="119"/>
      <c r="H96" s="119"/>
      <c r="I96" s="119"/>
      <c r="J96" s="120"/>
      <c r="K96" s="120"/>
      <c r="L96" s="120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3"/>
      <c r="AB96" s="13"/>
      <c r="AC96" s="13"/>
      <c r="AD96" s="13"/>
      <c r="AE96" s="13"/>
      <c r="AF96" s="13"/>
      <c r="AG96" s="13"/>
      <c r="AH96" s="13"/>
    </row>
    <row r="97" spans="1:34" ht="60">
      <c r="A97" s="97"/>
      <c r="B97" s="97"/>
      <c r="C97" s="97"/>
      <c r="D97" s="49" t="s">
        <v>177</v>
      </c>
      <c r="E97" s="122"/>
      <c r="F97" s="122"/>
      <c r="G97" s="122"/>
      <c r="H97" s="122"/>
      <c r="I97" s="122"/>
      <c r="J97" s="122"/>
      <c r="K97" s="122"/>
      <c r="L97" s="122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98"/>
      <c r="AB97" s="98"/>
      <c r="AC97" s="98"/>
      <c r="AD97" s="98"/>
      <c r="AE97" s="98"/>
      <c r="AF97" s="98"/>
      <c r="AG97" s="98"/>
      <c r="AH97" s="98"/>
    </row>
    <row r="98" spans="1:34" ht="27.7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</row>
    <row r="99" spans="1:34" ht="27.7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</row>
    <row r="100" spans="1:34" ht="47.25" customHeight="1">
      <c r="A100" s="97"/>
      <c r="B100" s="12"/>
      <c r="C100" s="12" t="s">
        <v>162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</row>
    <row r="101" spans="1:34" ht="47.25" customHeight="1">
      <c r="A101" s="97"/>
      <c r="B101" s="12"/>
      <c r="C101" s="12" t="s">
        <v>163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</row>
    <row r="102" spans="1:34" ht="32.25" customHeight="1">
      <c r="A102" s="97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</row>
    <row r="103" spans="1:34" ht="27.75">
      <c r="A103" s="97"/>
      <c r="B103" s="97"/>
      <c r="C103" s="97"/>
      <c r="D103" s="97"/>
      <c r="E103" s="97"/>
      <c r="F103" s="97"/>
      <c r="G103" s="97"/>
      <c r="H103" s="97"/>
      <c r="I103" s="97"/>
      <c r="J103" s="110" t="s">
        <v>145</v>
      </c>
      <c r="K103" s="110">
        <v>0.146</v>
      </c>
      <c r="L103" s="110" t="s">
        <v>132</v>
      </c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</row>
    <row r="104" spans="1:34" ht="27.75">
      <c r="A104" s="97"/>
      <c r="B104" s="97"/>
      <c r="C104" s="97" t="s">
        <v>133</v>
      </c>
      <c r="D104" s="97"/>
      <c r="E104" s="97"/>
      <c r="F104" s="97"/>
      <c r="G104" s="97"/>
      <c r="H104" s="97"/>
      <c r="I104" s="97"/>
      <c r="J104" s="110" t="s">
        <v>145</v>
      </c>
      <c r="K104" s="110">
        <v>0.17</v>
      </c>
      <c r="L104" s="110" t="s">
        <v>161</v>
      </c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</row>
    <row r="105" spans="1:34" ht="27.75">
      <c r="A105" s="97"/>
      <c r="B105" s="97"/>
      <c r="C105" s="97"/>
      <c r="D105" s="97"/>
      <c r="E105" s="97"/>
      <c r="F105" s="97"/>
      <c r="G105" s="97"/>
      <c r="H105" s="97"/>
      <c r="I105" s="97"/>
      <c r="J105" s="110"/>
      <c r="K105" s="110">
        <v>0.194</v>
      </c>
      <c r="L105" s="110">
        <v>10</v>
      </c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</row>
    <row r="106" spans="1:34" ht="27.75">
      <c r="A106" s="97"/>
      <c r="B106" s="97"/>
      <c r="C106" s="97" t="s">
        <v>134</v>
      </c>
      <c r="D106" s="97" t="s">
        <v>135</v>
      </c>
      <c r="E106" s="97" t="s">
        <v>136</v>
      </c>
      <c r="F106" s="97"/>
      <c r="G106" s="97"/>
      <c r="H106" s="97"/>
      <c r="I106" s="97"/>
      <c r="J106" s="110" t="s">
        <v>152</v>
      </c>
      <c r="K106" s="111">
        <v>0.24</v>
      </c>
      <c r="L106" s="110" t="s">
        <v>153</v>
      </c>
      <c r="M106" s="98"/>
      <c r="N106" s="98" t="s">
        <v>28</v>
      </c>
      <c r="O106" s="98" t="s">
        <v>0</v>
      </c>
      <c r="P106" s="98"/>
      <c r="Q106" s="105">
        <v>3.14</v>
      </c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</row>
    <row r="107" spans="1:34" ht="27.75">
      <c r="A107" s="97"/>
      <c r="B107" s="97"/>
      <c r="C107" s="97"/>
      <c r="D107" s="97"/>
      <c r="E107" s="97"/>
      <c r="F107" s="97"/>
      <c r="G107" s="97"/>
      <c r="H107" s="97"/>
      <c r="I107" s="97"/>
      <c r="J107" s="110"/>
      <c r="K107" s="111"/>
      <c r="L107" s="110"/>
      <c r="M107" s="98"/>
      <c r="N107" s="98"/>
      <c r="O107" s="98"/>
      <c r="P107" s="98"/>
      <c r="Q107" s="105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</row>
    <row r="108" spans="1:34" ht="27.75">
      <c r="A108" s="97"/>
      <c r="B108" s="97"/>
      <c r="C108" s="97" t="s">
        <v>142</v>
      </c>
      <c r="D108" s="97" t="s">
        <v>135</v>
      </c>
      <c r="E108" s="97" t="s">
        <v>137</v>
      </c>
      <c r="F108" s="97"/>
      <c r="G108" s="97"/>
      <c r="H108" s="97"/>
      <c r="I108" s="97"/>
      <c r="J108" s="110" t="s">
        <v>145</v>
      </c>
      <c r="K108" s="111">
        <v>0.27</v>
      </c>
      <c r="L108" s="110" t="s">
        <v>150</v>
      </c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</row>
    <row r="109" spans="1:34" ht="27.75">
      <c r="A109" s="97"/>
      <c r="B109" s="97"/>
      <c r="C109" s="97"/>
      <c r="D109" s="97"/>
      <c r="E109" s="97"/>
      <c r="F109" s="97"/>
      <c r="G109" s="97"/>
      <c r="H109" s="97"/>
      <c r="I109" s="97"/>
      <c r="J109" s="110"/>
      <c r="K109" s="111"/>
      <c r="L109" s="110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</row>
    <row r="110" spans="1:34" ht="27.75">
      <c r="A110" s="97"/>
      <c r="B110" s="97"/>
      <c r="C110" s="97" t="s">
        <v>143</v>
      </c>
      <c r="D110" s="97" t="s">
        <v>135</v>
      </c>
      <c r="E110" s="97" t="s">
        <v>138</v>
      </c>
      <c r="F110" s="97"/>
      <c r="G110" s="97"/>
      <c r="H110" s="97"/>
      <c r="I110" s="97"/>
      <c r="J110" s="97" t="s">
        <v>146</v>
      </c>
      <c r="K110" s="108">
        <f>Z13</f>
        <v>0.056397928994082844</v>
      </c>
      <c r="L110" s="97" t="s">
        <v>151</v>
      </c>
      <c r="M110" s="98"/>
      <c r="N110" s="98"/>
      <c r="O110" s="98" t="s">
        <v>134</v>
      </c>
      <c r="P110" s="98" t="s">
        <v>0</v>
      </c>
      <c r="Q110" s="113">
        <f>W16</f>
        <v>13.91987100968605</v>
      </c>
      <c r="R110" s="98" t="s">
        <v>155</v>
      </c>
      <c r="S110" s="105">
        <f>Q110*Q106</f>
        <v>43.7083949704142</v>
      </c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</row>
    <row r="111" spans="1:34" ht="28.5">
      <c r="A111" s="97"/>
      <c r="B111" s="97"/>
      <c r="C111" s="104" t="s">
        <v>144</v>
      </c>
      <c r="D111" s="97" t="s">
        <v>135</v>
      </c>
      <c r="E111" s="97" t="s">
        <v>139</v>
      </c>
      <c r="F111" s="97"/>
      <c r="G111" s="97"/>
      <c r="H111" s="97"/>
      <c r="I111" s="97"/>
      <c r="J111" s="97"/>
      <c r="K111" s="97"/>
      <c r="L111" s="97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</row>
    <row r="112" spans="1:34" ht="28.5">
      <c r="A112" s="97"/>
      <c r="B112" s="97"/>
      <c r="C112" s="97" t="s">
        <v>140</v>
      </c>
      <c r="D112" s="97"/>
      <c r="E112" s="97"/>
      <c r="F112" s="97"/>
      <c r="G112" s="97"/>
      <c r="H112" s="97"/>
      <c r="I112" s="97"/>
      <c r="J112" s="97"/>
      <c r="K112" s="97"/>
      <c r="L112" s="97"/>
      <c r="M112" s="98"/>
      <c r="N112" s="98"/>
      <c r="O112" s="107" t="s">
        <v>144</v>
      </c>
      <c r="P112" s="98" t="s">
        <v>0</v>
      </c>
      <c r="Q112" s="112">
        <f>K110*K104</f>
        <v>0.009587647928994084</v>
      </c>
      <c r="R112" s="98" t="s">
        <v>156</v>
      </c>
      <c r="S112" s="105">
        <f>Q112*4</f>
        <v>0.03835059171597634</v>
      </c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</row>
    <row r="113" spans="1:34" ht="27.75">
      <c r="A113" s="97"/>
      <c r="B113" s="97"/>
      <c r="C113" s="97" t="s">
        <v>141</v>
      </c>
      <c r="D113" s="97"/>
      <c r="E113" s="97"/>
      <c r="F113" s="97"/>
      <c r="G113" s="97"/>
      <c r="H113" s="97"/>
      <c r="I113" s="97"/>
      <c r="J113" s="97"/>
      <c r="K113" s="97"/>
      <c r="L113" s="97"/>
      <c r="M113" s="98"/>
      <c r="N113" s="98" t="s">
        <v>147</v>
      </c>
      <c r="O113" s="112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</row>
    <row r="114" spans="1:34" ht="27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</row>
    <row r="115" spans="1:34" ht="27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</row>
    <row r="116" spans="1:34" ht="27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</row>
    <row r="117" spans="1:34" ht="27">
      <c r="A117" s="97"/>
      <c r="B117" s="97"/>
      <c r="C117" s="97"/>
      <c r="D117" s="97"/>
      <c r="E117" s="97"/>
      <c r="F117" s="97"/>
      <c r="G117" s="97"/>
      <c r="H117" s="97"/>
      <c r="I117" s="100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</row>
    <row r="118" spans="1:34" ht="27">
      <c r="A118" s="97"/>
      <c r="B118" s="97"/>
      <c r="C118" s="97"/>
      <c r="D118" s="97"/>
      <c r="E118" s="97"/>
      <c r="F118" s="97"/>
      <c r="G118" s="97"/>
      <c r="H118" s="97"/>
      <c r="I118" s="99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</row>
    <row r="119" spans="1:34" ht="27">
      <c r="A119" s="97"/>
      <c r="B119" s="97"/>
      <c r="C119" s="97"/>
      <c r="D119" s="97"/>
      <c r="E119" s="97"/>
      <c r="F119" s="97"/>
      <c r="G119" s="97"/>
      <c r="H119" s="97"/>
      <c r="I119" s="100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</row>
    <row r="120" spans="1:34" ht="27">
      <c r="A120" s="97"/>
      <c r="B120" s="97"/>
      <c r="C120" s="97"/>
      <c r="D120" s="97"/>
      <c r="E120" s="97"/>
      <c r="F120" s="97"/>
      <c r="G120" s="97"/>
      <c r="H120" s="97"/>
      <c r="I120" s="101"/>
      <c r="J120" s="101"/>
      <c r="K120" s="101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</row>
    <row r="121" spans="1:34" ht="27">
      <c r="A121" s="97"/>
      <c r="B121" s="97"/>
      <c r="C121" s="97"/>
      <c r="D121" s="97"/>
      <c r="E121" s="97"/>
      <c r="F121" s="97"/>
      <c r="G121" s="97"/>
      <c r="H121" s="97"/>
      <c r="I121" s="101"/>
      <c r="J121" s="101"/>
      <c r="K121" s="101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</row>
    <row r="122" spans="1:34" ht="27">
      <c r="A122" s="97"/>
      <c r="B122" s="97"/>
      <c r="C122" s="97"/>
      <c r="D122" s="97"/>
      <c r="E122" s="97"/>
      <c r="F122" s="97"/>
      <c r="G122" s="97"/>
      <c r="H122" s="97"/>
      <c r="I122" s="102"/>
      <c r="J122" s="101"/>
      <c r="K122" s="101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</row>
    <row r="123" spans="1:34" ht="27">
      <c r="A123" s="97"/>
      <c r="B123" s="97"/>
      <c r="C123" s="97"/>
      <c r="D123" s="97"/>
      <c r="E123" s="97"/>
      <c r="F123" s="97"/>
      <c r="G123" s="97"/>
      <c r="H123" s="97"/>
      <c r="I123" s="101"/>
      <c r="J123" s="101"/>
      <c r="K123" s="101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</row>
    <row r="124" spans="1:34" ht="27">
      <c r="A124" s="97"/>
      <c r="B124" s="97"/>
      <c r="C124" s="97"/>
      <c r="D124" s="97"/>
      <c r="E124" s="97"/>
      <c r="F124" s="97"/>
      <c r="G124" s="97"/>
      <c r="H124" s="97"/>
      <c r="I124" s="100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</row>
    <row r="125" spans="1:34" ht="27">
      <c r="A125" s="97"/>
      <c r="B125" s="97"/>
      <c r="C125" s="97"/>
      <c r="D125" s="97"/>
      <c r="E125" s="97"/>
      <c r="F125" s="97"/>
      <c r="G125" s="97"/>
      <c r="H125" s="97"/>
      <c r="I125" s="103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</row>
    <row r="126" spans="1:34" ht="27.75">
      <c r="A126" s="97"/>
      <c r="B126" s="97"/>
      <c r="C126" s="97"/>
      <c r="D126" s="97"/>
      <c r="E126" s="97"/>
      <c r="F126" s="97"/>
      <c r="G126" s="97"/>
      <c r="H126" s="97"/>
      <c r="I126" s="100"/>
      <c r="L126" s="97"/>
      <c r="M126" s="97"/>
      <c r="N126" s="97"/>
      <c r="O126" s="97"/>
      <c r="P126" s="97" t="s">
        <v>0</v>
      </c>
      <c r="Q126" s="108">
        <f>S112</f>
        <v>0.03835059171597634</v>
      </c>
      <c r="R126" s="108"/>
      <c r="S126" s="108" t="s">
        <v>149</v>
      </c>
      <c r="T126" s="97"/>
      <c r="U126" s="105"/>
      <c r="V126" s="105"/>
      <c r="W126" s="105"/>
      <c r="X126" s="10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</row>
    <row r="127" spans="1:34" ht="28.5" thickBot="1">
      <c r="A127" s="97"/>
      <c r="B127" s="97"/>
      <c r="C127" s="97"/>
      <c r="D127" s="97"/>
      <c r="E127" s="97"/>
      <c r="F127" s="97"/>
      <c r="G127" s="97"/>
      <c r="H127" s="97"/>
      <c r="I127" s="103"/>
      <c r="L127" s="97"/>
      <c r="M127" s="97"/>
      <c r="N127" s="97"/>
      <c r="O127" s="97"/>
      <c r="P127" s="97"/>
      <c r="Q127" s="108"/>
      <c r="R127" s="108" t="s">
        <v>148</v>
      </c>
      <c r="S127" s="114">
        <f>Q126/Q129</f>
        <v>0.0008774193548387099</v>
      </c>
      <c r="T127" s="97"/>
      <c r="U127" s="105" t="s">
        <v>0</v>
      </c>
      <c r="V127" s="105"/>
      <c r="W127" s="105">
        <f>SQRT(S127)</f>
        <v>0.029621265247094186</v>
      </c>
      <c r="X127" s="105" t="s">
        <v>154</v>
      </c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</row>
    <row r="128" spans="1:34" ht="27.7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115"/>
      <c r="R128" s="108"/>
      <c r="S128" s="108"/>
      <c r="T128" s="97"/>
      <c r="U128" s="105"/>
      <c r="V128" s="105"/>
      <c r="W128" s="105"/>
      <c r="X128" s="105"/>
      <c r="Y128" s="97"/>
      <c r="Z128" s="98"/>
      <c r="AA128" s="98"/>
      <c r="AB128" s="98"/>
      <c r="AC128" s="98"/>
      <c r="AD128" s="98"/>
      <c r="AE128" s="98"/>
      <c r="AF128" s="98"/>
      <c r="AG128" s="98"/>
      <c r="AH128" s="97"/>
    </row>
    <row r="129" spans="1:34" ht="27.7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 t="s">
        <v>0</v>
      </c>
      <c r="Q129" s="108">
        <f>S110</f>
        <v>43.7083949704142</v>
      </c>
      <c r="R129" s="108"/>
      <c r="S129" s="108"/>
      <c r="T129" s="97"/>
      <c r="U129" s="105" t="s">
        <v>0</v>
      </c>
      <c r="V129" s="105"/>
      <c r="W129" s="106">
        <f>W127*1000</f>
        <v>29.621265247094186</v>
      </c>
      <c r="X129" s="105" t="s">
        <v>19</v>
      </c>
      <c r="Y129" s="97"/>
      <c r="Z129" s="98" t="s">
        <v>164</v>
      </c>
      <c r="AA129" s="98"/>
      <c r="AB129" s="98"/>
      <c r="AC129" s="98"/>
      <c r="AD129" s="98"/>
      <c r="AE129" s="98"/>
      <c r="AF129" s="98"/>
      <c r="AG129" s="98"/>
      <c r="AH129" s="97"/>
    </row>
    <row r="130" spans="1:34" ht="27.7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108"/>
      <c r="R130" s="108"/>
      <c r="S130" s="108"/>
      <c r="T130" s="97"/>
      <c r="U130" s="105"/>
      <c r="V130" s="105"/>
      <c r="W130" s="105"/>
      <c r="X130" s="105"/>
      <c r="Y130" s="97"/>
      <c r="Z130" s="98"/>
      <c r="AA130" s="98"/>
      <c r="AB130" s="98"/>
      <c r="AC130" s="98"/>
      <c r="AD130" s="98"/>
      <c r="AE130" s="98"/>
      <c r="AF130" s="98"/>
      <c r="AG130" s="98"/>
      <c r="AH130" s="97"/>
    </row>
    <row r="131" spans="1:34" ht="27.7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8"/>
      <c r="AA131" s="98" t="s">
        <v>166</v>
      </c>
      <c r="AB131" s="98"/>
      <c r="AC131" s="98"/>
      <c r="AD131" s="98"/>
      <c r="AE131" s="98"/>
      <c r="AF131" s="98"/>
      <c r="AG131" s="98"/>
      <c r="AH131" s="97"/>
    </row>
    <row r="132" spans="1:34" ht="4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109"/>
      <c r="V132" s="109"/>
      <c r="W132" s="109"/>
      <c r="X132" s="109"/>
      <c r="Y132" s="97"/>
      <c r="Z132" s="97"/>
      <c r="AA132" s="98" t="s">
        <v>165</v>
      </c>
      <c r="AB132" s="97"/>
      <c r="AC132" s="97"/>
      <c r="AD132" s="97"/>
      <c r="AE132" s="97"/>
      <c r="AF132" s="97"/>
      <c r="AG132" s="97"/>
      <c r="AH132" s="97"/>
    </row>
    <row r="133" spans="1:34" ht="4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109"/>
      <c r="V133" s="109" t="s">
        <v>159</v>
      </c>
      <c r="W133" s="109"/>
      <c r="X133" s="116">
        <v>12.5</v>
      </c>
      <c r="Y133" s="97"/>
      <c r="Z133" s="97"/>
      <c r="AA133" s="98" t="s">
        <v>167</v>
      </c>
      <c r="AB133" s="97"/>
      <c r="AC133" s="97"/>
      <c r="AD133" s="97"/>
      <c r="AE133" s="97"/>
      <c r="AF133" s="97"/>
      <c r="AG133" s="97"/>
      <c r="AH133" s="97"/>
    </row>
    <row r="134" spans="1:34" ht="4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109"/>
      <c r="V134" s="109"/>
      <c r="W134" s="109" t="s">
        <v>160</v>
      </c>
      <c r="X134" s="109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</row>
    <row r="135" spans="1:34" ht="4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109"/>
      <c r="V135" s="109"/>
      <c r="W135" s="109"/>
      <c r="X135" s="109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</row>
    <row r="136" spans="1:34" ht="27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</row>
    <row r="137" spans="1:34" ht="27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</row>
    <row r="138" spans="1:34" ht="27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</row>
    <row r="139" spans="1:34" ht="27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</row>
    <row r="140" spans="1:34" ht="27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</row>
    <row r="141" spans="1:34" ht="27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</row>
    <row r="142" spans="1:34" ht="27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</row>
    <row r="143" spans="1:34" ht="27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</row>
    <row r="144" spans="1:34" ht="27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</row>
    <row r="145" spans="1:34" ht="27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</row>
    <row r="146" spans="1:34" ht="27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</row>
    <row r="147" spans="1:34" ht="27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</row>
    <row r="148" spans="1:34" ht="27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</row>
    <row r="149" spans="1:34" ht="27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</row>
    <row r="150" spans="1:34" ht="27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</row>
    <row r="151" spans="1:34" ht="27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</row>
    <row r="152" spans="1:34" ht="27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</row>
    <row r="153" spans="1:34" ht="27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</row>
    <row r="154" spans="1:34" ht="27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</row>
    <row r="155" spans="1:34" ht="27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</row>
    <row r="156" spans="1:34" ht="27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</row>
    <row r="157" spans="1:34" ht="27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</row>
    <row r="158" spans="1:34" ht="27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</row>
    <row r="159" spans="1:34" ht="27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</row>
    <row r="160" spans="1:34" ht="27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</row>
    <row r="161" spans="1:34" ht="27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</row>
    <row r="162" spans="1:34" ht="27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</row>
    <row r="163" spans="1:34" ht="27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</row>
    <row r="164" spans="1:34" ht="27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</row>
    <row r="165" spans="1:34" ht="27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</row>
    <row r="166" spans="1:34" ht="27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</row>
    <row r="167" spans="1:34" ht="27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</row>
    <row r="168" spans="1:34" ht="27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</row>
    <row r="169" spans="1:34" ht="27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</row>
    <row r="170" spans="1:34" ht="27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</row>
    <row r="171" spans="1:34" ht="27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</row>
    <row r="172" spans="1:34" ht="27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</row>
    <row r="173" spans="1:34" ht="27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</row>
    <row r="174" spans="1:34" ht="27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</row>
    <row r="175" spans="1:34" ht="27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</row>
    <row r="176" spans="1:34" ht="27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</row>
    <row r="177" spans="1:34" ht="27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</row>
    <row r="178" spans="1:34" ht="27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</row>
    <row r="179" spans="1:34" ht="27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</row>
    <row r="180" spans="1:34" ht="27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</row>
    <row r="181" spans="1:34" ht="27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</row>
    <row r="182" spans="1:34" ht="27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</row>
    <row r="183" spans="1:34" ht="27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</row>
    <row r="184" spans="1:34" ht="27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</row>
    <row r="185" spans="1:34" ht="27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</row>
    <row r="186" spans="1:34" ht="27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</row>
    <row r="187" spans="1:34" ht="27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</row>
    <row r="188" spans="1:34" ht="27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</row>
    <row r="189" spans="1:34" ht="27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</row>
    <row r="190" spans="1:34" ht="27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</row>
    <row r="191" spans="1:34" ht="27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</row>
    <row r="192" spans="1:34" ht="27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</row>
    <row r="193" spans="1:34" ht="27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</row>
    <row r="194" spans="1:34" ht="27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</row>
    <row r="195" spans="1:34" ht="27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</row>
    <row r="196" spans="1:34" ht="27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</row>
    <row r="197" spans="1:34" ht="27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</row>
    <row r="198" spans="1:34" ht="27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</row>
    <row r="199" spans="1:34" ht="27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</row>
    <row r="200" spans="1:34" ht="27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</row>
    <row r="201" spans="1:34" ht="27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</row>
    <row r="202" spans="1:34" ht="27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</row>
    <row r="203" spans="1:34" ht="27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</row>
    <row r="204" spans="1:34" ht="27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</row>
    <row r="205" spans="1:34" ht="27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</row>
    <row r="206" spans="1:34" ht="27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</row>
    <row r="207" spans="1:34" ht="27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</row>
    <row r="208" spans="1:34" ht="27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</row>
    <row r="209" spans="1:34" ht="27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</row>
    <row r="210" spans="1:34" ht="27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</row>
    <row r="211" spans="1:34" ht="27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</row>
    <row r="212" spans="1:34" ht="27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</row>
    <row r="213" spans="1:34" ht="27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</row>
    <row r="214" spans="1:34" ht="27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</row>
    <row r="215" spans="1:34" ht="27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</row>
    <row r="216" spans="1:34" ht="27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</row>
    <row r="217" spans="1:34" ht="27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</row>
    <row r="218" spans="1:34" ht="27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</row>
  </sheetData>
  <sheetProtection/>
  <mergeCells count="3">
    <mergeCell ref="AL8:AM9"/>
    <mergeCell ref="AN8:AO8"/>
    <mergeCell ref="AP8:AQ8"/>
  </mergeCells>
  <hyperlinks>
    <hyperlink ref="AP10" r:id="rId1" display="http://en.wikipedia.org/wiki/Friction - cite_note-roymech-12"/>
    <hyperlink ref="AQ11" r:id="rId2" display="http://en.wikipedia.org/wiki/Friction - cite_note-ULFC-13"/>
    <hyperlink ref="AN12" r:id="rId3" display="http://en.wikipedia.org/wiki/Friction - cite_note-ULFC2-14"/>
    <hyperlink ref="AN13" r:id="rId4" display="http://en.wikipedia.org/wiki/Friction - cite_note-roymech-12"/>
    <hyperlink ref="AO13" r:id="rId5" display="http://en.wikipedia.org/wiki/Friction - cite_note-roymech-12"/>
    <hyperlink ref="AP13" r:id="rId6" display="http://en.wikipedia.org/wiki/Friction - cite_note-roymech-12"/>
    <hyperlink ref="AP14" r:id="rId7" display="http://en.wikipedia.org/wiki/Friction - cite_note-roymech-12"/>
    <hyperlink ref="AN15" r:id="rId8" display="http://en.wikipedia.org/wiki/Friction - cite_note-roymech-12"/>
    <hyperlink ref="AP15" r:id="rId9" display="http://en.wikipedia.org/wiki/Friction - cite_note-roymech-12"/>
    <hyperlink ref="AP16" r:id="rId10" display="http://en.wikipedia.org/wiki/Friction - cite_note-roymech-12"/>
    <hyperlink ref="AQ16" r:id="rId11" display="http://en.wikipedia.org/wiki/Friction - cite_note-roymech-12"/>
    <hyperlink ref="AN17" r:id="rId12" display="http://en.wikipedia.org/wiki/Friction - cite_note-engHandbook-17"/>
    <hyperlink ref="AP19" r:id="rId13" display="http://en.wikipedia.org/wiki/Friction - cite_note-roymech-12"/>
    <hyperlink ref="AN20" r:id="rId14" display="http://en.wikipedia.org/wiki/Friction - cite_note-roymech-12"/>
    <hyperlink ref="AP20" r:id="rId15" display="http://en.wikipedia.org/wiki/Friction - cite_note-roymech-12"/>
    <hyperlink ref="AO21" r:id="rId16" display="http://en.wikipedia.org/wiki/Friction - cite_note-synovial-18"/>
    <hyperlink ref="AQ21" r:id="rId17" display="http://en.wikipedia.org/wiki/Friction - cite_note-synovial-18"/>
    <hyperlink ref="AN22" r:id="rId18" display="http://en.wikipedia.org/wiki/Friction - cite_note-eng-19"/>
    <hyperlink ref="AL23" r:id="rId19" tooltip="Polyethene" display="http://en.wikipedia.org/wiki/Polyethene"/>
    <hyperlink ref="AL24" r:id="rId20" tooltip="PTFE" display="http://en.wikipedia.org/wiki/PTFE"/>
    <hyperlink ref="AQ24" r:id="rId21" display="http://en.wikipedia.org/wiki/Friction - cite_note-roymech-12"/>
    <hyperlink ref="AN25" r:id="rId22" display="http://en.wikipedia.org/wiki/Friction - cite_note-eng-19"/>
    <hyperlink ref="AO26" r:id="rId23" display="http://en.wikipedia.org/wiki/Friction - cite_note-roymech-12"/>
    <hyperlink ref="AQ26" r:id="rId24" display="http://en.wikipedia.org/wiki/Friction - cite_note-roymech-12"/>
    <hyperlink ref="AO27" r:id="rId25" display="http://en.wikipedia.org/wiki/Friction - cite_note-eng-19"/>
    <hyperlink ref="AP27" r:id="rId26" display="http://en.wikipedia.org/wiki/Friction - cite_note-roymech-12"/>
  </hyperlinks>
  <printOptions/>
  <pageMargins left="0.7" right="0.7" top="0.75" bottom="0.75" header="0.3" footer="0.3"/>
  <pageSetup horizontalDpi="600" verticalDpi="600" orientation="landscape" paperSize="8" scale="26" r:id="rId28"/>
  <rowBreaks count="1" manualBreakCount="1">
    <brk id="71" max="75" man="1"/>
  </rowBreaks>
  <colBreaks count="1" manualBreakCount="1">
    <brk id="34" max="154" man="1"/>
  </colBreaks>
  <drawing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 Briggs</dc:creator>
  <cp:keywords/>
  <dc:description/>
  <cp:lastModifiedBy>my cdb</cp:lastModifiedBy>
  <cp:lastPrinted>2017-09-05T11:11:50Z</cp:lastPrinted>
  <dcterms:created xsi:type="dcterms:W3CDTF">2014-07-22T13:11:37Z</dcterms:created>
  <dcterms:modified xsi:type="dcterms:W3CDTF">2017-12-15T09:52:52Z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