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35" windowWidth="9630" windowHeight="2820" activeTab="0"/>
  </bookViews>
  <sheets>
    <sheet name="CW Sizing" sheetId="1" r:id="rId1"/>
    <sheet name="HW Sizing" sheetId="2" r:id="rId2"/>
    <sheet name="Heat Loss" sheetId="3" r:id="rId3"/>
    <sheet name="HWCP Flow" sheetId="4" r:id="rId4"/>
    <sheet name="HWCP Head" sheetId="5" r:id="rId5"/>
    <sheet name="HWCP" sheetId="6" r:id="rId6"/>
    <sheet name="Load Unit" sheetId="7" state="hidden" r:id="rId7"/>
    <sheet name="Pipe" sheetId="8" state="hidden" r:id="rId8"/>
  </sheets>
  <externalReferences>
    <externalReference r:id="rId11"/>
  </externalReferences>
  <definedNames>
    <definedName name="flow">'Pipe'!$E$6:$G$19</definedName>
    <definedName name="Loadunits">'Load Unit'!$A$6:$G$28</definedName>
    <definedName name="pipe">'Pipe'!$A$6:$B$18</definedName>
    <definedName name="_xlnm.Print_Area" localSheetId="0">'CW Sizing'!$A$1:$AA$142</definedName>
    <definedName name="_xlnm.Print_Area" localSheetId="2">'Heat Loss'!$A$1:$T$50</definedName>
    <definedName name="_xlnm.Print_Area" localSheetId="1">'HW Sizing'!$A$1:$AA$142</definedName>
    <definedName name="_xlnm.Print_Area" localSheetId="5">'HWCP'!$A$1:$T$50</definedName>
    <definedName name="_xlnm.Print_Area" localSheetId="3">'HWCP Flow'!$A$1:$T$50</definedName>
    <definedName name="_xlnm.Print_Area" localSheetId="4">'HWCP Head'!$A$1:$V$71</definedName>
    <definedName name="_xlnm.Print_Titles" localSheetId="0">'CW Sizing'!$1:$10</definedName>
    <definedName name="_xlnm.Print_Titles" localSheetId="1">'HW Sizing'!$1:$10</definedName>
    <definedName name="_xlnm.Print_Titles" localSheetId="4">'HWCP Head'!$1:$10</definedName>
    <definedName name="Soil">'[1]Bearing Pressures'!$B$6:$B$10</definedName>
  </definedNames>
  <calcPr fullCalcOnLoad="1"/>
</workbook>
</file>

<file path=xl/sharedStrings.xml><?xml version="1.0" encoding="utf-8"?>
<sst xmlns="http://schemas.openxmlformats.org/spreadsheetml/2006/main" count="656" uniqueCount="303">
  <si>
    <t xml:space="preserve"> </t>
  </si>
  <si>
    <t>Project No.</t>
  </si>
  <si>
    <t>Produced By</t>
  </si>
  <si>
    <t>Checked By</t>
  </si>
  <si>
    <t>2</t>
  </si>
  <si>
    <t>HX1</t>
  </si>
  <si>
    <t>HX2</t>
  </si>
  <si>
    <t>HX3</t>
  </si>
  <si>
    <t>HX4</t>
  </si>
  <si>
    <t>3</t>
  </si>
  <si>
    <t>4</t>
  </si>
  <si>
    <t>H1</t>
  </si>
  <si>
    <t>H2</t>
  </si>
  <si>
    <t>4a</t>
  </si>
  <si>
    <t>5</t>
  </si>
  <si>
    <t>H4</t>
  </si>
  <si>
    <t>H5</t>
  </si>
  <si>
    <t>H6</t>
  </si>
  <si>
    <t>H7</t>
  </si>
  <si>
    <t>6</t>
  </si>
  <si>
    <t>7</t>
  </si>
  <si>
    <t>8</t>
  </si>
  <si>
    <t>9</t>
  </si>
  <si>
    <t>Pipe
Ref</t>
  </si>
  <si>
    <t>Loading
Units</t>
  </si>
  <si>
    <t>look up
Load Units
Col 7</t>
  </si>
  <si>
    <t>look up
Load Units
Col 6</t>
  </si>
  <si>
    <t>look up
Load Units
Col 2</t>
  </si>
  <si>
    <t>look up
Load Units
Col 1</t>
  </si>
  <si>
    <t>flow
Rate
l/s</t>
  </si>
  <si>
    <t>Pipe
Size
mm</t>
  </si>
  <si>
    <t>Actual
Dia
mm</t>
  </si>
  <si>
    <t>Area
X-Sect
Sq.m</t>
  </si>
  <si>
    <t>Changed</t>
  </si>
  <si>
    <t>velocity
m/s</t>
  </si>
  <si>
    <t>Head
Loss
m/100m</t>
  </si>
  <si>
    <t>Rise -
Fall +
m</t>
  </si>
  <si>
    <t>Available
Head
m</t>
  </si>
  <si>
    <t>Pipe Lgt
Actual
m</t>
  </si>
  <si>
    <t>Pipe Lgt
Effective
m</t>
  </si>
  <si>
    <t>Prev
Pipe</t>
  </si>
  <si>
    <t>-</t>
  </si>
  <si>
    <t>Units</t>
  </si>
  <si>
    <t>l/s</t>
  </si>
  <si>
    <t xml:space="preserve">    load units</t>
  </si>
  <si>
    <t>units</t>
  </si>
  <si>
    <t>rate</t>
  </si>
  <si>
    <t>err</t>
  </si>
  <si>
    <t xml:space="preserve">Standard pipework sizes </t>
  </si>
  <si>
    <t>Pipe Selection Data for</t>
  </si>
  <si>
    <t>Automatic Pipesizing</t>
  </si>
  <si>
    <t>flow</t>
  </si>
  <si>
    <t>Copper Table X</t>
  </si>
  <si>
    <t>velocity</t>
  </si>
  <si>
    <t>area</t>
  </si>
  <si>
    <t>min</t>
  </si>
  <si>
    <t>max</t>
  </si>
  <si>
    <t>Size</t>
  </si>
  <si>
    <t>Bore</t>
  </si>
  <si>
    <t>m/s</t>
  </si>
  <si>
    <t>sq.m</t>
  </si>
  <si>
    <t>mm</t>
  </si>
  <si>
    <t>Loading Units</t>
  </si>
  <si>
    <t xml:space="preserve">      value</t>
  </si>
  <si>
    <t>diff</t>
  </si>
  <si>
    <t>Loading</t>
  </si>
  <si>
    <t>Flow Rate</t>
  </si>
  <si>
    <t xml:space="preserve">     between</t>
  </si>
  <si>
    <t>load</t>
  </si>
  <si>
    <t>Available Residual
Head (m)</t>
  </si>
  <si>
    <t>Total Pipe
Head Loss
m</t>
  </si>
  <si>
    <t>Add %age Losses
m</t>
  </si>
  <si>
    <t>Remarks/Comments</t>
  </si>
  <si>
    <t>Project          Title</t>
  </si>
  <si>
    <t>Service</t>
  </si>
  <si>
    <t>Date</t>
  </si>
  <si>
    <t>Pipe
Auto
Select</t>
  </si>
  <si>
    <t>+</t>
  </si>
  <si>
    <t>12
(6*11)</t>
  </si>
  <si>
    <t>11
(9+10)</t>
  </si>
  <si>
    <t>13
(8-12)</t>
  </si>
  <si>
    <t>Percentage Allowance for Frictional/Pipe Losses</t>
  </si>
  <si>
    <t>Calculation of pressure drop</t>
  </si>
  <si>
    <t>Hydraulic
Loss
m/m</t>
  </si>
  <si>
    <t>Cold Water</t>
  </si>
  <si>
    <t>Allow 1 Bar  at outlet</t>
  </si>
  <si>
    <t>Pump rated 2.8 bar</t>
  </si>
  <si>
    <t>Hot Water</t>
  </si>
  <si>
    <t>c1.0</t>
  </si>
  <si>
    <t>c1.1</t>
  </si>
  <si>
    <t>c1.2</t>
  </si>
  <si>
    <t>c1.3</t>
  </si>
  <si>
    <t>c1.4</t>
  </si>
  <si>
    <t>c1.5</t>
  </si>
  <si>
    <t>c1.6</t>
  </si>
  <si>
    <t>c1.7</t>
  </si>
  <si>
    <t>c1.8</t>
  </si>
  <si>
    <t>c1.9</t>
  </si>
  <si>
    <t>c1.10</t>
  </si>
  <si>
    <t>c1.11</t>
  </si>
  <si>
    <t>c1.12</t>
  </si>
  <si>
    <t>c1.13</t>
  </si>
  <si>
    <t>c1.14</t>
  </si>
  <si>
    <t>c1.15</t>
  </si>
  <si>
    <t>c1.16</t>
  </si>
  <si>
    <t>c1.17</t>
  </si>
  <si>
    <t>c1.18</t>
  </si>
  <si>
    <t>c1.19</t>
  </si>
  <si>
    <t>c1.20</t>
  </si>
  <si>
    <t>c1.21</t>
  </si>
  <si>
    <t>c1.22</t>
  </si>
  <si>
    <t>c1.23</t>
  </si>
  <si>
    <t>c1.24</t>
  </si>
  <si>
    <t>c1.25</t>
  </si>
  <si>
    <t>c1.26</t>
  </si>
  <si>
    <t>c1.27</t>
  </si>
  <si>
    <t>c1.28</t>
  </si>
  <si>
    <t>c1.29</t>
  </si>
  <si>
    <t>c1.30</t>
  </si>
  <si>
    <t>c1.31</t>
  </si>
  <si>
    <t>c1.32</t>
  </si>
  <si>
    <t>c1.33</t>
  </si>
  <si>
    <t>c1.34</t>
  </si>
  <si>
    <t>c1.35</t>
  </si>
  <si>
    <t>c1.36</t>
  </si>
  <si>
    <t>c1.37</t>
  </si>
  <si>
    <t>c1.38</t>
  </si>
  <si>
    <t>c1.39</t>
  </si>
  <si>
    <t>c1.40</t>
  </si>
  <si>
    <t>c1.41</t>
  </si>
  <si>
    <t>h1.0</t>
  </si>
  <si>
    <t>h1.1</t>
  </si>
  <si>
    <t>h1.2</t>
  </si>
  <si>
    <t>h1.3</t>
  </si>
  <si>
    <t>h1.4</t>
  </si>
  <si>
    <t>h1.5</t>
  </si>
  <si>
    <t>h1.6</t>
  </si>
  <si>
    <t>h1.7</t>
  </si>
  <si>
    <t>h1.8</t>
  </si>
  <si>
    <t>h1.9</t>
  </si>
  <si>
    <t>h1.10</t>
  </si>
  <si>
    <t>h1.11</t>
  </si>
  <si>
    <t>h1.12</t>
  </si>
  <si>
    <t>h1.13</t>
  </si>
  <si>
    <t>h1.14</t>
  </si>
  <si>
    <t>h1.15</t>
  </si>
  <si>
    <t>h1.16</t>
  </si>
  <si>
    <t>h1.17</t>
  </si>
  <si>
    <t>h1.18</t>
  </si>
  <si>
    <t>h1.19</t>
  </si>
  <si>
    <t>h1.20</t>
  </si>
  <si>
    <t>h1.21</t>
  </si>
  <si>
    <t>h1.22</t>
  </si>
  <si>
    <t>h1.23</t>
  </si>
  <si>
    <t xml:space="preserve">Node c1.1 on Cold Water </t>
  </si>
  <si>
    <t>c1.42</t>
  </si>
  <si>
    <t>c1.43</t>
  </si>
  <si>
    <t>c1.44</t>
  </si>
  <si>
    <t>c1.45</t>
  </si>
  <si>
    <t>c1.46</t>
  </si>
  <si>
    <t>c1.47</t>
  </si>
  <si>
    <t>c1.48</t>
  </si>
  <si>
    <t>c1.49</t>
  </si>
  <si>
    <t>c1.50</t>
  </si>
  <si>
    <t>c1.51</t>
  </si>
  <si>
    <t>c1.52</t>
  </si>
  <si>
    <t>c1.53</t>
  </si>
  <si>
    <t>c1.54</t>
  </si>
  <si>
    <t>c1.55</t>
  </si>
  <si>
    <t>c1.56</t>
  </si>
  <si>
    <t>c1.57</t>
  </si>
  <si>
    <t>c1.58</t>
  </si>
  <si>
    <t>c1.59</t>
  </si>
  <si>
    <t>h1.24</t>
  </si>
  <si>
    <t>h1.25</t>
  </si>
  <si>
    <t>h1.26</t>
  </si>
  <si>
    <t>h1.27</t>
  </si>
  <si>
    <t>h1.31</t>
  </si>
  <si>
    <t>h1.32</t>
  </si>
  <si>
    <t>h1.33</t>
  </si>
  <si>
    <t>h1.34</t>
  </si>
  <si>
    <t>h1.36</t>
  </si>
  <si>
    <t>h1.37</t>
  </si>
  <si>
    <t>h1.38</t>
  </si>
  <si>
    <t>h1.39</t>
  </si>
  <si>
    <t>h1.41</t>
  </si>
  <si>
    <t>h1.42</t>
  </si>
  <si>
    <t>h1.43</t>
  </si>
  <si>
    <t>h1.44</t>
  </si>
  <si>
    <t>h1.45</t>
  </si>
  <si>
    <t>h1.46</t>
  </si>
  <si>
    <t>h1.50</t>
  </si>
  <si>
    <t>h1.51</t>
  </si>
  <si>
    <t>h1.52</t>
  </si>
  <si>
    <t>h1.53</t>
  </si>
  <si>
    <t>h1.54</t>
  </si>
  <si>
    <t>h1.55</t>
  </si>
  <si>
    <t>c1.70</t>
  </si>
  <si>
    <t>c1.71</t>
  </si>
  <si>
    <t>c1.72</t>
  </si>
  <si>
    <t>c1.73</t>
  </si>
  <si>
    <t>c1.74</t>
  </si>
  <si>
    <t>c1.75</t>
  </si>
  <si>
    <t>c1.76</t>
  </si>
  <si>
    <t>c1.77</t>
  </si>
  <si>
    <t>c1.78</t>
  </si>
  <si>
    <t>c1.79</t>
  </si>
  <si>
    <t>c1.60</t>
  </si>
  <si>
    <t>c1.61</t>
  </si>
  <si>
    <t>c1.62</t>
  </si>
  <si>
    <t>c1.63</t>
  </si>
  <si>
    <t>c1.64</t>
  </si>
  <si>
    <t>c1.65</t>
  </si>
  <si>
    <t>c1.66</t>
  </si>
  <si>
    <t>c1.67</t>
  </si>
  <si>
    <t>c1.68</t>
  </si>
  <si>
    <t>c1.69</t>
  </si>
  <si>
    <t>h1.57</t>
  </si>
  <si>
    <t>h1.58</t>
  </si>
  <si>
    <t>h1.59</t>
  </si>
  <si>
    <t>h1.60</t>
  </si>
  <si>
    <t>h1.61</t>
  </si>
  <si>
    <t>h1.62</t>
  </si>
  <si>
    <t>h1.63</t>
  </si>
  <si>
    <t>h1.64</t>
  </si>
  <si>
    <t>h1.65</t>
  </si>
  <si>
    <t>h1.66</t>
  </si>
  <si>
    <t>h1.67</t>
  </si>
  <si>
    <t>h1.68</t>
  </si>
  <si>
    <t>h1.69</t>
  </si>
  <si>
    <t>Job No.</t>
  </si>
  <si>
    <t>Page No.</t>
  </si>
  <si>
    <t>Revision</t>
  </si>
  <si>
    <t>Calculations</t>
  </si>
  <si>
    <t>1 of 1</t>
  </si>
  <si>
    <t>Job</t>
  </si>
  <si>
    <t>PUBLIC</t>
  </si>
  <si>
    <t>HEALTH</t>
  </si>
  <si>
    <t>Checked</t>
  </si>
  <si>
    <t>System</t>
  </si>
  <si>
    <t>By</t>
  </si>
  <si>
    <t>PIPE 
REF</t>
  </si>
  <si>
    <t>LENGTH</t>
  </si>
  <si>
    <t>FLOW 
PIPE SIZE</t>
  </si>
  <si>
    <t>HEAT EMISSION M/RUN</t>
  </si>
  <si>
    <t>HEAT EMISSION PIPE RUN</t>
  </si>
  <si>
    <t>CUMMULATIVE HEAT EMISSION</t>
  </si>
  <si>
    <t>REMARKS</t>
  </si>
  <si>
    <t>metres</t>
  </si>
  <si>
    <t>mm dia</t>
  </si>
  <si>
    <t>w/m</t>
  </si>
  <si>
    <t>w</t>
  </si>
  <si>
    <t>r1.1</t>
  </si>
  <si>
    <t>r1.2</t>
  </si>
  <si>
    <t>r1.3</t>
  </si>
  <si>
    <t>r1.4</t>
  </si>
  <si>
    <t xml:space="preserve">TOTAL HEAT LOSS = </t>
  </si>
  <si>
    <t>W</t>
  </si>
  <si>
    <t>Heat Loss</t>
  </si>
  <si>
    <t>Q =</t>
  </si>
  <si>
    <t>q</t>
  </si>
  <si>
    <t xml:space="preserve">                (P Cp ^t)</t>
  </si>
  <si>
    <t>WHERE :-</t>
  </si>
  <si>
    <t>Q =  FLOW RATE in L/S</t>
  </si>
  <si>
    <t>q =  HEAT LOSS in WATTS</t>
  </si>
  <si>
    <t>P =  DENSITY OF WATER  =  1KG/L</t>
  </si>
  <si>
    <t>Cp = SPECIFIC HEAT OF WATER  = 4180 J/KG.K</t>
  </si>
  <si>
    <t>^t =  ALLOWABLE TEMPERATURE DROP IN DEGREES C</t>
  </si>
  <si>
    <t xml:space="preserve">ALLOWABLE TEMPERATURE DROP TAKEN AS </t>
  </si>
  <si>
    <t>60 DEG C FLOW</t>
  </si>
  <si>
    <t>55 DEG C RETURN. THERFORE   ^t   = 5 DEG C</t>
  </si>
  <si>
    <t>TAKING THERMAL CONDUCTIVITY OF INSULATING</t>
  </si>
  <si>
    <t xml:space="preserve">MATERIAL AS 0.044 W/M DEG C </t>
  </si>
  <si>
    <t>AND THICKNESS OF INSULATION AS 25MM</t>
  </si>
  <si>
    <t>THERFORE :-</t>
  </si>
  <si>
    <t>=</t>
  </si>
  <si>
    <t xml:space="preserve">(1x4180x5)  </t>
  </si>
  <si>
    <t xml:space="preserve">Q = </t>
  </si>
  <si>
    <t xml:space="preserve">HEAT LOSS  </t>
  </si>
  <si>
    <t>L/S</t>
  </si>
  <si>
    <t>Total
Head (m)</t>
  </si>
  <si>
    <t>Total head for Circulation Pump</t>
  </si>
  <si>
    <t>9
(7+8)</t>
  </si>
  <si>
    <t>11
(7+10)</t>
  </si>
  <si>
    <t>10
(5*9)</t>
  </si>
  <si>
    <t>FLOW REQUIRED TO KEEP TEMPERATURE</t>
  </si>
  <si>
    <t xml:space="preserve">LOSS TO BELOW 5 DEG C </t>
  </si>
  <si>
    <t>FRICTION LOSSES IN PIPEWORK</t>
  </si>
  <si>
    <t>FOR INDEX RUN</t>
  </si>
  <si>
    <t>SO :</t>
  </si>
  <si>
    <t>PUMP RATINGS:</t>
  </si>
  <si>
    <t>FLOW</t>
  </si>
  <si>
    <t>HEAD</t>
  </si>
  <si>
    <t>BAR</t>
  </si>
  <si>
    <t xml:space="preserve">HWCP -01 </t>
  </si>
  <si>
    <t>( ref HWS Flow Calc sheet )</t>
  </si>
  <si>
    <t>(ref HWCP Head calc sheet )</t>
  </si>
  <si>
    <t>7.95 metres</t>
  </si>
  <si>
    <t>Bar</t>
  </si>
  <si>
    <t>Hot Water Circulation Pump</t>
  </si>
  <si>
    <t>HWS Crc. Pump Head</t>
  </si>
  <si>
    <t xml:space="preserve">FLOW FOR HOT WATER CIRCULATING PUMP SIZED USING FORMULA: </t>
  </si>
  <si>
    <t>HWCP Flow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</si>
</sst>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_)"/>
    <numFmt numFmtId="174" formatCode="mm/dd/yy_)"/>
    <numFmt numFmtId="175" formatCode="0_)"/>
    <numFmt numFmtId="176" formatCode="0.0000_)"/>
    <numFmt numFmtId="177" formatCode="0.000000_)"/>
    <numFmt numFmtId="178" formatCode="0.00000_)"/>
    <numFmt numFmtId="179" formatCode="0.0"/>
    <numFmt numFmtId="180" formatCode="0;\-0;;@"/>
    <numFmt numFmtId="181" formatCode="0\l"/>
    <numFmt numFmtId="182" formatCode="0.000"/>
    <numFmt numFmtId="183" formatCode="0.0000"/>
    <numFmt numFmtId="184" formatCode="0.00000"/>
    <numFmt numFmtId="185" formatCode="#,##0.000"/>
    <numFmt numFmtId="186" formatCode="#,##0.0"/>
    <numFmt numFmtId="187" formatCode="s\ General"/>
    <numFmt numFmtId="188" formatCode="&quot;S&quot;0"/>
    <numFmt numFmtId="189" formatCode="&quot;H&quot;0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1"/>
      <name val="Optima"/>
      <family val="0"/>
    </font>
    <font>
      <b/>
      <sz val="16"/>
      <name val="Optima"/>
      <family val="0"/>
    </font>
    <font>
      <sz val="16"/>
      <name val="Optima"/>
      <family val="0"/>
    </font>
    <font>
      <b/>
      <sz val="14"/>
      <name val="Optima"/>
      <family val="0"/>
    </font>
    <font>
      <b/>
      <sz val="11"/>
      <name val="Optima"/>
      <family val="0"/>
    </font>
    <font>
      <sz val="11"/>
      <color indexed="10"/>
      <name val="Optima"/>
      <family val="0"/>
    </font>
    <font>
      <sz val="12"/>
      <name val="Optima"/>
      <family val="0"/>
    </font>
    <font>
      <sz val="12"/>
      <color indexed="10"/>
      <name val="Optima"/>
      <family val="0"/>
    </font>
    <font>
      <sz val="10"/>
      <name val="Arial"/>
      <family val="0"/>
    </font>
    <font>
      <sz val="11"/>
      <name val="CG Times"/>
      <family val="0"/>
    </font>
    <font>
      <sz val="8"/>
      <name val="Arial"/>
      <family val="0"/>
    </font>
    <font>
      <sz val="8"/>
      <name val="Optima"/>
      <family val="0"/>
    </font>
    <font>
      <b/>
      <sz val="12"/>
      <name val="Optima"/>
      <family val="0"/>
    </font>
    <font>
      <b/>
      <sz val="20"/>
      <name val="Optima"/>
      <family val="0"/>
    </font>
    <font>
      <sz val="10"/>
      <name val="Optima"/>
      <family val="0"/>
    </font>
    <font>
      <sz val="5"/>
      <name val="Optima"/>
      <family val="0"/>
    </font>
    <font>
      <sz val="9"/>
      <name val="Optima"/>
      <family val="0"/>
    </font>
    <font>
      <sz val="7"/>
      <name val="Optima"/>
      <family val="0"/>
    </font>
    <font>
      <b/>
      <sz val="7"/>
      <name val="Optima"/>
      <family val="0"/>
    </font>
    <font>
      <sz val="7"/>
      <color indexed="12"/>
      <name val="Opti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hair">
        <color indexed="55"/>
      </diagonal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8" fontId="0" fillId="0" borderId="0" xfId="0" applyNumberFormat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horizontal="center"/>
      <protection locked="0"/>
    </xf>
    <xf numFmtId="172" fontId="6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Fill="1" applyAlignment="1" applyProtection="1">
      <alignment horizontal="center"/>
      <protection locked="0"/>
    </xf>
    <xf numFmtId="172" fontId="6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hidden="1" locked="0"/>
    </xf>
    <xf numFmtId="0" fontId="6" fillId="0" borderId="0" xfId="0" applyFont="1" applyFill="1" applyAlignment="1" applyProtection="1">
      <alignment/>
      <protection hidden="1"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72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72" fontId="6" fillId="0" borderId="0" xfId="0" applyNumberFormat="1" applyFont="1" applyFill="1" applyAlignment="1" applyProtection="1">
      <alignment horizontal="centerContinuous"/>
      <protection locked="0"/>
    </xf>
    <xf numFmtId="172" fontId="6" fillId="0" borderId="0" xfId="0" applyNumberFormat="1" applyFont="1" applyFill="1" applyAlignment="1" applyProtection="1">
      <alignment horizontal="centerContinuous"/>
      <protection hidden="1" locked="0"/>
    </xf>
    <xf numFmtId="172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172" fontId="8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2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172" fontId="9" fillId="0" borderId="13" xfId="0" applyNumberFormat="1" applyFont="1" applyFill="1" applyBorder="1" applyAlignment="1" applyProtection="1">
      <alignment horizontal="right" vertical="center"/>
      <protection locked="0"/>
    </xf>
    <xf numFmtId="9" fontId="10" fillId="0" borderId="13" xfId="0" applyNumberFormat="1" applyFont="1" applyFill="1" applyBorder="1" applyAlignment="1" applyProtection="1">
      <alignment horizontal="center" vertical="center"/>
      <protection hidden="1" locked="0"/>
    </xf>
    <xf numFmtId="172" fontId="6" fillId="0" borderId="13" xfId="0" applyNumberFormat="1" applyFont="1" applyFill="1" applyBorder="1" applyAlignment="1" applyProtection="1">
      <alignment horizontal="centerContinuous"/>
      <protection locked="0"/>
    </xf>
    <xf numFmtId="0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hidden="1" locked="0"/>
    </xf>
    <xf numFmtId="0" fontId="6" fillId="34" borderId="11" xfId="0" applyFont="1" applyFill="1" applyBorder="1" applyAlignment="1" applyProtection="1">
      <alignment horizontal="center" vertical="center" textRotation="90"/>
      <protection hidden="1"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 hidden="1"/>
    </xf>
    <xf numFmtId="0" fontId="6" fillId="34" borderId="16" xfId="0" applyFont="1" applyFill="1" applyBorder="1" applyAlignment="1" applyProtection="1">
      <alignment horizontal="center" vertical="center" textRotation="90"/>
      <protection hidden="1"/>
    </xf>
    <xf numFmtId="0" fontId="6" fillId="34" borderId="16" xfId="0" applyFont="1" applyFill="1" applyBorder="1" applyAlignment="1" applyProtection="1">
      <alignment horizontal="center"/>
      <protection hidden="1"/>
    </xf>
    <xf numFmtId="2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5" borderId="15" xfId="0" applyNumberFormat="1" applyFont="1" applyFill="1" applyBorder="1" applyAlignment="1" applyProtection="1">
      <alignment horizontal="center" vertical="center"/>
      <protection/>
    </xf>
    <xf numFmtId="2" fontId="6" fillId="36" borderId="15" xfId="0" applyNumberFormat="1" applyFont="1" applyFill="1" applyBorder="1" applyAlignment="1" applyProtection="1">
      <alignment horizontal="center" vertical="center"/>
      <protection hidden="1"/>
    </xf>
    <xf numFmtId="0" fontId="6" fillId="36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NumberFormat="1" applyFont="1" applyFill="1" applyBorder="1" applyAlignment="1" applyProtection="1">
      <alignment horizontal="center" vertical="center"/>
      <protection hidden="1"/>
    </xf>
    <xf numFmtId="2" fontId="6" fillId="34" borderId="15" xfId="0" applyNumberFormat="1" applyFont="1" applyFill="1" applyBorder="1" applyAlignment="1" applyProtection="1">
      <alignment horizontal="center" vertical="center"/>
      <protection hidden="1"/>
    </xf>
    <xf numFmtId="2" fontId="6" fillId="33" borderId="15" xfId="0" applyNumberFormat="1" applyFont="1" applyFill="1" applyBorder="1" applyAlignment="1" applyProtection="1">
      <alignment horizontal="center" vertical="center"/>
      <protection locked="0"/>
    </xf>
    <xf numFmtId="2" fontId="6" fillId="37" borderId="15" xfId="0" applyNumberFormat="1" applyFont="1" applyFill="1" applyBorder="1" applyAlignment="1" applyProtection="1">
      <alignment horizontal="center" vertical="center"/>
      <protection hidden="1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/>
      <protection locked="0"/>
    </xf>
    <xf numFmtId="17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17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2" fontId="6" fillId="36" borderId="14" xfId="0" applyNumberFormat="1" applyFont="1" applyFill="1" applyBorder="1" applyAlignment="1" applyProtection="1">
      <alignment horizontal="center" vertical="center"/>
      <protection hidden="1"/>
    </xf>
    <xf numFmtId="0" fontId="6" fillId="36" borderId="14" xfId="0" applyNumberFormat="1" applyFont="1" applyFill="1" applyBorder="1" applyAlignment="1" applyProtection="1">
      <alignment horizontal="center" vertical="center"/>
      <protection/>
    </xf>
    <xf numFmtId="0" fontId="6" fillId="35" borderId="14" xfId="0" applyNumberFormat="1" applyFont="1" applyFill="1" applyBorder="1" applyAlignment="1" applyProtection="1">
      <alignment horizontal="center" vertical="center"/>
      <protection hidden="1"/>
    </xf>
    <xf numFmtId="2" fontId="6" fillId="34" borderId="14" xfId="0" applyNumberFormat="1" applyFont="1" applyFill="1" applyBorder="1" applyAlignment="1" applyProtection="1">
      <alignment horizontal="center" vertical="center"/>
      <protection hidden="1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7" borderId="14" xfId="0" applyNumberFormat="1" applyFont="1" applyFill="1" applyBorder="1" applyAlignment="1" applyProtection="1">
      <alignment horizontal="center" vertical="center"/>
      <protection hidden="1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/>
      <protection/>
    </xf>
    <xf numFmtId="2" fontId="6" fillId="33" borderId="15" xfId="0" applyNumberFormat="1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2" fontId="6" fillId="33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9" fontId="9" fillId="33" borderId="0" xfId="0" applyNumberFormat="1" applyFont="1" applyFill="1" applyAlignment="1" applyProtection="1">
      <alignment horizontal="center" vertical="center"/>
      <protection hidden="1" locked="0"/>
    </xf>
    <xf numFmtId="172" fontId="7" fillId="0" borderId="18" xfId="0" applyNumberFormat="1" applyFont="1" applyFill="1" applyBorder="1" applyAlignment="1" applyProtection="1">
      <alignment vertical="center" wrapText="1"/>
      <protection locked="0"/>
    </xf>
    <xf numFmtId="172" fontId="6" fillId="0" borderId="19" xfId="0" applyNumberFormat="1" applyFont="1" applyFill="1" applyBorder="1" applyAlignment="1" applyProtection="1">
      <alignment vertical="center" wrapText="1"/>
      <protection locked="0"/>
    </xf>
    <xf numFmtId="172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35" borderId="15" xfId="0" applyNumberFormat="1" applyFont="1" applyFill="1" applyBorder="1" applyAlignment="1" applyProtection="1">
      <alignment horizontal="center" vertical="center"/>
      <protection/>
    </xf>
    <xf numFmtId="172" fontId="11" fillId="38" borderId="0" xfId="0" applyNumberFormat="1" applyFont="1" applyFill="1" applyAlignment="1" applyProtection="1">
      <alignment/>
      <protection locked="0"/>
    </xf>
    <xf numFmtId="172" fontId="6" fillId="38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3" fillId="34" borderId="15" xfId="0" applyNumberFormat="1" applyFont="1" applyFill="1" applyBorder="1" applyAlignment="1" applyProtection="1">
      <alignment horizontal="center" vertical="center"/>
      <protection hidden="1"/>
    </xf>
    <xf numFmtId="0" fontId="13" fillId="34" borderId="14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/>
      <protection locked="0"/>
    </xf>
    <xf numFmtId="0" fontId="6" fillId="0" borderId="22" xfId="58" applyFont="1" applyBorder="1">
      <alignment/>
      <protection/>
    </xf>
    <xf numFmtId="0" fontId="6" fillId="0" borderId="19" xfId="58" applyFont="1" applyBorder="1">
      <alignment/>
      <protection/>
    </xf>
    <xf numFmtId="0" fontId="6" fillId="0" borderId="19" xfId="58" applyFont="1" applyBorder="1" applyAlignment="1">
      <alignment horizontal="center"/>
      <protection/>
    </xf>
    <xf numFmtId="0" fontId="6" fillId="0" borderId="23" xfId="58" applyFont="1" applyBorder="1" applyAlignment="1">
      <alignment horizontal="center"/>
      <protection/>
    </xf>
    <xf numFmtId="0" fontId="6" fillId="0" borderId="23" xfId="58" applyFont="1" applyBorder="1">
      <alignment/>
      <protection/>
    </xf>
    <xf numFmtId="0" fontId="17" fillId="0" borderId="24" xfId="58" applyFont="1" applyBorder="1" applyAlignment="1">
      <alignment vertical="top"/>
      <protection/>
    </xf>
    <xf numFmtId="0" fontId="6" fillId="0" borderId="25" xfId="58" applyFont="1" applyBorder="1">
      <alignment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19" fillId="0" borderId="13" xfId="58" applyFont="1" applyBorder="1" applyAlignment="1">
      <alignment horizontal="centerContinuous" vertical="center"/>
      <protection/>
    </xf>
    <xf numFmtId="0" fontId="6" fillId="0" borderId="13" xfId="58" applyFont="1" applyBorder="1" applyAlignment="1">
      <alignment horizontal="centerContinuous"/>
      <protection/>
    </xf>
    <xf numFmtId="0" fontId="6" fillId="0" borderId="26" xfId="58" applyFont="1" applyBorder="1" applyAlignment="1">
      <alignment horizontal="centerContinuous"/>
      <protection/>
    </xf>
    <xf numFmtId="0" fontId="17" fillId="0" borderId="27" xfId="58" applyFont="1" applyBorder="1" applyAlignment="1">
      <alignment vertical="top"/>
      <protection/>
    </xf>
    <xf numFmtId="0" fontId="6" fillId="0" borderId="13" xfId="58" applyFont="1" applyBorder="1" applyAlignment="1">
      <alignment vertical="top"/>
      <protection/>
    </xf>
    <xf numFmtId="0" fontId="6" fillId="0" borderId="26" xfId="58" applyFont="1" applyBorder="1" applyAlignment="1">
      <alignment vertical="top"/>
      <protection/>
    </xf>
    <xf numFmtId="0" fontId="6" fillId="0" borderId="28" xfId="58" applyFont="1" applyBorder="1" applyAlignment="1">
      <alignment vertical="top"/>
      <protection/>
    </xf>
    <xf numFmtId="0" fontId="20" fillId="0" borderId="29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horizontal="center"/>
      <protection/>
    </xf>
    <xf numFmtId="0" fontId="21" fillId="0" borderId="30" xfId="58" applyFont="1" applyBorder="1" applyAlignment="1">
      <alignment horizontal="center"/>
      <protection/>
    </xf>
    <xf numFmtId="0" fontId="17" fillId="0" borderId="0" xfId="58" applyFont="1" applyBorder="1" applyAlignment="1">
      <alignment vertical="top"/>
      <protection/>
    </xf>
    <xf numFmtId="0" fontId="10" fillId="0" borderId="21" xfId="58" applyFont="1" applyBorder="1" applyAlignment="1">
      <alignment horizontal="centerContinuous"/>
      <protection/>
    </xf>
    <xf numFmtId="0" fontId="6" fillId="0" borderId="0" xfId="58" applyFont="1" applyBorder="1" applyAlignment="1">
      <alignment horizontal="centerContinuous"/>
      <protection/>
    </xf>
    <xf numFmtId="0" fontId="6" fillId="0" borderId="31" xfId="58" applyFont="1" applyBorder="1" applyAlignment="1">
      <alignment horizontal="centerContinuous" vertical="center"/>
      <protection/>
    </xf>
    <xf numFmtId="0" fontId="20" fillId="0" borderId="32" xfId="58" applyFont="1" applyBorder="1" applyAlignment="1">
      <alignment vertical="top"/>
      <protection/>
    </xf>
    <xf numFmtId="0" fontId="6" fillId="0" borderId="13" xfId="58" applyFont="1" applyBorder="1">
      <alignment/>
      <protection/>
    </xf>
    <xf numFmtId="0" fontId="6" fillId="0" borderId="13" xfId="58" applyFont="1" applyBorder="1" applyAlignment="1">
      <alignment horizontal="center"/>
      <protection/>
    </xf>
    <xf numFmtId="0" fontId="6" fillId="0" borderId="26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Continuous" vertical="center" wrapText="1"/>
      <protection/>
    </xf>
    <xf numFmtId="0" fontId="10" fillId="0" borderId="13" xfId="58" applyFont="1" applyBorder="1" applyAlignment="1">
      <alignment vertical="center"/>
      <protection/>
    </xf>
    <xf numFmtId="0" fontId="10" fillId="0" borderId="26" xfId="58" applyFont="1" applyBorder="1" applyAlignment="1">
      <alignment vertical="center"/>
      <protection/>
    </xf>
    <xf numFmtId="0" fontId="10" fillId="0" borderId="27" xfId="58" applyFont="1" applyBorder="1" applyAlignment="1">
      <alignment horizontal="centerContinuous" vertical="center"/>
      <protection/>
    </xf>
    <xf numFmtId="0" fontId="6" fillId="0" borderId="13" xfId="58" applyFont="1" applyBorder="1" applyAlignment="1">
      <alignment horizontal="centerContinuous" vertical="center"/>
      <protection/>
    </xf>
    <xf numFmtId="0" fontId="6" fillId="0" borderId="28" xfId="58" applyFont="1" applyBorder="1" applyAlignment="1">
      <alignment horizontal="centerContinuous" vertical="center"/>
      <protection/>
    </xf>
    <xf numFmtId="0" fontId="17" fillId="0" borderId="33" xfId="58" applyFont="1" applyBorder="1" applyAlignment="1">
      <alignment vertical="center"/>
      <protection/>
    </xf>
    <xf numFmtId="14" fontId="6" fillId="0" borderId="34" xfId="58" applyNumberFormat="1" applyFont="1" applyBorder="1" applyAlignment="1">
      <alignment horizontal="centerContinuous" vertical="center"/>
      <protection/>
    </xf>
    <xf numFmtId="0" fontId="17" fillId="0" borderId="34" xfId="58" applyFont="1" applyBorder="1" applyAlignment="1">
      <alignment horizontal="centerContinuous" vertical="center"/>
      <protection/>
    </xf>
    <xf numFmtId="0" fontId="17" fillId="0" borderId="35" xfId="58" applyFont="1" applyBorder="1" applyAlignment="1">
      <alignment vertical="center"/>
      <protection/>
    </xf>
    <xf numFmtId="0" fontId="17" fillId="0" borderId="36" xfId="58" applyFont="1" applyBorder="1" applyAlignment="1">
      <alignment vertical="center"/>
      <protection/>
    </xf>
    <xf numFmtId="0" fontId="17" fillId="0" borderId="36" xfId="58" applyFont="1" applyBorder="1" applyAlignment="1">
      <alignment horizontal="center" vertical="center"/>
      <protection/>
    </xf>
    <xf numFmtId="0" fontId="17" fillId="0" borderId="37" xfId="58" applyFont="1" applyBorder="1" applyAlignment="1">
      <alignment vertical="top"/>
      <protection/>
    </xf>
    <xf numFmtId="0" fontId="17" fillId="0" borderId="38" xfId="58" applyFont="1" applyBorder="1" applyAlignment="1">
      <alignment vertical="top"/>
      <protection/>
    </xf>
    <xf numFmtId="0" fontId="6" fillId="0" borderId="37" xfId="58" applyFont="1" applyBorder="1" applyAlignment="1">
      <alignment/>
      <protection/>
    </xf>
    <xf numFmtId="0" fontId="6" fillId="0" borderId="31" xfId="58" applyFont="1" applyBorder="1">
      <alignment/>
      <protection/>
    </xf>
    <xf numFmtId="0" fontId="6" fillId="0" borderId="29" xfId="58" applyFont="1" applyBorder="1">
      <alignment/>
      <protection/>
    </xf>
    <xf numFmtId="0" fontId="17" fillId="0" borderId="39" xfId="58" applyFont="1" applyBorder="1" applyAlignment="1">
      <alignment vertical="center"/>
      <protection/>
    </xf>
    <xf numFmtId="0" fontId="17" fillId="0" borderId="40" xfId="58" applyFont="1" applyBorder="1" applyAlignment="1">
      <alignment vertical="center"/>
      <protection/>
    </xf>
    <xf numFmtId="0" fontId="17" fillId="0" borderId="41" xfId="58" applyFont="1" applyBorder="1" applyAlignment="1">
      <alignment vertical="center"/>
      <protection/>
    </xf>
    <xf numFmtId="0" fontId="6" fillId="0" borderId="42" xfId="58" applyFont="1" applyBorder="1" applyAlignment="1">
      <alignment horizontal="center"/>
      <protection/>
    </xf>
    <xf numFmtId="0" fontId="17" fillId="0" borderId="41" xfId="58" applyFont="1" applyBorder="1" applyAlignment="1">
      <alignment horizontal="center" vertical="center"/>
      <protection/>
    </xf>
    <xf numFmtId="0" fontId="6" fillId="0" borderId="43" xfId="58" applyFont="1" applyBorder="1">
      <alignment/>
      <protection/>
    </xf>
    <xf numFmtId="0" fontId="6" fillId="0" borderId="44" xfId="58" applyFont="1" applyBorder="1">
      <alignment/>
      <protection/>
    </xf>
    <xf numFmtId="0" fontId="6" fillId="0" borderId="18" xfId="58" applyFont="1" applyBorder="1">
      <alignment/>
      <protection/>
    </xf>
    <xf numFmtId="0" fontId="6" fillId="0" borderId="43" xfId="58" applyFont="1" applyBorder="1" applyAlignment="1">
      <alignment horizontal="left"/>
      <protection/>
    </xf>
    <xf numFmtId="0" fontId="6" fillId="0" borderId="44" xfId="58" applyFont="1" applyBorder="1" applyAlignment="1">
      <alignment horizontal="centerContinuous"/>
      <protection/>
    </xf>
    <xf numFmtId="0" fontId="6" fillId="0" borderId="45" xfId="58" applyFont="1" applyBorder="1" applyAlignment="1">
      <alignment horizontal="centerContinuous"/>
      <protection/>
    </xf>
    <xf numFmtId="0" fontId="6" fillId="0" borderId="29" xfId="58" applyFont="1" applyBorder="1" applyAlignment="1">
      <alignment horizontal="centerContinuous"/>
      <protection/>
    </xf>
    <xf numFmtId="0" fontId="22" fillId="0" borderId="46" xfId="57" applyFont="1" applyBorder="1" applyAlignment="1">
      <alignment horizontal="centerContinuous" vertical="center" wrapText="1"/>
      <protection/>
    </xf>
    <xf numFmtId="0" fontId="22" fillId="0" borderId="26" xfId="57" applyFont="1" applyBorder="1" applyAlignment="1">
      <alignment horizontal="centerContinuous" vertical="center" wrapText="1"/>
      <protection/>
    </xf>
    <xf numFmtId="0" fontId="22" fillId="0" borderId="13" xfId="57" applyFont="1" applyBorder="1" applyAlignment="1">
      <alignment horizontal="centerContinuous" vertical="center" wrapText="1"/>
      <protection/>
    </xf>
    <xf numFmtId="0" fontId="22" fillId="0" borderId="13" xfId="57" applyFont="1" applyBorder="1" applyAlignment="1">
      <alignment horizontal="centerContinuous" vertical="center"/>
      <protection/>
    </xf>
    <xf numFmtId="0" fontId="22" fillId="0" borderId="13" xfId="57" applyFont="1" applyBorder="1" applyAlignment="1">
      <alignment horizontal="centerContinuous"/>
      <protection/>
    </xf>
    <xf numFmtId="0" fontId="22" fillId="0" borderId="28" xfId="57" applyFont="1" applyBorder="1" applyAlignment="1">
      <alignment horizontal="centerContinuous"/>
      <protection/>
    </xf>
    <xf numFmtId="0" fontId="20" fillId="0" borderId="32" xfId="57" applyFont="1" applyBorder="1" applyAlignment="1">
      <alignment horizontal="centerContinuous" vertical="center" wrapText="1"/>
      <protection/>
    </xf>
    <xf numFmtId="0" fontId="20" fillId="0" borderId="13" xfId="57" applyFont="1" applyBorder="1" applyAlignment="1">
      <alignment horizontal="centerContinuous" vertical="center" wrapText="1"/>
      <protection/>
    </xf>
    <xf numFmtId="0" fontId="20" fillId="0" borderId="26" xfId="57" applyFont="1" applyBorder="1" applyAlignment="1">
      <alignment horizontal="centerContinuous"/>
      <protection/>
    </xf>
    <xf numFmtId="0" fontId="20" fillId="0" borderId="27" xfId="57" applyFont="1" applyBorder="1" applyAlignment="1">
      <alignment horizontal="centerContinuous"/>
      <protection/>
    </xf>
    <xf numFmtId="0" fontId="20" fillId="0" borderId="13" xfId="57" applyFont="1" applyBorder="1" applyAlignment="1">
      <alignment horizontal="centerContinuous"/>
      <protection/>
    </xf>
    <xf numFmtId="0" fontId="20" fillId="0" borderId="47" xfId="57" applyFont="1" applyBorder="1" applyAlignment="1">
      <alignment horizontal="centerContinuous"/>
      <protection/>
    </xf>
    <xf numFmtId="0" fontId="20" fillId="0" borderId="13" xfId="57" applyFont="1" applyBorder="1" applyAlignment="1">
      <alignment/>
      <protection/>
    </xf>
    <xf numFmtId="0" fontId="20" fillId="0" borderId="13" xfId="57" applyFont="1" applyBorder="1">
      <alignment/>
      <protection/>
    </xf>
    <xf numFmtId="0" fontId="20" fillId="0" borderId="28" xfId="57" applyFont="1" applyBorder="1">
      <alignment/>
      <protection/>
    </xf>
    <xf numFmtId="2" fontId="20" fillId="0" borderId="21" xfId="57" applyNumberFormat="1" applyFont="1" applyBorder="1" applyAlignment="1">
      <alignment horizontal="centerContinuous"/>
      <protection/>
    </xf>
    <xf numFmtId="0" fontId="20" fillId="0" borderId="0" xfId="57" applyFont="1" applyBorder="1" applyAlignment="1">
      <alignment horizontal="centerContinuous"/>
      <protection/>
    </xf>
    <xf numFmtId="2" fontId="20" fillId="0" borderId="0" xfId="57" applyNumberFormat="1" applyFont="1" applyBorder="1" applyAlignment="1">
      <alignment horizontal="centerContinuous"/>
      <protection/>
    </xf>
    <xf numFmtId="2" fontId="20" fillId="0" borderId="30" xfId="57" applyNumberFormat="1" applyFont="1" applyBorder="1" applyAlignment="1">
      <alignment horizontal="centerContinuous"/>
      <protection/>
    </xf>
    <xf numFmtId="0" fontId="20" fillId="0" borderId="0" xfId="57" applyFont="1" applyBorder="1">
      <alignment/>
      <protection/>
    </xf>
    <xf numFmtId="0" fontId="20" fillId="0" borderId="48" xfId="57" applyFont="1" applyBorder="1">
      <alignment/>
      <protection/>
    </xf>
    <xf numFmtId="182" fontId="20" fillId="0" borderId="0" xfId="57" applyNumberFormat="1" applyFont="1" applyBorder="1" applyAlignment="1">
      <alignment horizontal="centerContinuous"/>
      <protection/>
    </xf>
    <xf numFmtId="0" fontId="20" fillId="0" borderId="30" xfId="57" applyFont="1" applyBorder="1" applyAlignment="1">
      <alignment horizontal="centerContinuous"/>
      <protection/>
    </xf>
    <xf numFmtId="0" fontId="20" fillId="0" borderId="44" xfId="57" applyFont="1" applyBorder="1" applyAlignment="1">
      <alignment horizontal="centerContinuous"/>
      <protection/>
    </xf>
    <xf numFmtId="0" fontId="20" fillId="0" borderId="18" xfId="57" applyFont="1" applyBorder="1" applyAlignment="1">
      <alignment horizontal="centerContinuous"/>
      <protection/>
    </xf>
    <xf numFmtId="0" fontId="20" fillId="0" borderId="44" xfId="57" applyFont="1" applyBorder="1">
      <alignment/>
      <protection/>
    </xf>
    <xf numFmtId="0" fontId="20" fillId="0" borderId="45" xfId="57" applyFont="1" applyBorder="1">
      <alignment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23" fillId="0" borderId="0" xfId="57" applyFont="1" applyAlignment="1">
      <alignment horizontal="right"/>
      <protection/>
    </xf>
    <xf numFmtId="0" fontId="24" fillId="0" borderId="0" xfId="57" applyFont="1">
      <alignment/>
      <protection/>
    </xf>
    <xf numFmtId="0" fontId="23" fillId="0" borderId="0" xfId="57" applyFont="1" applyAlignment="1" quotePrefix="1">
      <alignment horizontal="right"/>
      <protection/>
    </xf>
    <xf numFmtId="0" fontId="24" fillId="0" borderId="0" xfId="57" applyFont="1" applyAlignment="1">
      <alignment horizontal="left"/>
      <protection/>
    </xf>
    <xf numFmtId="2" fontId="23" fillId="0" borderId="0" xfId="57" applyNumberFormat="1" applyFont="1" applyAlignment="1">
      <alignment horizontal="right"/>
      <protection/>
    </xf>
    <xf numFmtId="2" fontId="23" fillId="0" borderId="0" xfId="57" applyNumberFormat="1" applyFont="1">
      <alignment/>
      <protection/>
    </xf>
    <xf numFmtId="0" fontId="25" fillId="0" borderId="0" xfId="57" applyFont="1">
      <alignment/>
      <protection/>
    </xf>
    <xf numFmtId="1" fontId="23" fillId="0" borderId="0" xfId="57" applyNumberFormat="1" applyFont="1">
      <alignment/>
      <protection/>
    </xf>
    <xf numFmtId="0" fontId="6" fillId="0" borderId="0" xfId="58" applyFont="1" applyAlignment="1">
      <alignment/>
      <protection/>
    </xf>
    <xf numFmtId="0" fontId="20" fillId="0" borderId="0" xfId="58" applyFont="1">
      <alignment/>
      <protection/>
    </xf>
    <xf numFmtId="2" fontId="20" fillId="0" borderId="0" xfId="58" applyNumberFormat="1" applyFont="1">
      <alignment/>
      <protection/>
    </xf>
    <xf numFmtId="0" fontId="20" fillId="0" borderId="0" xfId="57" applyFont="1" applyBorder="1" applyAlignment="1">
      <alignment/>
      <protection/>
    </xf>
    <xf numFmtId="0" fontId="20" fillId="0" borderId="21" xfId="57" applyFont="1" applyBorder="1" applyAlignment="1">
      <alignment/>
      <protection/>
    </xf>
    <xf numFmtId="2" fontId="20" fillId="0" borderId="0" xfId="57" applyNumberFormat="1" applyFont="1" applyBorder="1" applyAlignment="1">
      <alignment horizontal="left"/>
      <protection/>
    </xf>
    <xf numFmtId="182" fontId="20" fillId="33" borderId="0" xfId="57" applyNumberFormat="1" applyFont="1" applyFill="1" applyBorder="1" applyAlignment="1">
      <alignment horizontal="centerContinuous"/>
      <protection/>
    </xf>
    <xf numFmtId="2" fontId="20" fillId="36" borderId="37" xfId="57" applyNumberFormat="1" applyFont="1" applyFill="1" applyBorder="1" applyAlignment="1">
      <alignment horizontal="centerContinuous"/>
      <protection/>
    </xf>
    <xf numFmtId="2" fontId="20" fillId="36" borderId="49" xfId="57" applyNumberFormat="1" applyFont="1" applyFill="1" applyBorder="1" applyAlignment="1">
      <alignment horizontal="centerContinuous"/>
      <protection/>
    </xf>
    <xf numFmtId="2" fontId="20" fillId="36" borderId="21" xfId="57" applyNumberFormat="1" applyFont="1" applyFill="1" applyBorder="1" applyAlignment="1">
      <alignment horizontal="centerContinuous"/>
      <protection/>
    </xf>
    <xf numFmtId="2" fontId="20" fillId="36" borderId="30" xfId="57" applyNumberFormat="1" applyFont="1" applyFill="1" applyBorder="1" applyAlignment="1">
      <alignment horizontal="centerContinuous"/>
      <protection/>
    </xf>
    <xf numFmtId="0" fontId="22" fillId="0" borderId="19" xfId="57" applyFont="1" applyBorder="1" applyAlignment="1">
      <alignment horizontal="centerContinuous" vertical="center" wrapText="1"/>
      <protection/>
    </xf>
    <xf numFmtId="0" fontId="22" fillId="0" borderId="19" xfId="57" applyFont="1" applyBorder="1" applyAlignment="1">
      <alignment horizontal="centerContinuous" vertical="center"/>
      <protection/>
    </xf>
    <xf numFmtId="0" fontId="22" fillId="0" borderId="19" xfId="57" applyFont="1" applyBorder="1" applyAlignment="1">
      <alignment horizontal="centerContinuous"/>
      <protection/>
    </xf>
    <xf numFmtId="0" fontId="22" fillId="0" borderId="25" xfId="57" applyFont="1" applyBorder="1" applyAlignment="1">
      <alignment horizontal="centerContinuous"/>
      <protection/>
    </xf>
    <xf numFmtId="0" fontId="20" fillId="0" borderId="29" xfId="57" applyFont="1" applyBorder="1" applyAlignment="1">
      <alignment horizontal="centerContinuous" vertical="center" wrapText="1"/>
      <protection/>
    </xf>
    <xf numFmtId="0" fontId="20" fillId="0" borderId="0" xfId="57" applyFont="1" applyBorder="1" applyAlignment="1">
      <alignment horizontal="centerContinuous" vertical="center" wrapText="1"/>
      <protection/>
    </xf>
    <xf numFmtId="2" fontId="20" fillId="36" borderId="0" xfId="57" applyNumberFormat="1" applyFont="1" applyFill="1" applyBorder="1" applyAlignment="1">
      <alignment horizontal="centerContinuous"/>
      <protection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right"/>
    </xf>
    <xf numFmtId="0" fontId="20" fillId="0" borderId="13" xfId="0" applyFont="1" applyBorder="1" applyAlignment="1">
      <alignment horizontal="centerContinuous"/>
    </xf>
    <xf numFmtId="0" fontId="20" fillId="0" borderId="44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0" fillId="0" borderId="44" xfId="0" applyNumberFormat="1" applyFont="1" applyBorder="1" applyAlignment="1">
      <alignment/>
    </xf>
    <xf numFmtId="172" fontId="6" fillId="0" borderId="26" xfId="0" applyNumberFormat="1" applyFont="1" applyFill="1" applyBorder="1" applyAlignment="1" applyProtection="1">
      <alignment vertical="center" wrapText="1"/>
      <protection locked="0"/>
    </xf>
    <xf numFmtId="2" fontId="20" fillId="0" borderId="43" xfId="57" applyNumberFormat="1" applyFont="1" applyBorder="1" applyAlignment="1">
      <alignment horizontal="centerContinuous"/>
      <protection/>
    </xf>
    <xf numFmtId="2" fontId="20" fillId="0" borderId="18" xfId="57" applyNumberFormat="1" applyFont="1" applyBorder="1" applyAlignment="1">
      <alignment horizontal="centerContinuous"/>
      <protection/>
    </xf>
    <xf numFmtId="0" fontId="23" fillId="0" borderId="29" xfId="57" applyFont="1" applyBorder="1">
      <alignment/>
      <protection/>
    </xf>
    <xf numFmtId="0" fontId="23" fillId="0" borderId="0" xfId="57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right"/>
      <protection/>
    </xf>
    <xf numFmtId="0" fontId="6" fillId="0" borderId="48" xfId="58" applyFont="1" applyBorder="1">
      <alignment/>
      <protection/>
    </xf>
    <xf numFmtId="0" fontId="24" fillId="0" borderId="29" xfId="57" applyFont="1" applyBorder="1">
      <alignment/>
      <protection/>
    </xf>
    <xf numFmtId="0" fontId="23" fillId="0" borderId="50" xfId="57" applyFont="1" applyBorder="1" applyAlignment="1" quotePrefix="1">
      <alignment horizontal="right"/>
      <protection/>
    </xf>
    <xf numFmtId="0" fontId="23" fillId="0" borderId="44" xfId="57" applyFont="1" applyBorder="1">
      <alignment/>
      <protection/>
    </xf>
    <xf numFmtId="0" fontId="23" fillId="0" borderId="44" xfId="57" applyFont="1" applyBorder="1" applyAlignment="1">
      <alignment horizontal="center"/>
      <protection/>
    </xf>
    <xf numFmtId="0" fontId="23" fillId="0" borderId="44" xfId="57" applyFont="1" applyBorder="1" applyAlignment="1">
      <alignment horizontal="right"/>
      <protection/>
    </xf>
    <xf numFmtId="0" fontId="6" fillId="0" borderId="45" xfId="58" applyFont="1" applyBorder="1">
      <alignment/>
      <protection/>
    </xf>
    <xf numFmtId="0" fontId="6" fillId="35" borderId="14" xfId="0" applyNumberFormat="1" applyFont="1" applyFill="1" applyBorder="1" applyAlignment="1" applyProtection="1">
      <alignment horizontal="center" vertical="center"/>
      <protection/>
    </xf>
    <xf numFmtId="172" fontId="6" fillId="0" borderId="48" xfId="0" applyNumberFormat="1" applyFont="1" applyFill="1" applyBorder="1" applyAlignment="1" applyProtection="1">
      <alignment/>
      <protection locked="0"/>
    </xf>
    <xf numFmtId="172" fontId="6" fillId="0" borderId="48" xfId="0" applyNumberFormat="1" applyFont="1" applyFill="1" applyBorder="1" applyAlignment="1" applyProtection="1">
      <alignment horizontal="centerContinuous"/>
      <protection locked="0"/>
    </xf>
    <xf numFmtId="1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Continuous"/>
    </xf>
    <xf numFmtId="2" fontId="20" fillId="0" borderId="44" xfId="57" applyNumberFormat="1" applyFont="1" applyBorder="1" applyAlignment="1">
      <alignment horizontal="centerContinuous"/>
      <protection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centerContinuous"/>
    </xf>
    <xf numFmtId="1" fontId="20" fillId="0" borderId="0" xfId="0" applyNumberFormat="1" applyFont="1" applyBorder="1" applyAlignment="1">
      <alignment horizontal="left"/>
    </xf>
    <xf numFmtId="1" fontId="20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Continuous"/>
    </xf>
    <xf numFmtId="2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centerContinuous"/>
    </xf>
    <xf numFmtId="14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172" fontId="8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72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172" fontId="9" fillId="0" borderId="0" xfId="0" applyNumberFormat="1" applyFont="1" applyFill="1" applyBorder="1" applyAlignment="1" applyProtection="1">
      <alignment horizontal="right" vertical="center"/>
      <protection locked="0"/>
    </xf>
    <xf numFmtId="172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54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23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55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172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3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179" fontId="20" fillId="0" borderId="21" xfId="57" applyNumberFormat="1" applyFont="1" applyBorder="1" applyAlignment="1">
      <alignment horizontal="center"/>
      <protection/>
    </xf>
    <xf numFmtId="179" fontId="20" fillId="0" borderId="30" xfId="57" applyNumberFormat="1" applyFont="1" applyBorder="1" applyAlignment="1">
      <alignment horizontal="center"/>
      <protection/>
    </xf>
    <xf numFmtId="179" fontId="20" fillId="0" borderId="43" xfId="57" applyNumberFormat="1" applyFont="1" applyBorder="1" applyAlignment="1">
      <alignment horizontal="center"/>
      <protection/>
    </xf>
    <xf numFmtId="179" fontId="20" fillId="0" borderId="18" xfId="57" applyNumberFormat="1" applyFont="1" applyBorder="1" applyAlignment="1">
      <alignment horizontal="center"/>
      <protection/>
    </xf>
    <xf numFmtId="179" fontId="20" fillId="0" borderId="0" xfId="57" applyNumberFormat="1" applyFont="1" applyBorder="1" applyAlignment="1">
      <alignment horizontal="center"/>
      <protection/>
    </xf>
    <xf numFmtId="179" fontId="20" fillId="36" borderId="21" xfId="57" applyNumberFormat="1" applyFont="1" applyFill="1" applyBorder="1" applyAlignment="1">
      <alignment horizontal="center"/>
      <protection/>
    </xf>
    <xf numFmtId="179" fontId="20" fillId="36" borderId="30" xfId="57" applyNumberFormat="1" applyFont="1" applyFill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0" fontId="20" fillId="0" borderId="30" xfId="57" applyFont="1" applyBorder="1" applyAlignment="1">
      <alignment horizontal="center"/>
      <protection/>
    </xf>
    <xf numFmtId="0" fontId="20" fillId="33" borderId="21" xfId="0" applyNumberFormat="1" applyFont="1" applyFill="1" applyBorder="1" applyAlignment="1" applyProtection="1">
      <alignment horizontal="center" vertical="center"/>
      <protection/>
    </xf>
    <xf numFmtId="0" fontId="20" fillId="33" borderId="30" xfId="0" applyNumberFormat="1" applyFont="1" applyFill="1" applyBorder="1" applyAlignment="1" applyProtection="1">
      <alignment horizontal="center" vertical="center"/>
      <protection/>
    </xf>
    <xf numFmtId="0" fontId="22" fillId="0" borderId="54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center" vertical="center" wrapText="1"/>
      <protection/>
    </xf>
    <xf numFmtId="0" fontId="20" fillId="0" borderId="37" xfId="57" applyFont="1" applyBorder="1" applyAlignment="1">
      <alignment horizontal="center"/>
      <protection/>
    </xf>
    <xf numFmtId="0" fontId="20" fillId="0" borderId="49" xfId="57" applyFont="1" applyBorder="1" applyAlignment="1">
      <alignment horizontal="center"/>
      <protection/>
    </xf>
    <xf numFmtId="0" fontId="20" fillId="0" borderId="35" xfId="57" applyFont="1" applyBorder="1" applyAlignment="1">
      <alignment horizontal="right"/>
      <protection/>
    </xf>
    <xf numFmtId="0" fontId="20" fillId="0" borderId="36" xfId="57" applyFont="1" applyBorder="1" applyAlignment="1">
      <alignment horizontal="right"/>
      <protection/>
    </xf>
    <xf numFmtId="0" fontId="22" fillId="0" borderId="46" xfId="57" applyFont="1" applyBorder="1" applyAlignment="1">
      <alignment horizontal="center" vertical="center"/>
      <protection/>
    </xf>
    <xf numFmtId="0" fontId="22" fillId="0" borderId="58" xfId="57" applyFont="1" applyBorder="1" applyAlignment="1">
      <alignment horizontal="center" vertical="center"/>
      <protection/>
    </xf>
    <xf numFmtId="0" fontId="22" fillId="0" borderId="59" xfId="57" applyFont="1" applyBorder="1" applyAlignment="1">
      <alignment horizontal="center" vertical="center"/>
      <protection/>
    </xf>
    <xf numFmtId="0" fontId="20" fillId="0" borderId="43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79" fontId="20" fillId="36" borderId="37" xfId="57" applyNumberFormat="1" applyFont="1" applyFill="1" applyBorder="1" applyAlignment="1">
      <alignment horizontal="center"/>
      <protection/>
    </xf>
    <xf numFmtId="179" fontId="20" fillId="36" borderId="49" xfId="57" applyNumberFormat="1" applyFont="1" applyFill="1" applyBorder="1" applyAlignment="1">
      <alignment horizontal="center"/>
      <protection/>
    </xf>
    <xf numFmtId="0" fontId="20" fillId="0" borderId="21" xfId="57" applyFont="1" applyBorder="1" applyAlignment="1">
      <alignment horizontal="right" vertical="center"/>
      <protection/>
    </xf>
    <xf numFmtId="0" fontId="20" fillId="0" borderId="0" xfId="57" applyFont="1" applyBorder="1" applyAlignment="1">
      <alignment horizontal="right" vertical="center"/>
      <protection/>
    </xf>
    <xf numFmtId="0" fontId="20" fillId="0" borderId="43" xfId="57" applyFont="1" applyBorder="1" applyAlignment="1">
      <alignment horizontal="right" vertical="center"/>
      <protection/>
    </xf>
    <xf numFmtId="0" fontId="20" fillId="0" borderId="44" xfId="57" applyFont="1" applyBorder="1" applyAlignment="1">
      <alignment horizontal="right" vertical="center"/>
      <protection/>
    </xf>
    <xf numFmtId="182" fontId="20" fillId="0" borderId="21" xfId="57" applyNumberFormat="1" applyFont="1" applyBorder="1" applyAlignment="1">
      <alignment horizontal="right" vertical="center"/>
      <protection/>
    </xf>
    <xf numFmtId="182" fontId="20" fillId="0" borderId="0" xfId="57" applyNumberFormat="1" applyFont="1" applyBorder="1" applyAlignment="1">
      <alignment horizontal="right" vertical="center"/>
      <protection/>
    </xf>
    <xf numFmtId="182" fontId="20" fillId="0" borderId="21" xfId="57" applyNumberFormat="1" applyFont="1" applyBorder="1" applyAlignment="1">
      <alignment horizontal="right"/>
      <protection/>
    </xf>
    <xf numFmtId="182" fontId="20" fillId="0" borderId="0" xfId="57" applyNumberFormat="1" applyFont="1" applyBorder="1" applyAlignment="1">
      <alignment horizontal="right"/>
      <protection/>
    </xf>
    <xf numFmtId="182" fontId="20" fillId="33" borderId="21" xfId="57" applyNumberFormat="1" applyFont="1" applyFill="1" applyBorder="1" applyAlignment="1">
      <alignment horizontal="right"/>
      <protection/>
    </xf>
    <xf numFmtId="182" fontId="20" fillId="33" borderId="0" xfId="57" applyNumberFormat="1" applyFont="1" applyFill="1" applyBorder="1" applyAlignment="1">
      <alignment horizontal="right"/>
      <protection/>
    </xf>
    <xf numFmtId="182" fontId="20" fillId="33" borderId="21" xfId="57" applyNumberFormat="1" applyFont="1" applyFill="1" applyBorder="1" applyAlignment="1">
      <alignment horizontal="right" vertical="center"/>
      <protection/>
    </xf>
    <xf numFmtId="182" fontId="20" fillId="33" borderId="0" xfId="57" applyNumberFormat="1" applyFont="1" applyFill="1" applyBorder="1" applyAlignment="1">
      <alignment horizontal="right" vertical="center"/>
      <protection/>
    </xf>
    <xf numFmtId="2" fontId="20" fillId="33" borderId="21" xfId="0" applyNumberFormat="1" applyFont="1" applyFill="1" applyBorder="1" applyAlignment="1" applyProtection="1">
      <alignment horizontal="center" vertical="center"/>
      <protection locked="0"/>
    </xf>
    <xf numFmtId="2" fontId="20" fillId="33" borderId="0" xfId="0" applyNumberFormat="1" applyFont="1" applyFill="1" applyBorder="1" applyAlignment="1" applyProtection="1">
      <alignment horizontal="center" vertical="center"/>
      <protection locked="0"/>
    </xf>
    <xf numFmtId="2" fontId="20" fillId="33" borderId="30" xfId="0" applyNumberFormat="1" applyFont="1" applyFill="1" applyBorder="1" applyAlignment="1" applyProtection="1">
      <alignment horizontal="center" vertical="center"/>
      <protection locked="0"/>
    </xf>
    <xf numFmtId="2" fontId="20" fillId="33" borderId="37" xfId="0" applyNumberFormat="1" applyFont="1" applyFill="1" applyBorder="1" applyAlignment="1" applyProtection="1">
      <alignment horizontal="center" vertical="center"/>
      <protection locked="0"/>
    </xf>
    <xf numFmtId="2" fontId="20" fillId="33" borderId="20" xfId="0" applyNumberFormat="1" applyFont="1" applyFill="1" applyBorder="1" applyAlignment="1" applyProtection="1">
      <alignment horizontal="center" vertical="center"/>
      <protection locked="0"/>
    </xf>
    <xf numFmtId="2" fontId="20" fillId="33" borderId="49" xfId="0" applyNumberFormat="1" applyFont="1" applyFill="1" applyBorder="1" applyAlignment="1" applyProtection="1">
      <alignment horizontal="center" vertical="center"/>
      <protection locked="0"/>
    </xf>
    <xf numFmtId="0" fontId="20" fillId="0" borderId="29" xfId="57" applyFont="1" applyBorder="1" applyAlignment="1">
      <alignment horizontal="center"/>
      <protection/>
    </xf>
    <xf numFmtId="0" fontId="20" fillId="0" borderId="50" xfId="57" applyFont="1" applyBorder="1" applyAlignment="1">
      <alignment horizontal="center"/>
      <protection/>
    </xf>
    <xf numFmtId="0" fontId="22" fillId="0" borderId="60" xfId="57" applyFont="1" applyBorder="1" applyAlignment="1">
      <alignment horizontal="center" vertical="center" wrapText="1"/>
      <protection/>
    </xf>
    <xf numFmtId="0" fontId="22" fillId="0" borderId="59" xfId="57" applyFont="1" applyBorder="1" applyAlignment="1">
      <alignment horizontal="center" vertical="center" wrapText="1"/>
      <protection/>
    </xf>
    <xf numFmtId="0" fontId="20" fillId="0" borderId="0" xfId="57" applyFont="1" applyBorder="1" applyAlignment="1">
      <alignment horizontal="center"/>
      <protection/>
    </xf>
    <xf numFmtId="0" fontId="20" fillId="33" borderId="29" xfId="57" applyFont="1" applyFill="1" applyBorder="1" applyAlignment="1">
      <alignment horizontal="center"/>
      <protection/>
    </xf>
    <xf numFmtId="0" fontId="20" fillId="33" borderId="30" xfId="57" applyFont="1" applyFill="1" applyBorder="1" applyAlignment="1">
      <alignment horizontal="center"/>
      <protection/>
    </xf>
    <xf numFmtId="0" fontId="20" fillId="33" borderId="61" xfId="57" applyFont="1" applyFill="1" applyBorder="1" applyAlignment="1">
      <alignment horizontal="center"/>
      <protection/>
    </xf>
    <xf numFmtId="0" fontId="20" fillId="33" borderId="49" xfId="57" applyFont="1" applyFill="1" applyBorder="1" applyAlignment="1">
      <alignment horizontal="center"/>
      <protection/>
    </xf>
    <xf numFmtId="0" fontId="18" fillId="0" borderId="29" xfId="58" applyFont="1" applyBorder="1" applyAlignment="1">
      <alignment horizontal="center" vertical="center" wrapText="1"/>
      <protection/>
    </xf>
    <xf numFmtId="0" fontId="18" fillId="0" borderId="0" xfId="58" applyFont="1" applyBorder="1" applyAlignment="1">
      <alignment horizontal="center" vertical="center" wrapText="1"/>
      <protection/>
    </xf>
    <xf numFmtId="0" fontId="18" fillId="0" borderId="30" xfId="58" applyFont="1" applyBorder="1" applyAlignment="1">
      <alignment horizontal="center" vertical="center" wrapText="1"/>
      <protection/>
    </xf>
    <xf numFmtId="49" fontId="10" fillId="0" borderId="13" xfId="58" applyNumberFormat="1" applyFont="1" applyBorder="1" applyAlignment="1">
      <alignment horizontal="center" vertical="center"/>
      <protection/>
    </xf>
    <xf numFmtId="49" fontId="10" fillId="0" borderId="26" xfId="58" applyNumberFormat="1" applyFont="1" applyBorder="1" applyAlignment="1">
      <alignment horizontal="center" vertical="center"/>
      <protection/>
    </xf>
    <xf numFmtId="14" fontId="17" fillId="0" borderId="42" xfId="58" applyNumberFormat="1" applyFont="1" applyBorder="1" applyAlignment="1">
      <alignment horizontal="center"/>
      <protection/>
    </xf>
    <xf numFmtId="14" fontId="17" fillId="0" borderId="62" xfId="58" applyNumberFormat="1" applyFont="1" applyBorder="1" applyAlignment="1">
      <alignment horizontal="center"/>
      <protection/>
    </xf>
    <xf numFmtId="0" fontId="10" fillId="0" borderId="20" xfId="58" applyFont="1" applyBorder="1" applyAlignment="1">
      <alignment horizontal="left" vertical="center" wrapText="1"/>
      <protection/>
    </xf>
    <xf numFmtId="0" fontId="10" fillId="0" borderId="49" xfId="58" applyFont="1" applyBorder="1" applyAlignment="1">
      <alignment horizontal="left" vertical="center" wrapText="1"/>
      <protection/>
    </xf>
    <xf numFmtId="0" fontId="10" fillId="0" borderId="20" xfId="58" applyFont="1" applyBorder="1" applyAlignment="1">
      <alignment horizontal="left"/>
      <protection/>
    </xf>
    <xf numFmtId="0" fontId="20" fillId="33" borderId="37" xfId="0" applyNumberFormat="1" applyFont="1" applyFill="1" applyBorder="1" applyAlignment="1" applyProtection="1">
      <alignment horizontal="center" vertical="center"/>
      <protection/>
    </xf>
    <xf numFmtId="0" fontId="20" fillId="33" borderId="49" xfId="0" applyNumberFormat="1" applyFont="1" applyFill="1" applyBorder="1" applyAlignment="1" applyProtection="1">
      <alignment horizontal="center" vertical="center"/>
      <protection/>
    </xf>
    <xf numFmtId="0" fontId="20" fillId="0" borderId="29" xfId="57" applyFont="1" applyFill="1" applyBorder="1" applyAlignment="1">
      <alignment horizontal="center"/>
      <protection/>
    </xf>
    <xf numFmtId="0" fontId="20" fillId="0" borderId="0" xfId="57" applyFont="1" applyFill="1" applyBorder="1" applyAlignment="1">
      <alignment horizontal="center"/>
      <protection/>
    </xf>
    <xf numFmtId="0" fontId="22" fillId="0" borderId="22" xfId="57" applyFont="1" applyBorder="1" applyAlignment="1">
      <alignment horizontal="center" vertical="center" wrapText="1"/>
      <protection/>
    </xf>
    <xf numFmtId="0" fontId="22" fillId="0" borderId="19" xfId="57" applyFont="1" applyBorder="1" applyAlignment="1">
      <alignment horizontal="center" vertical="center"/>
      <protection/>
    </xf>
    <xf numFmtId="0" fontId="20" fillId="0" borderId="44" xfId="57" applyFont="1" applyBorder="1" applyAlignment="1">
      <alignment horizontal="center"/>
      <protection/>
    </xf>
    <xf numFmtId="179" fontId="20" fillId="0" borderId="44" xfId="57" applyNumberFormat="1" applyFont="1" applyBorder="1" applyAlignment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ding units - Water" xfId="57"/>
    <cellStyle name="Normal_WATER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indexed="43"/>
      </font>
    </dxf>
    <dxf>
      <font>
        <color indexed="43"/>
      </font>
    </dxf>
    <dxf>
      <font>
        <color indexed="22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22"/>
      </font>
    </dxf>
    <dxf>
      <font>
        <color indexed="43"/>
      </font>
    </dxf>
    <dxf>
      <font>
        <color indexed="43"/>
      </font>
    </dxf>
    <dxf>
      <font>
        <color indexed="22"/>
      </font>
    </dxf>
    <dxf>
      <font>
        <color indexed="43"/>
      </font>
    </dxf>
    <dxf>
      <font>
        <color rgb="FFFFFF99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Simon\Calculation%20Spreadsheets\Thrust%20Block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rust Block Calc"/>
      <sheetName val="Ductile Iron Fittings"/>
      <sheetName val="Bearing Pressu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42"/>
  <sheetViews>
    <sheetView showZeros="0" tabSelected="1" view="pageBreakPreview" zoomScale="75" zoomScaleNormal="75" zoomScaleSheetLayoutView="75" zoomScalePageLayoutView="0" workbookViewId="0" topLeftCell="A1">
      <selection activeCell="Z3" sqref="Z3"/>
    </sheetView>
  </sheetViews>
  <sheetFormatPr defaultColWidth="9.140625" defaultRowHeight="18.75" customHeight="1"/>
  <cols>
    <col min="1" max="1" width="11.140625" style="16" customWidth="1"/>
    <col min="2" max="2" width="11.140625" style="78" customWidth="1"/>
    <col min="3" max="6" width="11.140625" style="16" hidden="1" customWidth="1"/>
    <col min="7" max="7" width="11.140625" style="15" customWidth="1"/>
    <col min="8" max="8" width="11.140625" style="16" customWidth="1"/>
    <col min="9" max="11" width="11.140625" style="16" hidden="1" customWidth="1"/>
    <col min="12" max="13" width="11.140625" style="15" customWidth="1"/>
    <col min="14" max="17" width="11.140625" style="15" hidden="1" customWidth="1"/>
    <col min="18" max="18" width="11.140625" style="15" customWidth="1"/>
    <col min="19" max="19" width="11.140625" style="16" customWidth="1"/>
    <col min="20" max="20" width="11.140625" style="15" customWidth="1"/>
    <col min="21" max="21" width="11.140625" style="16" customWidth="1"/>
    <col min="22" max="24" width="12.7109375" style="15" customWidth="1"/>
    <col min="25" max="25" width="15.8515625" style="15" customWidth="1"/>
    <col min="26" max="26" width="14.00390625" style="16" customWidth="1"/>
    <col min="27" max="27" width="30.00390625" style="16" customWidth="1"/>
    <col min="28" max="28" width="20.140625" style="16" customWidth="1"/>
    <col min="29" max="32" width="9.140625" style="16" customWidth="1"/>
    <col min="33" max="16384" width="9.140625" style="17" customWidth="1"/>
  </cols>
  <sheetData>
    <row r="1" spans="1:28" ht="18.75" customHeight="1" thickBot="1">
      <c r="A1" s="11"/>
      <c r="B1" s="12"/>
      <c r="C1" s="13"/>
      <c r="D1" s="13"/>
      <c r="E1" s="13"/>
      <c r="F1" s="13"/>
      <c r="G1" s="14"/>
      <c r="H1" s="13"/>
      <c r="I1" s="13"/>
      <c r="J1" s="13"/>
      <c r="K1" s="13"/>
      <c r="L1" s="14"/>
      <c r="AB1" s="86"/>
    </row>
    <row r="2" spans="1:31" ht="18.75" customHeight="1">
      <c r="A2" s="11"/>
      <c r="B2" s="12"/>
      <c r="C2" s="13"/>
      <c r="D2" s="13"/>
      <c r="E2" s="13"/>
      <c r="F2" s="13"/>
      <c r="G2" s="14"/>
      <c r="H2" s="13"/>
      <c r="I2" s="13"/>
      <c r="J2" s="13"/>
      <c r="K2" s="84"/>
      <c r="L2" s="265" t="s">
        <v>73</v>
      </c>
      <c r="M2" s="256"/>
      <c r="N2" s="18"/>
      <c r="O2" s="18"/>
      <c r="P2" s="18"/>
      <c r="Q2" s="18"/>
      <c r="R2" s="256"/>
      <c r="S2" s="256"/>
      <c r="T2" s="256"/>
      <c r="U2" s="256"/>
      <c r="V2" s="256" t="s">
        <v>74</v>
      </c>
      <c r="W2" s="259" t="s">
        <v>84</v>
      </c>
      <c r="X2" s="260"/>
      <c r="Y2" s="261"/>
      <c r="Z2" s="81" t="s">
        <v>2</v>
      </c>
      <c r="AA2" s="253"/>
      <c r="AB2" s="87"/>
      <c r="AC2" s="19"/>
      <c r="AD2" s="19"/>
      <c r="AE2" s="20"/>
    </row>
    <row r="3" spans="1:31" ht="18.75" customHeight="1">
      <c r="A3" s="21" t="s">
        <v>0</v>
      </c>
      <c r="B3" s="12"/>
      <c r="C3" s="21"/>
      <c r="D3" s="21"/>
      <c r="E3" s="21"/>
      <c r="F3" s="21"/>
      <c r="G3" s="22"/>
      <c r="H3" s="21"/>
      <c r="I3" s="21"/>
      <c r="J3" s="21"/>
      <c r="K3" s="85" t="s">
        <v>77</v>
      </c>
      <c r="L3" s="266"/>
      <c r="M3" s="257"/>
      <c r="N3" s="23"/>
      <c r="O3" s="23"/>
      <c r="P3" s="23"/>
      <c r="Q3" s="23"/>
      <c r="R3" s="257"/>
      <c r="S3" s="257"/>
      <c r="T3" s="257"/>
      <c r="U3" s="257"/>
      <c r="V3" s="257"/>
      <c r="W3" s="262"/>
      <c r="X3" s="263"/>
      <c r="Y3" s="264"/>
      <c r="Z3" s="217"/>
      <c r="AA3" s="254"/>
      <c r="AB3" s="87"/>
      <c r="AC3" s="19"/>
      <c r="AD3" s="19"/>
      <c r="AE3" s="20"/>
    </row>
    <row r="4" spans="1:31" ht="18.75" customHeight="1">
      <c r="A4" s="21"/>
      <c r="B4" s="12"/>
      <c r="C4" s="21"/>
      <c r="D4" s="21"/>
      <c r="E4" s="21"/>
      <c r="F4" s="21"/>
      <c r="G4" s="22"/>
      <c r="H4" s="21"/>
      <c r="I4" s="21"/>
      <c r="J4" s="21"/>
      <c r="K4" s="85" t="s">
        <v>41</v>
      </c>
      <c r="L4" s="266" t="s">
        <v>1</v>
      </c>
      <c r="M4" s="257"/>
      <c r="N4" s="23"/>
      <c r="O4" s="23"/>
      <c r="P4" s="23"/>
      <c r="Q4" s="23"/>
      <c r="R4" s="268"/>
      <c r="S4" s="269"/>
      <c r="T4" s="269"/>
      <c r="U4" s="270"/>
      <c r="V4" s="257" t="s">
        <v>75</v>
      </c>
      <c r="W4" s="245"/>
      <c r="X4" s="246"/>
      <c r="Y4" s="247"/>
      <c r="Z4" s="82" t="s">
        <v>3</v>
      </c>
      <c r="AA4" s="251"/>
      <c r="AB4" s="87"/>
      <c r="AC4" s="25"/>
      <c r="AD4" s="25"/>
      <c r="AE4" s="26"/>
    </row>
    <row r="5" spans="1:31" ht="18.75" customHeight="1" thickBot="1">
      <c r="A5" s="21"/>
      <c r="B5" s="12"/>
      <c r="C5" s="21"/>
      <c r="D5" s="21"/>
      <c r="E5" s="21"/>
      <c r="F5" s="21"/>
      <c r="G5" s="22"/>
      <c r="H5" s="21"/>
      <c r="I5" s="21"/>
      <c r="J5" s="21"/>
      <c r="K5" s="21"/>
      <c r="L5" s="267"/>
      <c r="M5" s="258"/>
      <c r="N5" s="27"/>
      <c r="O5" s="27"/>
      <c r="P5" s="27"/>
      <c r="Q5" s="27"/>
      <c r="R5" s="271"/>
      <c r="S5" s="272"/>
      <c r="T5" s="272"/>
      <c r="U5" s="273"/>
      <c r="V5" s="258"/>
      <c r="W5" s="248"/>
      <c r="X5" s="249"/>
      <c r="Y5" s="250"/>
      <c r="Z5" s="80"/>
      <c r="AA5" s="252"/>
      <c r="AB5" s="86"/>
      <c r="AC5" s="25"/>
      <c r="AD5" s="25"/>
      <c r="AE5" s="26"/>
    </row>
    <row r="6" spans="1:31" ht="9.75" customHeight="1">
      <c r="A6" s="21"/>
      <c r="B6" s="12"/>
      <c r="C6" s="21"/>
      <c r="D6" s="21"/>
      <c r="E6" s="21"/>
      <c r="F6" s="21"/>
      <c r="G6" s="22"/>
      <c r="H6" s="21"/>
      <c r="I6" s="21"/>
      <c r="J6" s="21"/>
      <c r="K6" s="21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4"/>
      <c r="AB6" s="88"/>
      <c r="AC6" s="25"/>
      <c r="AD6" s="25"/>
      <c r="AE6" s="26"/>
    </row>
    <row r="7" spans="1:31" ht="30.75" customHeight="1">
      <c r="A7" s="21" t="s">
        <v>0</v>
      </c>
      <c r="B7" s="12"/>
      <c r="C7" s="21"/>
      <c r="D7" s="21"/>
      <c r="E7" s="21"/>
      <c r="F7" s="21"/>
      <c r="G7" s="22"/>
      <c r="H7" s="21"/>
      <c r="I7" s="21"/>
      <c r="J7" s="21"/>
      <c r="K7" s="21"/>
      <c r="L7" s="22"/>
      <c r="M7" s="22"/>
      <c r="N7" s="22"/>
      <c r="O7" s="22"/>
      <c r="P7" s="22"/>
      <c r="Q7" s="22"/>
      <c r="R7" s="255" t="s">
        <v>81</v>
      </c>
      <c r="S7" s="255"/>
      <c r="T7" s="255"/>
      <c r="U7" s="255"/>
      <c r="V7" s="255"/>
      <c r="W7" s="255"/>
      <c r="X7" s="255"/>
      <c r="Y7" s="79">
        <v>0.4</v>
      </c>
      <c r="Z7" s="29"/>
      <c r="AA7" s="29"/>
      <c r="AB7" s="88"/>
      <c r="AC7" s="30"/>
      <c r="AD7" s="30"/>
      <c r="AE7" s="30"/>
    </row>
    <row r="8" spans="1:31" ht="9.75" customHeight="1">
      <c r="A8" s="21"/>
      <c r="B8" s="12"/>
      <c r="C8" s="21"/>
      <c r="D8" s="21"/>
      <c r="E8" s="21"/>
      <c r="F8" s="21"/>
      <c r="G8" s="22"/>
      <c r="H8" s="21"/>
      <c r="I8" s="21"/>
      <c r="J8" s="21"/>
      <c r="K8" s="21"/>
      <c r="L8" s="22"/>
      <c r="M8" s="22"/>
      <c r="N8" s="22"/>
      <c r="O8" s="22"/>
      <c r="P8" s="22"/>
      <c r="Q8" s="22"/>
      <c r="R8" s="31"/>
      <c r="S8" s="31"/>
      <c r="T8" s="31"/>
      <c r="U8" s="31"/>
      <c r="V8" s="31"/>
      <c r="W8" s="31"/>
      <c r="X8" s="31"/>
      <c r="Y8" s="32"/>
      <c r="Z8" s="33"/>
      <c r="AA8" s="33"/>
      <c r="AB8" s="89"/>
      <c r="AC8" s="30"/>
      <c r="AD8" s="30"/>
      <c r="AE8" s="30"/>
    </row>
    <row r="9" spans="1:28" ht="38.25" customHeight="1">
      <c r="A9" s="34">
        <v>1</v>
      </c>
      <c r="B9" s="34" t="s">
        <v>4</v>
      </c>
      <c r="C9" s="34" t="s">
        <v>5</v>
      </c>
      <c r="D9" s="34" t="s">
        <v>6</v>
      </c>
      <c r="E9" s="34" t="s">
        <v>7</v>
      </c>
      <c r="F9" s="34" t="s">
        <v>8</v>
      </c>
      <c r="G9" s="35" t="s">
        <v>9</v>
      </c>
      <c r="H9" s="34" t="s">
        <v>10</v>
      </c>
      <c r="I9" s="34" t="s">
        <v>11</v>
      </c>
      <c r="J9" s="34" t="s">
        <v>12</v>
      </c>
      <c r="K9" s="34"/>
      <c r="L9" s="35" t="s">
        <v>13</v>
      </c>
      <c r="M9" s="35" t="s">
        <v>14</v>
      </c>
      <c r="N9" s="35" t="s">
        <v>15</v>
      </c>
      <c r="O9" s="35" t="s">
        <v>16</v>
      </c>
      <c r="P9" s="35" t="s">
        <v>17</v>
      </c>
      <c r="Q9" s="35" t="s">
        <v>18</v>
      </c>
      <c r="R9" s="35" t="s">
        <v>19</v>
      </c>
      <c r="S9" s="34" t="s">
        <v>20</v>
      </c>
      <c r="T9" s="35" t="s">
        <v>21</v>
      </c>
      <c r="U9" s="34" t="s">
        <v>22</v>
      </c>
      <c r="V9" s="35">
        <v>10</v>
      </c>
      <c r="W9" s="36" t="s">
        <v>79</v>
      </c>
      <c r="X9" s="36" t="s">
        <v>78</v>
      </c>
      <c r="Y9" s="36" t="s">
        <v>80</v>
      </c>
      <c r="Z9" s="37">
        <v>14</v>
      </c>
      <c r="AA9" s="38">
        <v>15</v>
      </c>
      <c r="AB9" s="90" t="s">
        <v>0</v>
      </c>
    </row>
    <row r="10" spans="1:28" ht="55.5" customHeight="1">
      <c r="A10" s="39" t="s">
        <v>23</v>
      </c>
      <c r="B10" s="39" t="s">
        <v>24</v>
      </c>
      <c r="C10" s="39" t="s">
        <v>25</v>
      </c>
      <c r="D10" s="39" t="s">
        <v>26</v>
      </c>
      <c r="E10" s="39" t="s">
        <v>27</v>
      </c>
      <c r="F10" s="39" t="s">
        <v>28</v>
      </c>
      <c r="G10" s="40" t="s">
        <v>29</v>
      </c>
      <c r="H10" s="39" t="s">
        <v>30</v>
      </c>
      <c r="I10" s="39" t="s">
        <v>31</v>
      </c>
      <c r="J10" s="39" t="s">
        <v>32</v>
      </c>
      <c r="K10" s="42" t="s">
        <v>76</v>
      </c>
      <c r="L10" s="41" t="s">
        <v>33</v>
      </c>
      <c r="M10" s="40" t="s">
        <v>34</v>
      </c>
      <c r="N10" s="40" t="s">
        <v>82</v>
      </c>
      <c r="O10" s="40"/>
      <c r="P10" s="40"/>
      <c r="Q10" s="40" t="s">
        <v>83</v>
      </c>
      <c r="R10" s="40" t="s">
        <v>35</v>
      </c>
      <c r="S10" s="39" t="s">
        <v>36</v>
      </c>
      <c r="T10" s="40" t="s">
        <v>37</v>
      </c>
      <c r="U10" s="39" t="s">
        <v>38</v>
      </c>
      <c r="V10" s="40" t="s">
        <v>71</v>
      </c>
      <c r="W10" s="40" t="s">
        <v>39</v>
      </c>
      <c r="X10" s="40" t="s">
        <v>70</v>
      </c>
      <c r="Y10" s="40" t="s">
        <v>69</v>
      </c>
      <c r="Z10" s="39" t="s">
        <v>40</v>
      </c>
      <c r="AA10" s="42" t="s">
        <v>72</v>
      </c>
      <c r="AB10" s="90"/>
    </row>
    <row r="11" spans="1:28" ht="18.75" customHeight="1">
      <c r="A11" s="43" t="s">
        <v>88</v>
      </c>
      <c r="B11" s="44"/>
      <c r="C11" s="44"/>
      <c r="D11" s="44"/>
      <c r="E11" s="44"/>
      <c r="F11" s="44"/>
      <c r="G11" s="45"/>
      <c r="H11" s="44"/>
      <c r="I11" s="44"/>
      <c r="J11" s="44"/>
      <c r="K11" s="91"/>
      <c r="L11" s="46"/>
      <c r="M11" s="45"/>
      <c r="N11" s="45"/>
      <c r="O11" s="45"/>
      <c r="P11" s="45"/>
      <c r="Q11" s="45"/>
      <c r="R11" s="45"/>
      <c r="S11" s="44"/>
      <c r="T11" s="47"/>
      <c r="U11" s="44"/>
      <c r="V11" s="45"/>
      <c r="W11" s="45"/>
      <c r="X11" s="45"/>
      <c r="Y11" s="48">
        <v>35</v>
      </c>
      <c r="Z11" s="44"/>
      <c r="AA11" s="49" t="s">
        <v>86</v>
      </c>
      <c r="AB11" s="92"/>
    </row>
    <row r="12" spans="1:28" s="60" customFormat="1" ht="18.75" customHeight="1">
      <c r="A12" s="43" t="s">
        <v>89</v>
      </c>
      <c r="B12" s="50">
        <v>2210</v>
      </c>
      <c r="C12" s="51">
        <f>VLOOKUP($B12,[0]!Loadunits,7)</f>
        <v>4</v>
      </c>
      <c r="D12" s="51">
        <f>VLOOKUP($B12,[0]!Loadunits,6)</f>
        <v>1000</v>
      </c>
      <c r="E12" s="51">
        <f>VLOOKUP($B12,[0]!Loadunits,2)</f>
        <v>11.2</v>
      </c>
      <c r="F12" s="51">
        <f>VLOOKUP($B12,[0]!Loadunits,1)</f>
        <v>2000</v>
      </c>
      <c r="G12" s="52">
        <f aca="true" t="shared" si="0" ref="G12:G75">IF(ISERROR($E12+($B12-$F12)/$D12*$C12),"",$E12+($B12-$F12)/$D12*$C12)</f>
        <v>12.04</v>
      </c>
      <c r="H12" s="53">
        <f>IF(ISERROR(VLOOKUP($G12,[0]!flow,3)),"",VLOOKUP($G12,[0]!flow,3))</f>
        <v>108</v>
      </c>
      <c r="I12" s="51">
        <f>VLOOKUP($H12,[0]!pipe,2)</f>
        <v>105.12</v>
      </c>
      <c r="J12" s="51">
        <f aca="true" t="shared" si="1" ref="J12:J75">(I12/2000)*(I12/2000)*3.14</f>
        <v>0.008674418304000002</v>
      </c>
      <c r="K12" s="83">
        <f>IF(ISERROR(VLOOKUP($G12,[0]!flow,3)),"",VLOOKUP($G12,[0]!flow,3))</f>
        <v>108</v>
      </c>
      <c r="L12" s="93">
        <f>IF(ISERROR(IF(H12=K12,$K$2,IF(H12&gt;K12,$K$3,$K$4))),"",IF(H12=K12,$K$2,IF(H12&gt;K12,$K$3,$K$4)))</f>
        <v>0</v>
      </c>
      <c r="M12" s="52">
        <f aca="true" t="shared" si="2" ref="M12:M76">IF(ISERROR($G12/J12/1000),"",$G12/J12/1000)</f>
        <v>1.38798932424645</v>
      </c>
      <c r="N12" s="54">
        <f>IF(ISERROR((I12)^0.6935),"",(I12)^0.6935)</f>
        <v>25.237061832112236</v>
      </c>
      <c r="O12" s="54">
        <f aca="true" t="shared" si="3" ref="O12:O75">IF(ISERROR(N12*0.552),"",N12*0.552)</f>
        <v>13.930858131325955</v>
      </c>
      <c r="P12" s="54">
        <f>IF(ISERROR(M12/O12),"",M12/O12)</f>
        <v>0.09963415829533967</v>
      </c>
      <c r="Q12" s="54">
        <f aca="true" t="shared" si="4" ref="Q12:Q75">IF(ISERROR(P12^1.771479),"",P12^1.771479)</f>
        <v>0.016815169884870584</v>
      </c>
      <c r="R12" s="55">
        <f aca="true" t="shared" si="5" ref="R12:R75">IF(ISERROR(Q12*100),"",Q12*100)</f>
        <v>1.6815169884870584</v>
      </c>
      <c r="S12" s="56">
        <v>-1</v>
      </c>
      <c r="T12" s="52">
        <f aca="true" t="shared" si="6" ref="T12:T43">IF(ISERROR(VLOOKUP($Z12,PRINT_AREA,25,FALSE)+$S12),"",VLOOKUP($Z12,PRINT_AREA,25,FALSE)+$S12)</f>
        <v>34</v>
      </c>
      <c r="U12" s="56">
        <v>4.5</v>
      </c>
      <c r="V12" s="57">
        <f>IF(ISERROR(U12*$Y$7),"",U12*$Y$7)</f>
        <v>1.8</v>
      </c>
      <c r="W12" s="57">
        <f>IF(ISERROR(V12+U12),"",V12+U12)</f>
        <v>6.3</v>
      </c>
      <c r="X12" s="57">
        <f aca="true" t="shared" si="7" ref="X12:X43">IF(ISERROR(Q12*W12),"",Q12*W12)</f>
        <v>0.10593557027468468</v>
      </c>
      <c r="Y12" s="52">
        <f>IF(ISERROR(T12-X12),"",T12-X12)</f>
        <v>33.89406442972532</v>
      </c>
      <c r="Z12" s="58" t="s">
        <v>88</v>
      </c>
      <c r="AA12" s="59"/>
      <c r="AB12" s="92"/>
    </row>
    <row r="13" spans="1:28" s="60" customFormat="1" ht="18.75" customHeight="1">
      <c r="A13" s="43" t="s">
        <v>90</v>
      </c>
      <c r="B13" s="50">
        <v>1960</v>
      </c>
      <c r="C13" s="51">
        <f>VLOOKUP($B13,[0]!Loadunits,7)</f>
        <v>2</v>
      </c>
      <c r="D13" s="51">
        <f>VLOOKUP($B13,[0]!Loadunits,6)</f>
        <v>500</v>
      </c>
      <c r="E13" s="51">
        <f>VLOOKUP($B13,[0]!Loadunits,2)</f>
        <v>9.2</v>
      </c>
      <c r="F13" s="51">
        <f>VLOOKUP($B13,[0]!Loadunits,1)</f>
        <v>1500</v>
      </c>
      <c r="G13" s="52">
        <f t="shared" si="0"/>
        <v>11.04</v>
      </c>
      <c r="H13" s="53">
        <f>IF(ISERROR(VLOOKUP($G13,[0]!flow,3)),"",VLOOKUP($G13,[0]!flow,3))</f>
        <v>108</v>
      </c>
      <c r="I13" s="51">
        <f>VLOOKUP($H13,[0]!pipe,2)</f>
        <v>105.12</v>
      </c>
      <c r="J13" s="51">
        <f t="shared" si="1"/>
        <v>0.008674418304000002</v>
      </c>
      <c r="K13" s="83">
        <f>IF(ISERROR(VLOOKUP($G13,[0]!flow,3)),"",VLOOKUP($G13,[0]!flow,3))</f>
        <v>108</v>
      </c>
      <c r="L13" s="93">
        <f aca="true" t="shared" si="8" ref="L13:L76">IF(ISERROR(IF(H13=K13,$K$2,IF(H13&gt;K13,$K$3,$K$4))),"",IF(H13=K13,$K$2,IF(H13&gt;K13,$K$3,$K$4)))</f>
        <v>0</v>
      </c>
      <c r="M13" s="52">
        <f t="shared" si="2"/>
        <v>1.272707818910366</v>
      </c>
      <c r="N13" s="54">
        <f aca="true" t="shared" si="9" ref="N13:N76">IF(ISERROR((I13)^0.6935),"",(I13)^0.6935)</f>
        <v>25.237061832112236</v>
      </c>
      <c r="O13" s="54">
        <f t="shared" si="3"/>
        <v>13.930858131325955</v>
      </c>
      <c r="P13" s="54">
        <f aca="true" t="shared" si="10" ref="P13:P76">IF(ISERROR(M13/O13),"",M13/O13)</f>
        <v>0.09135889597845098</v>
      </c>
      <c r="Q13" s="54">
        <f t="shared" si="4"/>
        <v>0.01442088594833736</v>
      </c>
      <c r="R13" s="55">
        <f t="shared" si="5"/>
        <v>1.4420885948337359</v>
      </c>
      <c r="S13" s="56">
        <v>-1.65</v>
      </c>
      <c r="T13" s="52">
        <f t="shared" si="6"/>
        <v>32.24406442972532</v>
      </c>
      <c r="U13" s="56">
        <v>6.5</v>
      </c>
      <c r="V13" s="57">
        <f aca="true" t="shared" si="11" ref="V13:V76">IF(ISERROR(U13*$Y$7),"",U13*$Y$7)</f>
        <v>2.6</v>
      </c>
      <c r="W13" s="57">
        <f aca="true" t="shared" si="12" ref="W13:W76">IF(ISERROR(V13+U13),"",V13+U13)</f>
        <v>9.1</v>
      </c>
      <c r="X13" s="57">
        <f t="shared" si="7"/>
        <v>0.13123006212986996</v>
      </c>
      <c r="Y13" s="52">
        <f>IF(ISERROR(T13-X13),"",T13-X13)</f>
        <v>32.11283436759545</v>
      </c>
      <c r="Z13" s="58" t="s">
        <v>89</v>
      </c>
      <c r="AA13" s="59"/>
      <c r="AB13" s="92"/>
    </row>
    <row r="14" spans="1:28" s="60" customFormat="1" ht="18.75" customHeight="1">
      <c r="A14" s="43" t="s">
        <v>91</v>
      </c>
      <c r="B14" s="50"/>
      <c r="C14" s="51" t="e">
        <f>VLOOKUP($B14,[0]!Loadunits,7)</f>
        <v>#N/A</v>
      </c>
      <c r="D14" s="51" t="e">
        <f>VLOOKUP($B14,[0]!Loadunits,6)</f>
        <v>#N/A</v>
      </c>
      <c r="E14" s="51" t="e">
        <f>VLOOKUP($B14,[0]!Loadunits,2)</f>
        <v>#N/A</v>
      </c>
      <c r="F14" s="51" t="e">
        <f>VLOOKUP($B14,[0]!Loadunits,1)</f>
        <v>#N/A</v>
      </c>
      <c r="G14" s="52">
        <f t="shared" si="0"/>
      </c>
      <c r="H14" s="53">
        <f>IF(ISERROR(VLOOKUP($G14,[0]!flow,3)),"",VLOOKUP($G14,[0]!flow,3))</f>
      </c>
      <c r="I14" s="51" t="e">
        <f>VLOOKUP($H14,[0]!pipe,2)</f>
        <v>#N/A</v>
      </c>
      <c r="J14" s="51" t="e">
        <f t="shared" si="1"/>
        <v>#N/A</v>
      </c>
      <c r="K14" s="83">
        <f>IF(ISERROR(VLOOKUP($G14,[0]!flow,3)),"",VLOOKUP($G14,[0]!flow,3))</f>
      </c>
      <c r="L14" s="93">
        <f t="shared" si="8"/>
        <v>0</v>
      </c>
      <c r="M14" s="52">
        <f>IF(ISERROR($G14/J14/1000),"",$G14/J14/1000)</f>
      </c>
      <c r="N14" s="54">
        <f t="shared" si="9"/>
      </c>
      <c r="O14" s="54">
        <f t="shared" si="3"/>
      </c>
      <c r="P14" s="54">
        <f t="shared" si="10"/>
      </c>
      <c r="Q14" s="54">
        <f t="shared" si="4"/>
      </c>
      <c r="R14" s="55">
        <f t="shared" si="5"/>
      </c>
      <c r="S14" s="56">
        <v>0</v>
      </c>
      <c r="T14" s="52">
        <f t="shared" si="6"/>
        <v>32.11283436759545</v>
      </c>
      <c r="U14" s="56"/>
      <c r="V14" s="57">
        <f t="shared" si="11"/>
        <v>0</v>
      </c>
      <c r="W14" s="57">
        <f t="shared" si="12"/>
        <v>0</v>
      </c>
      <c r="X14" s="57">
        <f t="shared" si="7"/>
      </c>
      <c r="Y14" s="52">
        <f aca="true" t="shared" si="13" ref="Y14:Y43">IF(ISERROR(T14-X14),"",T14-X14)</f>
      </c>
      <c r="Z14" s="58" t="s">
        <v>90</v>
      </c>
      <c r="AA14" s="59"/>
      <c r="AB14" s="92"/>
    </row>
    <row r="15" spans="1:28" s="60" customFormat="1" ht="18.75" customHeight="1">
      <c r="A15" s="43" t="s">
        <v>92</v>
      </c>
      <c r="B15" s="50"/>
      <c r="C15" s="51" t="e">
        <f>VLOOKUP($B15,[0]!Loadunits,7)</f>
        <v>#N/A</v>
      </c>
      <c r="D15" s="51" t="e">
        <f>VLOOKUP($B15,[0]!Loadunits,6)</f>
        <v>#N/A</v>
      </c>
      <c r="E15" s="51" t="e">
        <f>VLOOKUP($B15,[0]!Loadunits,2)</f>
        <v>#N/A</v>
      </c>
      <c r="F15" s="51" t="e">
        <f>VLOOKUP($B15,[0]!Loadunits,1)</f>
        <v>#N/A</v>
      </c>
      <c r="G15" s="52">
        <f t="shared" si="0"/>
      </c>
      <c r="H15" s="53">
        <f>IF(ISERROR(VLOOKUP($G15,[0]!flow,3)),"",VLOOKUP($G15,[0]!flow,3))</f>
      </c>
      <c r="I15" s="51" t="e">
        <f>VLOOKUP($H15,[0]!pipe,2)</f>
        <v>#N/A</v>
      </c>
      <c r="J15" s="51" t="e">
        <f t="shared" si="1"/>
        <v>#N/A</v>
      </c>
      <c r="K15" s="83">
        <f>IF(ISERROR(VLOOKUP($G15,[0]!flow,3)),"",VLOOKUP($G15,[0]!flow,3))</f>
      </c>
      <c r="L15" s="93">
        <f t="shared" si="8"/>
        <v>0</v>
      </c>
      <c r="M15" s="52">
        <f t="shared" si="2"/>
      </c>
      <c r="N15" s="54">
        <f t="shared" si="9"/>
      </c>
      <c r="O15" s="54">
        <f t="shared" si="3"/>
      </c>
      <c r="P15" s="54">
        <f t="shared" si="10"/>
      </c>
      <c r="Q15" s="54">
        <f t="shared" si="4"/>
      </c>
      <c r="R15" s="55">
        <f t="shared" si="5"/>
      </c>
      <c r="S15" s="56"/>
      <c r="T15" s="52">
        <f t="shared" si="6"/>
      </c>
      <c r="U15" s="56"/>
      <c r="V15" s="57">
        <f t="shared" si="11"/>
        <v>0</v>
      </c>
      <c r="W15" s="57">
        <f t="shared" si="12"/>
        <v>0</v>
      </c>
      <c r="X15" s="57">
        <f t="shared" si="7"/>
      </c>
      <c r="Y15" s="52">
        <f t="shared" si="13"/>
      </c>
      <c r="Z15" s="58" t="s">
        <v>91</v>
      </c>
      <c r="AA15" s="59"/>
      <c r="AB15" s="92"/>
    </row>
    <row r="16" spans="1:28" s="60" customFormat="1" ht="18.75" customHeight="1">
      <c r="A16" s="43" t="s">
        <v>93</v>
      </c>
      <c r="B16" s="50"/>
      <c r="C16" s="51" t="e">
        <f>VLOOKUP($B16,[0]!Loadunits,7)</f>
        <v>#N/A</v>
      </c>
      <c r="D16" s="51" t="e">
        <f>VLOOKUP($B16,[0]!Loadunits,6)</f>
        <v>#N/A</v>
      </c>
      <c r="E16" s="51" t="e">
        <f>VLOOKUP($B16,[0]!Loadunits,2)</f>
        <v>#N/A</v>
      </c>
      <c r="F16" s="51" t="e">
        <f>VLOOKUP($B16,[0]!Loadunits,1)</f>
        <v>#N/A</v>
      </c>
      <c r="G16" s="52">
        <f t="shared" si="0"/>
      </c>
      <c r="H16" s="53">
        <f>IF(ISERROR(VLOOKUP($G16,[0]!flow,3)),"",VLOOKUP($G16,[0]!flow,3))</f>
      </c>
      <c r="I16" s="51" t="e">
        <f>VLOOKUP($H16,[0]!pipe,2)</f>
        <v>#N/A</v>
      </c>
      <c r="J16" s="51" t="e">
        <f t="shared" si="1"/>
        <v>#N/A</v>
      </c>
      <c r="K16" s="83">
        <f>IF(ISERROR(VLOOKUP($G16,[0]!flow,3)),"",VLOOKUP($G16,[0]!flow,3))</f>
      </c>
      <c r="L16" s="93">
        <f t="shared" si="8"/>
        <v>0</v>
      </c>
      <c r="M16" s="52">
        <f t="shared" si="2"/>
      </c>
      <c r="N16" s="54">
        <f t="shared" si="9"/>
      </c>
      <c r="O16" s="54">
        <f t="shared" si="3"/>
      </c>
      <c r="P16" s="54">
        <f t="shared" si="10"/>
      </c>
      <c r="Q16" s="54">
        <f t="shared" si="4"/>
      </c>
      <c r="R16" s="55">
        <f t="shared" si="5"/>
      </c>
      <c r="S16" s="56"/>
      <c r="T16" s="52">
        <f t="shared" si="6"/>
      </c>
      <c r="U16" s="56"/>
      <c r="V16" s="57">
        <f t="shared" si="11"/>
        <v>0</v>
      </c>
      <c r="W16" s="57">
        <f t="shared" si="12"/>
        <v>0</v>
      </c>
      <c r="X16" s="57">
        <f t="shared" si="7"/>
      </c>
      <c r="Y16" s="52">
        <f t="shared" si="13"/>
      </c>
      <c r="Z16" s="58" t="s">
        <v>92</v>
      </c>
      <c r="AA16" s="59"/>
      <c r="AB16" s="92"/>
    </row>
    <row r="17" spans="1:28" s="60" customFormat="1" ht="18.75" customHeight="1">
      <c r="A17" s="43" t="s">
        <v>94</v>
      </c>
      <c r="B17" s="50"/>
      <c r="C17" s="51" t="e">
        <f>VLOOKUP($B17,[0]!Loadunits,7)</f>
        <v>#N/A</v>
      </c>
      <c r="D17" s="51" t="e">
        <f>VLOOKUP($B17,[0]!Loadunits,6)</f>
        <v>#N/A</v>
      </c>
      <c r="E17" s="51" t="e">
        <f>VLOOKUP($B17,[0]!Loadunits,2)</f>
        <v>#N/A</v>
      </c>
      <c r="F17" s="51" t="e">
        <f>VLOOKUP($B17,[0]!Loadunits,1)</f>
        <v>#N/A</v>
      </c>
      <c r="G17" s="52">
        <f t="shared" si="0"/>
      </c>
      <c r="H17" s="53">
        <f>IF(ISERROR(VLOOKUP($G17,[0]!flow,3)),"",VLOOKUP($G17,[0]!flow,3))</f>
      </c>
      <c r="I17" s="51" t="e">
        <f>VLOOKUP($H17,[0]!pipe,2)</f>
        <v>#N/A</v>
      </c>
      <c r="J17" s="51" t="e">
        <f t="shared" si="1"/>
        <v>#N/A</v>
      </c>
      <c r="K17" s="83">
        <f>IF(ISERROR(VLOOKUP($G17,[0]!flow,3)),"",VLOOKUP($G17,[0]!flow,3))</f>
      </c>
      <c r="L17" s="93">
        <f t="shared" si="8"/>
        <v>0</v>
      </c>
      <c r="M17" s="52">
        <f t="shared" si="2"/>
      </c>
      <c r="N17" s="54">
        <f t="shared" si="9"/>
      </c>
      <c r="O17" s="54">
        <f t="shared" si="3"/>
      </c>
      <c r="P17" s="54">
        <f t="shared" si="10"/>
      </c>
      <c r="Q17" s="54">
        <f t="shared" si="4"/>
      </c>
      <c r="R17" s="55">
        <f t="shared" si="5"/>
      </c>
      <c r="S17" s="56"/>
      <c r="T17" s="52">
        <f t="shared" si="6"/>
      </c>
      <c r="U17" s="56"/>
      <c r="V17" s="57">
        <f t="shared" si="11"/>
        <v>0</v>
      </c>
      <c r="W17" s="57">
        <f t="shared" si="12"/>
        <v>0</v>
      </c>
      <c r="X17" s="57">
        <f t="shared" si="7"/>
      </c>
      <c r="Y17" s="52">
        <f t="shared" si="13"/>
      </c>
      <c r="Z17" s="58" t="s">
        <v>93</v>
      </c>
      <c r="AA17" s="59"/>
      <c r="AB17" s="92"/>
    </row>
    <row r="18" spans="1:28" s="60" customFormat="1" ht="18.75" customHeight="1">
      <c r="A18" s="43" t="s">
        <v>95</v>
      </c>
      <c r="B18" s="50"/>
      <c r="C18" s="51" t="e">
        <f>VLOOKUP($B18,[0]!Loadunits,7)</f>
        <v>#N/A</v>
      </c>
      <c r="D18" s="51" t="e">
        <f>VLOOKUP($B18,[0]!Loadunits,6)</f>
        <v>#N/A</v>
      </c>
      <c r="E18" s="51" t="e">
        <f>VLOOKUP($B18,[0]!Loadunits,2)</f>
        <v>#N/A</v>
      </c>
      <c r="F18" s="51" t="e">
        <f>VLOOKUP($B18,[0]!Loadunits,1)</f>
        <v>#N/A</v>
      </c>
      <c r="G18" s="52">
        <f t="shared" si="0"/>
      </c>
      <c r="H18" s="53">
        <f>IF(ISERROR(VLOOKUP($G18,[0]!flow,3)),"",VLOOKUP($G18,[0]!flow,3))</f>
      </c>
      <c r="I18" s="51" t="e">
        <f>VLOOKUP($H18,[0]!pipe,2)</f>
        <v>#N/A</v>
      </c>
      <c r="J18" s="51" t="e">
        <f t="shared" si="1"/>
        <v>#N/A</v>
      </c>
      <c r="K18" s="83">
        <f>IF(ISERROR(VLOOKUP($G18,[0]!flow,3)),"",VLOOKUP($G18,[0]!flow,3))</f>
      </c>
      <c r="L18" s="93">
        <f t="shared" si="8"/>
        <v>0</v>
      </c>
      <c r="M18" s="52">
        <f t="shared" si="2"/>
      </c>
      <c r="N18" s="54">
        <f t="shared" si="9"/>
      </c>
      <c r="O18" s="54">
        <f t="shared" si="3"/>
      </c>
      <c r="P18" s="54">
        <f t="shared" si="10"/>
      </c>
      <c r="Q18" s="54">
        <f t="shared" si="4"/>
      </c>
      <c r="R18" s="55">
        <f t="shared" si="5"/>
      </c>
      <c r="S18" s="56"/>
      <c r="T18" s="52">
        <f t="shared" si="6"/>
      </c>
      <c r="U18" s="56"/>
      <c r="V18" s="57">
        <f t="shared" si="11"/>
        <v>0</v>
      </c>
      <c r="W18" s="57">
        <f t="shared" si="12"/>
        <v>0</v>
      </c>
      <c r="X18" s="57">
        <f t="shared" si="7"/>
      </c>
      <c r="Y18" s="52">
        <f t="shared" si="13"/>
      </c>
      <c r="Z18" s="58" t="s">
        <v>94</v>
      </c>
      <c r="AA18" s="59"/>
      <c r="AB18" s="92"/>
    </row>
    <row r="19" spans="1:28" s="60" customFormat="1" ht="18.75" customHeight="1">
      <c r="A19" s="43" t="s">
        <v>96</v>
      </c>
      <c r="B19" s="50"/>
      <c r="C19" s="51" t="e">
        <f>VLOOKUP($B19,[0]!Loadunits,7)</f>
        <v>#N/A</v>
      </c>
      <c r="D19" s="51" t="e">
        <f>VLOOKUP($B19,[0]!Loadunits,6)</f>
        <v>#N/A</v>
      </c>
      <c r="E19" s="51" t="e">
        <f>VLOOKUP($B19,[0]!Loadunits,2)</f>
        <v>#N/A</v>
      </c>
      <c r="F19" s="51" t="e">
        <f>VLOOKUP($B19,[0]!Loadunits,1)</f>
        <v>#N/A</v>
      </c>
      <c r="G19" s="52">
        <f t="shared" si="0"/>
      </c>
      <c r="H19" s="53">
        <f>IF(ISERROR(VLOOKUP($G19,[0]!flow,3)),"",VLOOKUP($G19,[0]!flow,3))</f>
      </c>
      <c r="I19" s="51" t="e">
        <f>VLOOKUP($H19,[0]!pipe,2)</f>
        <v>#N/A</v>
      </c>
      <c r="J19" s="51" t="e">
        <f t="shared" si="1"/>
        <v>#N/A</v>
      </c>
      <c r="K19" s="83">
        <f>IF(ISERROR(VLOOKUP($G19,[0]!flow,3)),"",VLOOKUP($G19,[0]!flow,3))</f>
      </c>
      <c r="L19" s="93">
        <f t="shared" si="8"/>
        <v>0</v>
      </c>
      <c r="M19" s="52">
        <f t="shared" si="2"/>
      </c>
      <c r="N19" s="54">
        <f t="shared" si="9"/>
      </c>
      <c r="O19" s="54">
        <f t="shared" si="3"/>
      </c>
      <c r="P19" s="54">
        <f t="shared" si="10"/>
      </c>
      <c r="Q19" s="54">
        <f t="shared" si="4"/>
      </c>
      <c r="R19" s="55">
        <f t="shared" si="5"/>
      </c>
      <c r="S19" s="56"/>
      <c r="T19" s="52">
        <f t="shared" si="6"/>
      </c>
      <c r="U19" s="56"/>
      <c r="V19" s="57">
        <f t="shared" si="11"/>
        <v>0</v>
      </c>
      <c r="W19" s="57">
        <f t="shared" si="12"/>
        <v>0</v>
      </c>
      <c r="X19" s="57">
        <f t="shared" si="7"/>
      </c>
      <c r="Y19" s="52">
        <f t="shared" si="13"/>
      </c>
      <c r="Z19" s="58" t="s">
        <v>95</v>
      </c>
      <c r="AA19" s="59"/>
      <c r="AB19" s="92"/>
    </row>
    <row r="20" spans="1:28" s="60" customFormat="1" ht="18.75" customHeight="1">
      <c r="A20" s="43" t="s">
        <v>97</v>
      </c>
      <c r="B20" s="50"/>
      <c r="C20" s="51" t="e">
        <f>VLOOKUP($B20,[0]!Loadunits,7)</f>
        <v>#N/A</v>
      </c>
      <c r="D20" s="51" t="e">
        <f>VLOOKUP($B20,[0]!Loadunits,6)</f>
        <v>#N/A</v>
      </c>
      <c r="E20" s="51" t="e">
        <f>VLOOKUP($B20,[0]!Loadunits,2)</f>
        <v>#N/A</v>
      </c>
      <c r="F20" s="51" t="e">
        <f>VLOOKUP($B20,[0]!Loadunits,1)</f>
        <v>#N/A</v>
      </c>
      <c r="G20" s="52">
        <f t="shared" si="0"/>
      </c>
      <c r="H20" s="53">
        <f>IF(ISERROR(VLOOKUP($G20,[0]!flow,3)),"",VLOOKUP($G20,[0]!flow,3))</f>
      </c>
      <c r="I20" s="51" t="e">
        <f>VLOOKUP($H20,[0]!pipe,2)</f>
        <v>#N/A</v>
      </c>
      <c r="J20" s="51" t="e">
        <f t="shared" si="1"/>
        <v>#N/A</v>
      </c>
      <c r="K20" s="83">
        <f>IF(ISERROR(VLOOKUP($G20,[0]!flow,3)),"",VLOOKUP($G20,[0]!flow,3))</f>
      </c>
      <c r="L20" s="93">
        <f t="shared" si="8"/>
        <v>0</v>
      </c>
      <c r="M20" s="52">
        <f t="shared" si="2"/>
      </c>
      <c r="N20" s="54">
        <f t="shared" si="9"/>
      </c>
      <c r="O20" s="54">
        <f t="shared" si="3"/>
      </c>
      <c r="P20" s="54">
        <f t="shared" si="10"/>
      </c>
      <c r="Q20" s="54">
        <f t="shared" si="4"/>
      </c>
      <c r="R20" s="55">
        <f t="shared" si="5"/>
      </c>
      <c r="S20" s="56"/>
      <c r="T20" s="52">
        <f t="shared" si="6"/>
      </c>
      <c r="U20" s="56"/>
      <c r="V20" s="57">
        <f t="shared" si="11"/>
        <v>0</v>
      </c>
      <c r="W20" s="57">
        <f t="shared" si="12"/>
        <v>0</v>
      </c>
      <c r="X20" s="57">
        <f t="shared" si="7"/>
      </c>
      <c r="Y20" s="52">
        <f t="shared" si="13"/>
      </c>
      <c r="Z20" s="58" t="s">
        <v>96</v>
      </c>
      <c r="AA20" s="59"/>
      <c r="AB20" s="92"/>
    </row>
    <row r="21" spans="1:28" s="60" customFormat="1" ht="18.75" customHeight="1">
      <c r="A21" s="43" t="s">
        <v>98</v>
      </c>
      <c r="B21" s="50"/>
      <c r="C21" s="51" t="e">
        <f>VLOOKUP($B21,[0]!Loadunits,7)</f>
        <v>#N/A</v>
      </c>
      <c r="D21" s="51" t="e">
        <f>VLOOKUP($B21,[0]!Loadunits,6)</f>
        <v>#N/A</v>
      </c>
      <c r="E21" s="51" t="e">
        <f>VLOOKUP($B21,[0]!Loadunits,2)</f>
        <v>#N/A</v>
      </c>
      <c r="F21" s="51" t="e">
        <f>VLOOKUP($B21,[0]!Loadunits,1)</f>
        <v>#N/A</v>
      </c>
      <c r="G21" s="52">
        <f t="shared" si="0"/>
      </c>
      <c r="H21" s="53">
        <f>IF(ISERROR(VLOOKUP($G21,[0]!flow,3)),"",VLOOKUP($G21,[0]!flow,3))</f>
      </c>
      <c r="I21" s="51" t="e">
        <f>VLOOKUP($H21,[0]!pipe,2)</f>
        <v>#N/A</v>
      </c>
      <c r="J21" s="51" t="e">
        <f t="shared" si="1"/>
        <v>#N/A</v>
      </c>
      <c r="K21" s="83">
        <f>IF(ISERROR(VLOOKUP($G21,[0]!flow,3)),"",VLOOKUP($G21,[0]!flow,3))</f>
      </c>
      <c r="L21" s="93">
        <f t="shared" si="8"/>
        <v>0</v>
      </c>
      <c r="M21" s="52">
        <f t="shared" si="2"/>
      </c>
      <c r="N21" s="54">
        <f t="shared" si="9"/>
      </c>
      <c r="O21" s="54">
        <f t="shared" si="3"/>
      </c>
      <c r="P21" s="54">
        <f t="shared" si="10"/>
      </c>
      <c r="Q21" s="54">
        <f t="shared" si="4"/>
      </c>
      <c r="R21" s="55">
        <f t="shared" si="5"/>
      </c>
      <c r="S21" s="56"/>
      <c r="T21" s="52">
        <f t="shared" si="6"/>
      </c>
      <c r="U21" s="56"/>
      <c r="V21" s="57">
        <f t="shared" si="11"/>
        <v>0</v>
      </c>
      <c r="W21" s="57">
        <f t="shared" si="12"/>
        <v>0</v>
      </c>
      <c r="X21" s="57">
        <f t="shared" si="7"/>
      </c>
      <c r="Y21" s="52">
        <f t="shared" si="13"/>
      </c>
      <c r="Z21" s="58" t="s">
        <v>97</v>
      </c>
      <c r="AA21" s="59"/>
      <c r="AB21" s="92"/>
    </row>
    <row r="22" spans="1:28" s="60" customFormat="1" ht="18.75" customHeight="1">
      <c r="A22" s="43" t="s">
        <v>99</v>
      </c>
      <c r="B22" s="50"/>
      <c r="C22" s="51" t="e">
        <f>VLOOKUP($B22,[0]!Loadunits,7)</f>
        <v>#N/A</v>
      </c>
      <c r="D22" s="51" t="e">
        <f>VLOOKUP($B22,[0]!Loadunits,6)</f>
        <v>#N/A</v>
      </c>
      <c r="E22" s="51" t="e">
        <f>VLOOKUP($B22,[0]!Loadunits,2)</f>
        <v>#N/A</v>
      </c>
      <c r="F22" s="51" t="e">
        <f>VLOOKUP($B22,[0]!Loadunits,1)</f>
        <v>#N/A</v>
      </c>
      <c r="G22" s="52">
        <f t="shared" si="0"/>
      </c>
      <c r="H22" s="53">
        <f>IF(ISERROR(VLOOKUP($G22,[0]!flow,3)),"",VLOOKUP($G22,[0]!flow,3))</f>
      </c>
      <c r="I22" s="51" t="e">
        <f>VLOOKUP($H22,[0]!pipe,2)</f>
        <v>#N/A</v>
      </c>
      <c r="J22" s="51" t="e">
        <f t="shared" si="1"/>
        <v>#N/A</v>
      </c>
      <c r="K22" s="83">
        <f>IF(ISERROR(VLOOKUP($G22,[0]!flow,3)),"",VLOOKUP($G22,[0]!flow,3))</f>
      </c>
      <c r="L22" s="93">
        <f t="shared" si="8"/>
        <v>0</v>
      </c>
      <c r="M22" s="52">
        <f t="shared" si="2"/>
      </c>
      <c r="N22" s="54">
        <f t="shared" si="9"/>
      </c>
      <c r="O22" s="54">
        <f t="shared" si="3"/>
      </c>
      <c r="P22" s="54">
        <f t="shared" si="10"/>
      </c>
      <c r="Q22" s="54">
        <f t="shared" si="4"/>
      </c>
      <c r="R22" s="55">
        <f t="shared" si="5"/>
      </c>
      <c r="S22" s="56"/>
      <c r="T22" s="52">
        <f t="shared" si="6"/>
      </c>
      <c r="U22" s="56"/>
      <c r="V22" s="57">
        <f t="shared" si="11"/>
        <v>0</v>
      </c>
      <c r="W22" s="57">
        <f t="shared" si="12"/>
        <v>0</v>
      </c>
      <c r="X22" s="57">
        <f t="shared" si="7"/>
      </c>
      <c r="Y22" s="52">
        <f t="shared" si="13"/>
      </c>
      <c r="Z22" s="58" t="s">
        <v>98</v>
      </c>
      <c r="AA22" s="59"/>
      <c r="AB22" s="92"/>
    </row>
    <row r="23" spans="1:28" s="60" customFormat="1" ht="18.75" customHeight="1">
      <c r="A23" s="43" t="s">
        <v>100</v>
      </c>
      <c r="B23" s="50"/>
      <c r="C23" s="51" t="e">
        <f>VLOOKUP($B23,[0]!Loadunits,7)</f>
        <v>#N/A</v>
      </c>
      <c r="D23" s="51" t="e">
        <f>VLOOKUP($B23,[0]!Loadunits,6)</f>
        <v>#N/A</v>
      </c>
      <c r="E23" s="51" t="e">
        <f>VLOOKUP($B23,[0]!Loadunits,2)</f>
        <v>#N/A</v>
      </c>
      <c r="F23" s="51" t="e">
        <f>VLOOKUP($B23,[0]!Loadunits,1)</f>
        <v>#N/A</v>
      </c>
      <c r="G23" s="52">
        <f t="shared" si="0"/>
      </c>
      <c r="H23" s="53">
        <f>IF(ISERROR(VLOOKUP($G23,[0]!flow,3)),"",VLOOKUP($G23,[0]!flow,3))</f>
      </c>
      <c r="I23" s="51" t="e">
        <f>VLOOKUP($H23,[0]!pipe,2)</f>
        <v>#N/A</v>
      </c>
      <c r="J23" s="51" t="e">
        <f t="shared" si="1"/>
        <v>#N/A</v>
      </c>
      <c r="K23" s="83">
        <f>IF(ISERROR(VLOOKUP($G23,[0]!flow,3)),"",VLOOKUP($G23,[0]!flow,3))</f>
      </c>
      <c r="L23" s="93">
        <f t="shared" si="8"/>
        <v>0</v>
      </c>
      <c r="M23" s="52">
        <f t="shared" si="2"/>
      </c>
      <c r="N23" s="54">
        <f t="shared" si="9"/>
      </c>
      <c r="O23" s="54">
        <f t="shared" si="3"/>
      </c>
      <c r="P23" s="54">
        <f t="shared" si="10"/>
      </c>
      <c r="Q23" s="54">
        <f t="shared" si="4"/>
      </c>
      <c r="R23" s="55">
        <f t="shared" si="5"/>
      </c>
      <c r="S23" s="56"/>
      <c r="T23" s="52">
        <f t="shared" si="6"/>
      </c>
      <c r="U23" s="56"/>
      <c r="V23" s="57">
        <f t="shared" si="11"/>
        <v>0</v>
      </c>
      <c r="W23" s="57">
        <f t="shared" si="12"/>
        <v>0</v>
      </c>
      <c r="X23" s="57">
        <f t="shared" si="7"/>
      </c>
      <c r="Y23" s="52">
        <f t="shared" si="13"/>
      </c>
      <c r="Z23" s="58" t="s">
        <v>99</v>
      </c>
      <c r="AA23" s="59"/>
      <c r="AB23" s="92"/>
    </row>
    <row r="24" spans="1:28" s="60" customFormat="1" ht="18.75" customHeight="1">
      <c r="A24" s="43" t="s">
        <v>101</v>
      </c>
      <c r="B24" s="50"/>
      <c r="C24" s="51" t="e">
        <f>VLOOKUP($B24,[0]!Loadunits,7)</f>
        <v>#N/A</v>
      </c>
      <c r="D24" s="51" t="e">
        <f>VLOOKUP($B24,[0]!Loadunits,6)</f>
        <v>#N/A</v>
      </c>
      <c r="E24" s="51" t="e">
        <f>VLOOKUP($B24,[0]!Loadunits,2)</f>
        <v>#N/A</v>
      </c>
      <c r="F24" s="51" t="e">
        <f>VLOOKUP($B24,[0]!Loadunits,1)</f>
        <v>#N/A</v>
      </c>
      <c r="G24" s="52">
        <f t="shared" si="0"/>
      </c>
      <c r="H24" s="53">
        <f>IF(ISERROR(VLOOKUP($G24,[0]!flow,3)),"",VLOOKUP($G24,[0]!flow,3))</f>
      </c>
      <c r="I24" s="51" t="e">
        <f>VLOOKUP($H24,[0]!pipe,2)</f>
        <v>#N/A</v>
      </c>
      <c r="J24" s="51" t="e">
        <f t="shared" si="1"/>
        <v>#N/A</v>
      </c>
      <c r="K24" s="83">
        <f>IF(ISERROR(VLOOKUP($G24,[0]!flow,3)),"",VLOOKUP($G24,[0]!flow,3))</f>
      </c>
      <c r="L24" s="93">
        <f t="shared" si="8"/>
        <v>0</v>
      </c>
      <c r="M24" s="52">
        <f t="shared" si="2"/>
      </c>
      <c r="N24" s="54">
        <f t="shared" si="9"/>
      </c>
      <c r="O24" s="54">
        <f t="shared" si="3"/>
      </c>
      <c r="P24" s="54">
        <f t="shared" si="10"/>
      </c>
      <c r="Q24" s="54">
        <f t="shared" si="4"/>
      </c>
      <c r="R24" s="55">
        <f t="shared" si="5"/>
      </c>
      <c r="S24" s="56"/>
      <c r="T24" s="52">
        <f t="shared" si="6"/>
      </c>
      <c r="U24" s="56"/>
      <c r="V24" s="57">
        <f t="shared" si="11"/>
        <v>0</v>
      </c>
      <c r="W24" s="57">
        <f t="shared" si="12"/>
        <v>0</v>
      </c>
      <c r="X24" s="57">
        <f t="shared" si="7"/>
      </c>
      <c r="Y24" s="52">
        <f t="shared" si="13"/>
      </c>
      <c r="Z24" s="58" t="s">
        <v>100</v>
      </c>
      <c r="AA24" s="59"/>
      <c r="AB24" s="92"/>
    </row>
    <row r="25" spans="1:28" s="60" customFormat="1" ht="18.75" customHeight="1">
      <c r="A25" s="43" t="s">
        <v>102</v>
      </c>
      <c r="B25" s="50"/>
      <c r="C25" s="51" t="e">
        <f>VLOOKUP($B25,[0]!Loadunits,7)</f>
        <v>#N/A</v>
      </c>
      <c r="D25" s="51" t="e">
        <f>VLOOKUP($B25,[0]!Loadunits,6)</f>
        <v>#N/A</v>
      </c>
      <c r="E25" s="51" t="e">
        <f>VLOOKUP($B25,[0]!Loadunits,2)</f>
        <v>#N/A</v>
      </c>
      <c r="F25" s="51" t="e">
        <f>VLOOKUP($B25,[0]!Loadunits,1)</f>
        <v>#N/A</v>
      </c>
      <c r="G25" s="52">
        <f t="shared" si="0"/>
      </c>
      <c r="H25" s="53">
        <f>IF(ISERROR(VLOOKUP($G25,[0]!flow,3)),"",VLOOKUP($G25,[0]!flow,3))</f>
      </c>
      <c r="I25" s="51" t="e">
        <f>VLOOKUP($H25,[0]!pipe,2)</f>
        <v>#N/A</v>
      </c>
      <c r="J25" s="51" t="e">
        <f t="shared" si="1"/>
        <v>#N/A</v>
      </c>
      <c r="K25" s="83">
        <f>IF(ISERROR(VLOOKUP($G25,[0]!flow,3)),"",VLOOKUP($G25,[0]!flow,3))</f>
      </c>
      <c r="L25" s="93">
        <f t="shared" si="8"/>
        <v>0</v>
      </c>
      <c r="M25" s="52">
        <f t="shared" si="2"/>
      </c>
      <c r="N25" s="54">
        <f t="shared" si="9"/>
      </c>
      <c r="O25" s="54">
        <f t="shared" si="3"/>
      </c>
      <c r="P25" s="54">
        <f t="shared" si="10"/>
      </c>
      <c r="Q25" s="54">
        <f t="shared" si="4"/>
      </c>
      <c r="R25" s="55">
        <f t="shared" si="5"/>
      </c>
      <c r="S25" s="56"/>
      <c r="T25" s="52">
        <f t="shared" si="6"/>
      </c>
      <c r="U25" s="56"/>
      <c r="V25" s="57">
        <f t="shared" si="11"/>
        <v>0</v>
      </c>
      <c r="W25" s="57">
        <f t="shared" si="12"/>
        <v>0</v>
      </c>
      <c r="X25" s="57">
        <f t="shared" si="7"/>
      </c>
      <c r="Y25" s="52">
        <f t="shared" si="13"/>
      </c>
      <c r="Z25" s="58" t="s">
        <v>101</v>
      </c>
      <c r="AA25" s="59"/>
      <c r="AB25" s="92"/>
    </row>
    <row r="26" spans="1:28" s="60" customFormat="1" ht="18.75" customHeight="1">
      <c r="A26" s="43" t="s">
        <v>103</v>
      </c>
      <c r="B26" s="50"/>
      <c r="C26" s="51" t="e">
        <f>VLOOKUP($B26,[0]!Loadunits,7)</f>
        <v>#N/A</v>
      </c>
      <c r="D26" s="51" t="e">
        <f>VLOOKUP($B26,[0]!Loadunits,6)</f>
        <v>#N/A</v>
      </c>
      <c r="E26" s="51" t="e">
        <f>VLOOKUP($B26,[0]!Loadunits,2)</f>
        <v>#N/A</v>
      </c>
      <c r="F26" s="51" t="e">
        <f>VLOOKUP($B26,[0]!Loadunits,1)</f>
        <v>#N/A</v>
      </c>
      <c r="G26" s="52">
        <f t="shared" si="0"/>
      </c>
      <c r="H26" s="53">
        <f>IF(ISERROR(VLOOKUP($G26,[0]!flow,3)),"",VLOOKUP($G26,[0]!flow,3))</f>
      </c>
      <c r="I26" s="51" t="e">
        <f>VLOOKUP($H26,[0]!pipe,2)</f>
        <v>#N/A</v>
      </c>
      <c r="J26" s="51" t="e">
        <f t="shared" si="1"/>
        <v>#N/A</v>
      </c>
      <c r="K26" s="83">
        <f>IF(ISERROR(VLOOKUP($G26,[0]!flow,3)),"",VLOOKUP($G26,[0]!flow,3))</f>
      </c>
      <c r="L26" s="93">
        <f t="shared" si="8"/>
        <v>0</v>
      </c>
      <c r="M26" s="52">
        <f t="shared" si="2"/>
      </c>
      <c r="N26" s="54">
        <f t="shared" si="9"/>
      </c>
      <c r="O26" s="54">
        <f t="shared" si="3"/>
      </c>
      <c r="P26" s="54">
        <f t="shared" si="10"/>
      </c>
      <c r="Q26" s="54">
        <f t="shared" si="4"/>
      </c>
      <c r="R26" s="55">
        <f t="shared" si="5"/>
      </c>
      <c r="S26" s="56"/>
      <c r="T26" s="52">
        <f t="shared" si="6"/>
      </c>
      <c r="U26" s="56"/>
      <c r="V26" s="57">
        <f t="shared" si="11"/>
        <v>0</v>
      </c>
      <c r="W26" s="57">
        <f t="shared" si="12"/>
        <v>0</v>
      </c>
      <c r="X26" s="57">
        <f t="shared" si="7"/>
      </c>
      <c r="Y26" s="52">
        <f t="shared" si="13"/>
      </c>
      <c r="Z26" s="58" t="s">
        <v>102</v>
      </c>
      <c r="AA26" s="59"/>
      <c r="AB26" s="92"/>
    </row>
    <row r="27" spans="1:28" s="60" customFormat="1" ht="18.75" customHeight="1">
      <c r="A27" s="43" t="s">
        <v>104</v>
      </c>
      <c r="B27" s="50"/>
      <c r="C27" s="51" t="e">
        <f>VLOOKUP($B27,[0]!Loadunits,7)</f>
        <v>#N/A</v>
      </c>
      <c r="D27" s="51" t="e">
        <f>VLOOKUP($B27,[0]!Loadunits,6)</f>
        <v>#N/A</v>
      </c>
      <c r="E27" s="51" t="e">
        <f>VLOOKUP($B27,[0]!Loadunits,2)</f>
        <v>#N/A</v>
      </c>
      <c r="F27" s="51" t="e">
        <f>VLOOKUP($B27,[0]!Loadunits,1)</f>
        <v>#N/A</v>
      </c>
      <c r="G27" s="52">
        <f t="shared" si="0"/>
      </c>
      <c r="H27" s="53">
        <f>IF(ISERROR(VLOOKUP($G27,[0]!flow,3)),"",VLOOKUP($G27,[0]!flow,3))</f>
      </c>
      <c r="I27" s="51" t="e">
        <f>VLOOKUP($H27,[0]!pipe,2)</f>
        <v>#N/A</v>
      </c>
      <c r="J27" s="51" t="e">
        <f t="shared" si="1"/>
        <v>#N/A</v>
      </c>
      <c r="K27" s="83">
        <f>IF(ISERROR(VLOOKUP($G27,[0]!flow,3)),"",VLOOKUP($G27,[0]!flow,3))</f>
      </c>
      <c r="L27" s="93">
        <f t="shared" si="8"/>
        <v>0</v>
      </c>
      <c r="M27" s="52">
        <f t="shared" si="2"/>
      </c>
      <c r="N27" s="54">
        <f t="shared" si="9"/>
      </c>
      <c r="O27" s="54">
        <f t="shared" si="3"/>
      </c>
      <c r="P27" s="54">
        <f t="shared" si="10"/>
      </c>
      <c r="Q27" s="54">
        <f t="shared" si="4"/>
      </c>
      <c r="R27" s="55">
        <f t="shared" si="5"/>
      </c>
      <c r="S27" s="56"/>
      <c r="T27" s="52">
        <f t="shared" si="6"/>
      </c>
      <c r="U27" s="56"/>
      <c r="V27" s="57">
        <f t="shared" si="11"/>
        <v>0</v>
      </c>
      <c r="W27" s="57">
        <f t="shared" si="12"/>
        <v>0</v>
      </c>
      <c r="X27" s="57">
        <f t="shared" si="7"/>
      </c>
      <c r="Y27" s="52">
        <f t="shared" si="13"/>
      </c>
      <c r="Z27" s="58" t="s">
        <v>103</v>
      </c>
      <c r="AA27" s="59"/>
      <c r="AB27" s="92"/>
    </row>
    <row r="28" spans="1:28" s="60" customFormat="1" ht="18.75" customHeight="1">
      <c r="A28" s="43" t="s">
        <v>105</v>
      </c>
      <c r="B28" s="50"/>
      <c r="C28" s="51" t="e">
        <f>VLOOKUP($B28,[0]!Loadunits,7)</f>
        <v>#N/A</v>
      </c>
      <c r="D28" s="51" t="e">
        <f>VLOOKUP($B28,[0]!Loadunits,6)</f>
        <v>#N/A</v>
      </c>
      <c r="E28" s="51" t="e">
        <f>VLOOKUP($B28,[0]!Loadunits,2)</f>
        <v>#N/A</v>
      </c>
      <c r="F28" s="51" t="e">
        <f>VLOOKUP($B28,[0]!Loadunits,1)</f>
        <v>#N/A</v>
      </c>
      <c r="G28" s="52">
        <f t="shared" si="0"/>
      </c>
      <c r="H28" s="53">
        <f>IF(ISERROR(VLOOKUP($G28,[0]!flow,3)),"",VLOOKUP($G28,[0]!flow,3))</f>
      </c>
      <c r="I28" s="51" t="e">
        <f>VLOOKUP($H28,[0]!pipe,2)</f>
        <v>#N/A</v>
      </c>
      <c r="J28" s="51" t="e">
        <f t="shared" si="1"/>
        <v>#N/A</v>
      </c>
      <c r="K28" s="83">
        <f>IF(ISERROR(VLOOKUP($G28,[0]!flow,3)),"",VLOOKUP($G28,[0]!flow,3))</f>
      </c>
      <c r="L28" s="93">
        <f t="shared" si="8"/>
        <v>0</v>
      </c>
      <c r="M28" s="52">
        <f t="shared" si="2"/>
      </c>
      <c r="N28" s="54">
        <f t="shared" si="9"/>
      </c>
      <c r="O28" s="54">
        <f t="shared" si="3"/>
      </c>
      <c r="P28" s="54">
        <f t="shared" si="10"/>
      </c>
      <c r="Q28" s="54">
        <f t="shared" si="4"/>
      </c>
      <c r="R28" s="55">
        <f t="shared" si="5"/>
      </c>
      <c r="S28" s="56"/>
      <c r="T28" s="52">
        <f t="shared" si="6"/>
      </c>
      <c r="U28" s="56"/>
      <c r="V28" s="57">
        <f t="shared" si="11"/>
        <v>0</v>
      </c>
      <c r="W28" s="57">
        <f t="shared" si="12"/>
        <v>0</v>
      </c>
      <c r="X28" s="57">
        <f t="shared" si="7"/>
      </c>
      <c r="Y28" s="52">
        <f t="shared" si="13"/>
      </c>
      <c r="Z28" s="58" t="s">
        <v>104</v>
      </c>
      <c r="AA28" s="59"/>
      <c r="AB28" s="92"/>
    </row>
    <row r="29" spans="1:28" s="60" customFormat="1" ht="18.75" customHeight="1">
      <c r="A29" s="43" t="s">
        <v>106</v>
      </c>
      <c r="B29" s="50"/>
      <c r="C29" s="51" t="e">
        <f>VLOOKUP($B29,[0]!Loadunits,7)</f>
        <v>#N/A</v>
      </c>
      <c r="D29" s="51" t="e">
        <f>VLOOKUP($B29,[0]!Loadunits,6)</f>
        <v>#N/A</v>
      </c>
      <c r="E29" s="51" t="e">
        <f>VLOOKUP($B29,[0]!Loadunits,2)</f>
        <v>#N/A</v>
      </c>
      <c r="F29" s="51" t="e">
        <f>VLOOKUP($B29,[0]!Loadunits,1)</f>
        <v>#N/A</v>
      </c>
      <c r="G29" s="52">
        <f t="shared" si="0"/>
      </c>
      <c r="H29" s="53">
        <f>IF(ISERROR(VLOOKUP($G29,[0]!flow,3)),"",VLOOKUP($G29,[0]!flow,3))</f>
      </c>
      <c r="I29" s="51" t="e">
        <f>VLOOKUP($H29,[0]!pipe,2)</f>
        <v>#N/A</v>
      </c>
      <c r="J29" s="51" t="e">
        <f t="shared" si="1"/>
        <v>#N/A</v>
      </c>
      <c r="K29" s="83">
        <f>IF(ISERROR(VLOOKUP($G29,[0]!flow,3)),"",VLOOKUP($G29,[0]!flow,3))</f>
      </c>
      <c r="L29" s="93">
        <f t="shared" si="8"/>
        <v>0</v>
      </c>
      <c r="M29" s="52">
        <f t="shared" si="2"/>
      </c>
      <c r="N29" s="54">
        <f t="shared" si="9"/>
      </c>
      <c r="O29" s="54">
        <f t="shared" si="3"/>
      </c>
      <c r="P29" s="54">
        <f t="shared" si="10"/>
      </c>
      <c r="Q29" s="54">
        <f t="shared" si="4"/>
      </c>
      <c r="R29" s="55">
        <f t="shared" si="5"/>
      </c>
      <c r="S29" s="56"/>
      <c r="T29" s="52">
        <f t="shared" si="6"/>
      </c>
      <c r="U29" s="56"/>
      <c r="V29" s="57">
        <f t="shared" si="11"/>
        <v>0</v>
      </c>
      <c r="W29" s="57">
        <f t="shared" si="12"/>
        <v>0</v>
      </c>
      <c r="X29" s="57">
        <f t="shared" si="7"/>
      </c>
      <c r="Y29" s="52">
        <f t="shared" si="13"/>
      </c>
      <c r="Z29" s="58" t="s">
        <v>105</v>
      </c>
      <c r="AA29" s="59"/>
      <c r="AB29" s="92"/>
    </row>
    <row r="30" spans="1:28" s="60" customFormat="1" ht="18.75" customHeight="1">
      <c r="A30" s="43" t="s">
        <v>107</v>
      </c>
      <c r="B30" s="50"/>
      <c r="C30" s="51" t="e">
        <f>VLOOKUP($B30,[0]!Loadunits,7)</f>
        <v>#N/A</v>
      </c>
      <c r="D30" s="51" t="e">
        <f>VLOOKUP($B30,[0]!Loadunits,6)</f>
        <v>#N/A</v>
      </c>
      <c r="E30" s="51" t="e">
        <f>VLOOKUP($B30,[0]!Loadunits,2)</f>
        <v>#N/A</v>
      </c>
      <c r="F30" s="51" t="e">
        <f>VLOOKUP($B30,[0]!Loadunits,1)</f>
        <v>#N/A</v>
      </c>
      <c r="G30" s="52">
        <f t="shared" si="0"/>
      </c>
      <c r="H30" s="53">
        <f>IF(ISERROR(VLOOKUP($G30,[0]!flow,3)),"",VLOOKUP($G30,[0]!flow,3))</f>
      </c>
      <c r="I30" s="51" t="e">
        <f>VLOOKUP($H30,[0]!pipe,2)</f>
        <v>#N/A</v>
      </c>
      <c r="J30" s="51" t="e">
        <f t="shared" si="1"/>
        <v>#N/A</v>
      </c>
      <c r="K30" s="83">
        <f>IF(ISERROR(VLOOKUP($G30,[0]!flow,3)),"",VLOOKUP($G30,[0]!flow,3))</f>
      </c>
      <c r="L30" s="93">
        <f t="shared" si="8"/>
        <v>0</v>
      </c>
      <c r="M30" s="52">
        <f t="shared" si="2"/>
      </c>
      <c r="N30" s="54">
        <f t="shared" si="9"/>
      </c>
      <c r="O30" s="54">
        <f t="shared" si="3"/>
      </c>
      <c r="P30" s="54">
        <f t="shared" si="10"/>
      </c>
      <c r="Q30" s="54">
        <f t="shared" si="4"/>
      </c>
      <c r="R30" s="55">
        <f t="shared" si="5"/>
      </c>
      <c r="S30" s="56"/>
      <c r="T30" s="52">
        <f t="shared" si="6"/>
      </c>
      <c r="U30" s="56"/>
      <c r="V30" s="57">
        <f t="shared" si="11"/>
        <v>0</v>
      </c>
      <c r="W30" s="57">
        <f t="shared" si="12"/>
        <v>0</v>
      </c>
      <c r="X30" s="57">
        <f t="shared" si="7"/>
      </c>
      <c r="Y30" s="52">
        <f t="shared" si="13"/>
      </c>
      <c r="Z30" s="58" t="s">
        <v>106</v>
      </c>
      <c r="AA30" s="59"/>
      <c r="AB30" s="92"/>
    </row>
    <row r="31" spans="1:28" s="60" customFormat="1" ht="18.75" customHeight="1">
      <c r="A31" s="43" t="s">
        <v>108</v>
      </c>
      <c r="B31" s="50"/>
      <c r="C31" s="51" t="e">
        <f>VLOOKUP($B31,[0]!Loadunits,7)</f>
        <v>#N/A</v>
      </c>
      <c r="D31" s="51" t="e">
        <f>VLOOKUP($B31,[0]!Loadunits,6)</f>
        <v>#N/A</v>
      </c>
      <c r="E31" s="51" t="e">
        <f>VLOOKUP($B31,[0]!Loadunits,2)</f>
        <v>#N/A</v>
      </c>
      <c r="F31" s="51" t="e">
        <f>VLOOKUP($B31,[0]!Loadunits,1)</f>
        <v>#N/A</v>
      </c>
      <c r="G31" s="52">
        <f t="shared" si="0"/>
      </c>
      <c r="H31" s="53">
        <f>IF(ISERROR(VLOOKUP($G31,[0]!flow,3)),"",VLOOKUP($G31,[0]!flow,3))</f>
      </c>
      <c r="I31" s="51" t="e">
        <f>VLOOKUP($H31,[0]!pipe,2)</f>
        <v>#N/A</v>
      </c>
      <c r="J31" s="51" t="e">
        <f t="shared" si="1"/>
        <v>#N/A</v>
      </c>
      <c r="K31" s="83">
        <f>IF(ISERROR(VLOOKUP($G31,[0]!flow,3)),"",VLOOKUP($G31,[0]!flow,3))</f>
      </c>
      <c r="L31" s="93">
        <f t="shared" si="8"/>
        <v>0</v>
      </c>
      <c r="M31" s="52">
        <f t="shared" si="2"/>
      </c>
      <c r="N31" s="54">
        <f t="shared" si="9"/>
      </c>
      <c r="O31" s="54">
        <f t="shared" si="3"/>
      </c>
      <c r="P31" s="54">
        <f t="shared" si="10"/>
      </c>
      <c r="Q31" s="54">
        <f t="shared" si="4"/>
      </c>
      <c r="R31" s="55">
        <f t="shared" si="5"/>
      </c>
      <c r="S31" s="56"/>
      <c r="T31" s="52">
        <f t="shared" si="6"/>
      </c>
      <c r="U31" s="56"/>
      <c r="V31" s="57">
        <f t="shared" si="11"/>
        <v>0</v>
      </c>
      <c r="W31" s="57">
        <f t="shared" si="12"/>
        <v>0</v>
      </c>
      <c r="X31" s="57">
        <f t="shared" si="7"/>
      </c>
      <c r="Y31" s="52">
        <f t="shared" si="13"/>
      </c>
      <c r="Z31" s="58" t="s">
        <v>107</v>
      </c>
      <c r="AA31" s="59"/>
      <c r="AB31" s="92"/>
    </row>
    <row r="32" spans="1:28" s="60" customFormat="1" ht="18.75" customHeight="1">
      <c r="A32" s="43" t="s">
        <v>109</v>
      </c>
      <c r="B32" s="50"/>
      <c r="C32" s="51" t="e">
        <f>VLOOKUP($B32,[0]!Loadunits,7)</f>
        <v>#N/A</v>
      </c>
      <c r="D32" s="51" t="e">
        <f>VLOOKUP($B32,[0]!Loadunits,6)</f>
        <v>#N/A</v>
      </c>
      <c r="E32" s="51" t="e">
        <f>VLOOKUP($B32,[0]!Loadunits,2)</f>
        <v>#N/A</v>
      </c>
      <c r="F32" s="51" t="e">
        <f>VLOOKUP($B32,[0]!Loadunits,1)</f>
        <v>#N/A</v>
      </c>
      <c r="G32" s="52">
        <f t="shared" si="0"/>
      </c>
      <c r="H32" s="53">
        <f>IF(ISERROR(VLOOKUP($G32,[0]!flow,3)),"",VLOOKUP($G32,[0]!flow,3))</f>
      </c>
      <c r="I32" s="51" t="e">
        <f>VLOOKUP($H32,[0]!pipe,2)</f>
        <v>#N/A</v>
      </c>
      <c r="J32" s="51" t="e">
        <f t="shared" si="1"/>
        <v>#N/A</v>
      </c>
      <c r="K32" s="83">
        <f>IF(ISERROR(VLOOKUP($G32,[0]!flow,3)),"",VLOOKUP($G32,[0]!flow,3))</f>
      </c>
      <c r="L32" s="93">
        <f t="shared" si="8"/>
        <v>0</v>
      </c>
      <c r="M32" s="52">
        <f t="shared" si="2"/>
      </c>
      <c r="N32" s="54">
        <f t="shared" si="9"/>
      </c>
      <c r="O32" s="54">
        <f t="shared" si="3"/>
      </c>
      <c r="P32" s="54">
        <f t="shared" si="10"/>
      </c>
      <c r="Q32" s="54">
        <f t="shared" si="4"/>
      </c>
      <c r="R32" s="55">
        <f t="shared" si="5"/>
      </c>
      <c r="S32" s="56"/>
      <c r="T32" s="52">
        <f t="shared" si="6"/>
      </c>
      <c r="U32" s="56"/>
      <c r="V32" s="57">
        <f t="shared" si="11"/>
        <v>0</v>
      </c>
      <c r="W32" s="57">
        <f t="shared" si="12"/>
        <v>0</v>
      </c>
      <c r="X32" s="57">
        <f t="shared" si="7"/>
      </c>
      <c r="Y32" s="52">
        <f t="shared" si="13"/>
      </c>
      <c r="Z32" s="58" t="s">
        <v>108</v>
      </c>
      <c r="AA32" s="59"/>
      <c r="AB32" s="92"/>
    </row>
    <row r="33" spans="1:28" s="60" customFormat="1" ht="18.75" customHeight="1">
      <c r="A33" s="43" t="s">
        <v>110</v>
      </c>
      <c r="B33" s="50"/>
      <c r="C33" s="51" t="e">
        <f>VLOOKUP($B33,[0]!Loadunits,7)</f>
        <v>#N/A</v>
      </c>
      <c r="D33" s="51" t="e">
        <f>VLOOKUP($B33,[0]!Loadunits,6)</f>
        <v>#N/A</v>
      </c>
      <c r="E33" s="51" t="e">
        <f>VLOOKUP($B33,[0]!Loadunits,2)</f>
        <v>#N/A</v>
      </c>
      <c r="F33" s="51" t="e">
        <f>VLOOKUP($B33,[0]!Loadunits,1)</f>
        <v>#N/A</v>
      </c>
      <c r="G33" s="52">
        <f t="shared" si="0"/>
      </c>
      <c r="H33" s="53">
        <f>IF(ISERROR(VLOOKUP($G33,[0]!flow,3)),"",VLOOKUP($G33,[0]!flow,3))</f>
      </c>
      <c r="I33" s="51" t="e">
        <f>VLOOKUP($H33,[0]!pipe,2)</f>
        <v>#N/A</v>
      </c>
      <c r="J33" s="51" t="e">
        <f t="shared" si="1"/>
        <v>#N/A</v>
      </c>
      <c r="K33" s="83">
        <f>IF(ISERROR(VLOOKUP($G33,[0]!flow,3)),"",VLOOKUP($G33,[0]!flow,3))</f>
      </c>
      <c r="L33" s="93">
        <f t="shared" si="8"/>
        <v>0</v>
      </c>
      <c r="M33" s="52">
        <f t="shared" si="2"/>
      </c>
      <c r="N33" s="54">
        <f t="shared" si="9"/>
      </c>
      <c r="O33" s="54">
        <f t="shared" si="3"/>
      </c>
      <c r="P33" s="54">
        <f t="shared" si="10"/>
      </c>
      <c r="Q33" s="54">
        <f t="shared" si="4"/>
      </c>
      <c r="R33" s="55">
        <f t="shared" si="5"/>
      </c>
      <c r="S33" s="56">
        <v>-0.7</v>
      </c>
      <c r="T33" s="52">
        <f t="shared" si="6"/>
      </c>
      <c r="U33" s="56"/>
      <c r="V33" s="57">
        <f t="shared" si="11"/>
        <v>0</v>
      </c>
      <c r="W33" s="57">
        <f t="shared" si="12"/>
        <v>0</v>
      </c>
      <c r="X33" s="57">
        <f t="shared" si="7"/>
      </c>
      <c r="Y33" s="52">
        <f t="shared" si="13"/>
      </c>
      <c r="Z33" s="58" t="s">
        <v>109</v>
      </c>
      <c r="AA33" s="59"/>
      <c r="AB33" s="92"/>
    </row>
    <row r="34" spans="1:27" s="60" customFormat="1" ht="18.75" customHeight="1">
      <c r="A34" s="43" t="s">
        <v>111</v>
      </c>
      <c r="B34" s="50"/>
      <c r="C34" s="51" t="e">
        <f>VLOOKUP($B34,[0]!Loadunits,7)</f>
        <v>#N/A</v>
      </c>
      <c r="D34" s="51" t="e">
        <f>VLOOKUP($B34,[0]!Loadunits,6)</f>
        <v>#N/A</v>
      </c>
      <c r="E34" s="51" t="e">
        <f>VLOOKUP($B34,[0]!Loadunits,2)</f>
        <v>#N/A</v>
      </c>
      <c r="F34" s="51" t="e">
        <f>VLOOKUP($B34,[0]!Loadunits,1)</f>
        <v>#N/A</v>
      </c>
      <c r="G34" s="52">
        <f t="shared" si="0"/>
      </c>
      <c r="H34" s="53">
        <f>IF(ISERROR(VLOOKUP($G34,[0]!flow,3)),"",VLOOKUP($G34,[0]!flow,3))</f>
      </c>
      <c r="I34" s="51" t="e">
        <f>VLOOKUP($H34,[0]!pipe,2)</f>
        <v>#N/A</v>
      </c>
      <c r="J34" s="51" t="e">
        <f t="shared" si="1"/>
        <v>#N/A</v>
      </c>
      <c r="K34" s="83">
        <f>IF(ISERROR(VLOOKUP($G34,[0]!flow,3)),"",VLOOKUP($G34,[0]!flow,3))</f>
      </c>
      <c r="L34" s="93">
        <f t="shared" si="8"/>
        <v>0</v>
      </c>
      <c r="M34" s="52">
        <f t="shared" si="2"/>
      </c>
      <c r="N34" s="54">
        <f t="shared" si="9"/>
      </c>
      <c r="O34" s="54">
        <f t="shared" si="3"/>
      </c>
      <c r="P34" s="54">
        <f t="shared" si="10"/>
      </c>
      <c r="Q34" s="54">
        <f t="shared" si="4"/>
      </c>
      <c r="R34" s="55">
        <f t="shared" si="5"/>
      </c>
      <c r="S34" s="56">
        <v>-0.5</v>
      </c>
      <c r="T34" s="52">
        <f t="shared" si="6"/>
      </c>
      <c r="U34" s="56"/>
      <c r="V34" s="57">
        <f t="shared" si="11"/>
        <v>0</v>
      </c>
      <c r="W34" s="57">
        <f t="shared" si="12"/>
        <v>0</v>
      </c>
      <c r="X34" s="57">
        <f t="shared" si="7"/>
      </c>
      <c r="Y34" s="52">
        <f t="shared" si="13"/>
      </c>
      <c r="Z34" s="58" t="s">
        <v>110</v>
      </c>
      <c r="AA34" s="59" t="s">
        <v>85</v>
      </c>
    </row>
    <row r="35" spans="1:32" ht="18.75" customHeight="1">
      <c r="A35" s="61"/>
      <c r="B35" s="63"/>
      <c r="C35" s="51" t="e">
        <f>VLOOKUP($B35,[0]!Loadunits,7)</f>
        <v>#N/A</v>
      </c>
      <c r="D35" s="51" t="e">
        <f>VLOOKUP($B35,[0]!Loadunits,6)</f>
        <v>#N/A</v>
      </c>
      <c r="E35" s="51" t="e">
        <f>VLOOKUP($B35,[0]!Loadunits,2)</f>
        <v>#N/A</v>
      </c>
      <c r="F35" s="51" t="e">
        <f>VLOOKUP($B35,[0]!Loadunits,1)</f>
        <v>#N/A</v>
      </c>
      <c r="G35" s="52">
        <f t="shared" si="0"/>
      </c>
      <c r="H35" s="53">
        <f>IF(ISERROR(VLOOKUP($G35,[0]!flow,3)),"",VLOOKUP($G35,[0]!flow,3))</f>
      </c>
      <c r="I35" s="51" t="e">
        <f>VLOOKUP($H35,[0]!pipe,2)</f>
        <v>#N/A</v>
      </c>
      <c r="J35" s="51" t="e">
        <f t="shared" si="1"/>
        <v>#N/A</v>
      </c>
      <c r="K35" s="83">
        <f>IF(ISERROR(VLOOKUP($G35,[0]!flow,3)),"",VLOOKUP($G35,[0]!flow,3))</f>
      </c>
      <c r="L35" s="93">
        <f t="shared" si="8"/>
        <v>0</v>
      </c>
      <c r="M35" s="52">
        <f t="shared" si="2"/>
      </c>
      <c r="N35" s="54">
        <f t="shared" si="9"/>
      </c>
      <c r="O35" s="54">
        <f t="shared" si="3"/>
      </c>
      <c r="P35" s="54">
        <f t="shared" si="10"/>
      </c>
      <c r="Q35" s="54">
        <f t="shared" si="4"/>
      </c>
      <c r="R35" s="55">
        <f t="shared" si="5"/>
      </c>
      <c r="S35" s="64"/>
      <c r="T35" s="52">
        <f t="shared" si="6"/>
      </c>
      <c r="U35" s="64"/>
      <c r="V35" s="57">
        <f t="shared" si="11"/>
        <v>0</v>
      </c>
      <c r="W35" s="57">
        <f t="shared" si="12"/>
        <v>0</v>
      </c>
      <c r="X35" s="57">
        <f t="shared" si="7"/>
      </c>
      <c r="Y35" s="52">
        <f t="shared" si="13"/>
      </c>
      <c r="Z35" s="62"/>
      <c r="AA35" s="59"/>
      <c r="AB35" s="17"/>
      <c r="AC35" s="17"/>
      <c r="AD35" s="17"/>
      <c r="AE35" s="17"/>
      <c r="AF35" s="17"/>
    </row>
    <row r="36" spans="1:32" ht="18.75" customHeight="1">
      <c r="A36" s="61" t="s">
        <v>112</v>
      </c>
      <c r="B36" s="63"/>
      <c r="C36" s="51" t="e">
        <f>VLOOKUP($B36,[0]!Loadunits,7)</f>
        <v>#N/A</v>
      </c>
      <c r="D36" s="51" t="e">
        <f>VLOOKUP($B36,[0]!Loadunits,6)</f>
        <v>#N/A</v>
      </c>
      <c r="E36" s="51" t="e">
        <f>VLOOKUP($B36,[0]!Loadunits,2)</f>
        <v>#N/A</v>
      </c>
      <c r="F36" s="51" t="e">
        <f>VLOOKUP($B36,[0]!Loadunits,1)</f>
        <v>#N/A</v>
      </c>
      <c r="G36" s="52">
        <f t="shared" si="0"/>
      </c>
      <c r="H36" s="53">
        <f>IF(ISERROR(VLOOKUP($G36,[0]!flow,3)),"",VLOOKUP($G36,[0]!flow,3))</f>
      </c>
      <c r="I36" s="51" t="e">
        <f>VLOOKUP($H36,[0]!pipe,2)</f>
        <v>#N/A</v>
      </c>
      <c r="J36" s="51" t="e">
        <f t="shared" si="1"/>
        <v>#N/A</v>
      </c>
      <c r="K36" s="83">
        <f>IF(ISERROR(VLOOKUP($G36,[0]!flow,3)),"",VLOOKUP($G36,[0]!flow,3))</f>
      </c>
      <c r="L36" s="93">
        <f t="shared" si="8"/>
        <v>0</v>
      </c>
      <c r="M36" s="52">
        <f t="shared" si="2"/>
      </c>
      <c r="N36" s="54">
        <f t="shared" si="9"/>
      </c>
      <c r="O36" s="54">
        <f t="shared" si="3"/>
      </c>
      <c r="P36" s="54">
        <f t="shared" si="10"/>
      </c>
      <c r="Q36" s="54">
        <f t="shared" si="4"/>
      </c>
      <c r="R36" s="55">
        <f t="shared" si="5"/>
      </c>
      <c r="S36" s="64"/>
      <c r="T36" s="52">
        <f t="shared" si="6"/>
        <v>32.11283436759545</v>
      </c>
      <c r="U36" s="64"/>
      <c r="V36" s="57">
        <f t="shared" si="11"/>
        <v>0</v>
      </c>
      <c r="W36" s="57">
        <f t="shared" si="12"/>
        <v>0</v>
      </c>
      <c r="X36" s="57">
        <f t="shared" si="7"/>
      </c>
      <c r="Y36" s="52">
        <f t="shared" si="13"/>
      </c>
      <c r="Z36" s="62" t="s">
        <v>90</v>
      </c>
      <c r="AA36" s="59"/>
      <c r="AB36" s="17"/>
      <c r="AC36" s="17"/>
      <c r="AD36" s="17"/>
      <c r="AE36" s="17"/>
      <c r="AF36" s="17"/>
    </row>
    <row r="37" spans="1:32" ht="18.75" customHeight="1">
      <c r="A37" s="61" t="s">
        <v>113</v>
      </c>
      <c r="B37" s="63"/>
      <c r="C37" s="51" t="e">
        <f>VLOOKUP($B37,[0]!Loadunits,7)</f>
        <v>#N/A</v>
      </c>
      <c r="D37" s="51" t="e">
        <f>VLOOKUP($B37,[0]!Loadunits,6)</f>
        <v>#N/A</v>
      </c>
      <c r="E37" s="51" t="e">
        <f>VLOOKUP($B37,[0]!Loadunits,2)</f>
        <v>#N/A</v>
      </c>
      <c r="F37" s="51" t="e">
        <f>VLOOKUP($B37,[0]!Loadunits,1)</f>
        <v>#N/A</v>
      </c>
      <c r="G37" s="52">
        <f t="shared" si="0"/>
      </c>
      <c r="H37" s="53">
        <f>IF(ISERROR(VLOOKUP($G37,[0]!flow,3)),"",VLOOKUP($G37,[0]!flow,3))</f>
      </c>
      <c r="I37" s="51" t="e">
        <f>VLOOKUP($H37,[0]!pipe,2)</f>
        <v>#N/A</v>
      </c>
      <c r="J37" s="51" t="e">
        <f t="shared" si="1"/>
        <v>#N/A</v>
      </c>
      <c r="K37" s="83">
        <f>IF(ISERROR(VLOOKUP($G37,[0]!flow,3)),"",VLOOKUP($G37,[0]!flow,3))</f>
      </c>
      <c r="L37" s="93">
        <f t="shared" si="8"/>
        <v>0</v>
      </c>
      <c r="M37" s="52">
        <f t="shared" si="2"/>
      </c>
      <c r="N37" s="54">
        <f t="shared" si="9"/>
      </c>
      <c r="O37" s="54">
        <f t="shared" si="3"/>
      </c>
      <c r="P37" s="54">
        <f t="shared" si="10"/>
      </c>
      <c r="Q37" s="54">
        <f t="shared" si="4"/>
      </c>
      <c r="R37" s="55">
        <f t="shared" si="5"/>
      </c>
      <c r="S37" s="64"/>
      <c r="T37" s="52">
        <f t="shared" si="6"/>
      </c>
      <c r="U37" s="64"/>
      <c r="V37" s="57">
        <f t="shared" si="11"/>
        <v>0</v>
      </c>
      <c r="W37" s="57">
        <f t="shared" si="12"/>
        <v>0</v>
      </c>
      <c r="X37" s="57">
        <f t="shared" si="7"/>
      </c>
      <c r="Y37" s="52">
        <f t="shared" si="13"/>
      </c>
      <c r="Z37" s="63" t="s">
        <v>112</v>
      </c>
      <c r="AA37" s="59"/>
      <c r="AB37" s="17"/>
      <c r="AC37" s="17"/>
      <c r="AD37" s="17"/>
      <c r="AE37" s="17"/>
      <c r="AF37" s="17"/>
    </row>
    <row r="38" spans="1:32" ht="18.75" customHeight="1">
      <c r="A38" s="61" t="s">
        <v>114</v>
      </c>
      <c r="B38" s="63"/>
      <c r="C38" s="51" t="e">
        <f>VLOOKUP($B38,[0]!Loadunits,7)</f>
        <v>#N/A</v>
      </c>
      <c r="D38" s="51" t="e">
        <f>VLOOKUP($B38,[0]!Loadunits,6)</f>
        <v>#N/A</v>
      </c>
      <c r="E38" s="51" t="e">
        <f>VLOOKUP($B38,[0]!Loadunits,2)</f>
        <v>#N/A</v>
      </c>
      <c r="F38" s="51" t="e">
        <f>VLOOKUP($B38,[0]!Loadunits,1)</f>
        <v>#N/A</v>
      </c>
      <c r="G38" s="52">
        <f t="shared" si="0"/>
      </c>
      <c r="H38" s="53">
        <f>IF(ISERROR(VLOOKUP($G38,[0]!flow,3)),"",VLOOKUP($G38,[0]!flow,3))</f>
      </c>
      <c r="I38" s="51" t="e">
        <f>VLOOKUP($H38,[0]!pipe,2)</f>
        <v>#N/A</v>
      </c>
      <c r="J38" s="51" t="e">
        <f t="shared" si="1"/>
        <v>#N/A</v>
      </c>
      <c r="K38" s="83">
        <f>IF(ISERROR(VLOOKUP($G38,[0]!flow,3)),"",VLOOKUP($G38,[0]!flow,3))</f>
      </c>
      <c r="L38" s="93">
        <f t="shared" si="8"/>
        <v>0</v>
      </c>
      <c r="M38" s="52">
        <f t="shared" si="2"/>
      </c>
      <c r="N38" s="54">
        <f t="shared" si="9"/>
      </c>
      <c r="O38" s="54">
        <f t="shared" si="3"/>
      </c>
      <c r="P38" s="54">
        <f t="shared" si="10"/>
      </c>
      <c r="Q38" s="54">
        <f t="shared" si="4"/>
      </c>
      <c r="R38" s="55">
        <f t="shared" si="5"/>
      </c>
      <c r="S38" s="64"/>
      <c r="T38" s="52">
        <f t="shared" si="6"/>
      </c>
      <c r="U38" s="64"/>
      <c r="V38" s="57">
        <f t="shared" si="11"/>
        <v>0</v>
      </c>
      <c r="W38" s="57">
        <f t="shared" si="12"/>
        <v>0</v>
      </c>
      <c r="X38" s="57">
        <f t="shared" si="7"/>
      </c>
      <c r="Y38" s="52">
        <f t="shared" si="13"/>
      </c>
      <c r="Z38" s="63" t="s">
        <v>113</v>
      </c>
      <c r="AA38" s="59"/>
      <c r="AB38" s="17"/>
      <c r="AC38" s="17"/>
      <c r="AD38" s="17"/>
      <c r="AE38" s="17"/>
      <c r="AF38" s="17"/>
    </row>
    <row r="39" spans="1:32" ht="18.75" customHeight="1">
      <c r="A39" s="61" t="s">
        <v>115</v>
      </c>
      <c r="B39" s="63"/>
      <c r="C39" s="51" t="e">
        <f>VLOOKUP($B39,[0]!Loadunits,7)</f>
        <v>#N/A</v>
      </c>
      <c r="D39" s="51" t="e">
        <f>VLOOKUP($B39,[0]!Loadunits,6)</f>
        <v>#N/A</v>
      </c>
      <c r="E39" s="51" t="e">
        <f>VLOOKUP($B39,[0]!Loadunits,2)</f>
        <v>#N/A</v>
      </c>
      <c r="F39" s="51" t="e">
        <f>VLOOKUP($B39,[0]!Loadunits,1)</f>
        <v>#N/A</v>
      </c>
      <c r="G39" s="52">
        <f t="shared" si="0"/>
      </c>
      <c r="H39" s="53">
        <f>IF(ISERROR(VLOOKUP($G39,[0]!flow,3)),"",VLOOKUP($G39,[0]!flow,3))</f>
      </c>
      <c r="I39" s="51" t="e">
        <f>VLOOKUP($H39,[0]!pipe,2)</f>
        <v>#N/A</v>
      </c>
      <c r="J39" s="51" t="e">
        <f t="shared" si="1"/>
        <v>#N/A</v>
      </c>
      <c r="K39" s="83">
        <f>IF(ISERROR(VLOOKUP($G39,[0]!flow,3)),"",VLOOKUP($G39,[0]!flow,3))</f>
      </c>
      <c r="L39" s="93">
        <f t="shared" si="8"/>
        <v>0</v>
      </c>
      <c r="M39" s="52">
        <f t="shared" si="2"/>
      </c>
      <c r="N39" s="54">
        <f t="shared" si="9"/>
      </c>
      <c r="O39" s="54">
        <f t="shared" si="3"/>
      </c>
      <c r="P39" s="54">
        <f t="shared" si="10"/>
      </c>
      <c r="Q39" s="54">
        <f t="shared" si="4"/>
      </c>
      <c r="R39" s="55">
        <f t="shared" si="5"/>
      </c>
      <c r="S39" s="64"/>
      <c r="T39" s="52">
        <f t="shared" si="6"/>
      </c>
      <c r="U39" s="64"/>
      <c r="V39" s="57">
        <f t="shared" si="11"/>
        <v>0</v>
      </c>
      <c r="W39" s="57">
        <f t="shared" si="12"/>
        <v>0</v>
      </c>
      <c r="X39" s="57">
        <f t="shared" si="7"/>
      </c>
      <c r="Y39" s="52">
        <f t="shared" si="13"/>
      </c>
      <c r="Z39" s="63" t="s">
        <v>114</v>
      </c>
      <c r="AA39" s="59"/>
      <c r="AB39" s="17"/>
      <c r="AC39" s="17"/>
      <c r="AD39" s="17"/>
      <c r="AE39" s="17"/>
      <c r="AF39" s="17"/>
    </row>
    <row r="40" spans="1:32" ht="18.75" customHeight="1">
      <c r="A40" s="61" t="s">
        <v>116</v>
      </c>
      <c r="B40" s="63"/>
      <c r="C40" s="51" t="e">
        <f>VLOOKUP($B40,[0]!Loadunits,7)</f>
        <v>#N/A</v>
      </c>
      <c r="D40" s="51" t="e">
        <f>VLOOKUP($B40,[0]!Loadunits,6)</f>
        <v>#N/A</v>
      </c>
      <c r="E40" s="51" t="e">
        <f>VLOOKUP($B40,[0]!Loadunits,2)</f>
        <v>#N/A</v>
      </c>
      <c r="F40" s="51" t="e">
        <f>VLOOKUP($B40,[0]!Loadunits,1)</f>
        <v>#N/A</v>
      </c>
      <c r="G40" s="52">
        <f t="shared" si="0"/>
      </c>
      <c r="H40" s="53">
        <f>IF(ISERROR(VLOOKUP($G40,[0]!flow,3)),"",VLOOKUP($G40,[0]!flow,3))</f>
      </c>
      <c r="I40" s="51" t="e">
        <f>VLOOKUP($H40,[0]!pipe,2)</f>
        <v>#N/A</v>
      </c>
      <c r="J40" s="51" t="e">
        <f t="shared" si="1"/>
        <v>#N/A</v>
      </c>
      <c r="K40" s="83">
        <f>IF(ISERROR(VLOOKUP($G40,[0]!flow,3)),"",VLOOKUP($G40,[0]!flow,3))</f>
      </c>
      <c r="L40" s="93">
        <f t="shared" si="8"/>
        <v>0</v>
      </c>
      <c r="M40" s="52">
        <f t="shared" si="2"/>
      </c>
      <c r="N40" s="54">
        <f t="shared" si="9"/>
      </c>
      <c r="O40" s="54">
        <f t="shared" si="3"/>
      </c>
      <c r="P40" s="54">
        <f t="shared" si="10"/>
      </c>
      <c r="Q40" s="54">
        <f t="shared" si="4"/>
      </c>
      <c r="R40" s="55">
        <f t="shared" si="5"/>
      </c>
      <c r="S40" s="64"/>
      <c r="T40" s="52">
        <f t="shared" si="6"/>
      </c>
      <c r="U40" s="64"/>
      <c r="V40" s="57">
        <f t="shared" si="11"/>
        <v>0</v>
      </c>
      <c r="W40" s="57">
        <f t="shared" si="12"/>
        <v>0</v>
      </c>
      <c r="X40" s="57">
        <f t="shared" si="7"/>
      </c>
      <c r="Y40" s="52">
        <f t="shared" si="13"/>
      </c>
      <c r="Z40" s="63" t="s">
        <v>115</v>
      </c>
      <c r="AA40" s="59"/>
      <c r="AB40" s="17"/>
      <c r="AC40" s="17"/>
      <c r="AD40" s="17"/>
      <c r="AE40" s="17"/>
      <c r="AF40" s="17"/>
    </row>
    <row r="41" spans="1:32" ht="18.75" customHeight="1">
      <c r="A41" s="61" t="s">
        <v>117</v>
      </c>
      <c r="B41" s="63"/>
      <c r="C41" s="51" t="e">
        <f>VLOOKUP($B41,[0]!Loadunits,7)</f>
        <v>#N/A</v>
      </c>
      <c r="D41" s="51" t="e">
        <f>VLOOKUP($B41,[0]!Loadunits,6)</f>
        <v>#N/A</v>
      </c>
      <c r="E41" s="51" t="e">
        <f>VLOOKUP($B41,[0]!Loadunits,2)</f>
        <v>#N/A</v>
      </c>
      <c r="F41" s="51" t="e">
        <f>VLOOKUP($B41,[0]!Loadunits,1)</f>
        <v>#N/A</v>
      </c>
      <c r="G41" s="52">
        <f t="shared" si="0"/>
      </c>
      <c r="H41" s="53">
        <f>IF(ISERROR(VLOOKUP($G41,[0]!flow,3)),"",VLOOKUP($G41,[0]!flow,3))</f>
      </c>
      <c r="I41" s="51" t="e">
        <f>VLOOKUP($H41,[0]!pipe,2)</f>
        <v>#N/A</v>
      </c>
      <c r="J41" s="51" t="e">
        <f t="shared" si="1"/>
        <v>#N/A</v>
      </c>
      <c r="K41" s="83">
        <f>IF(ISERROR(VLOOKUP($G41,[0]!flow,3)),"",VLOOKUP($G41,[0]!flow,3))</f>
      </c>
      <c r="L41" s="93">
        <f t="shared" si="8"/>
        <v>0</v>
      </c>
      <c r="M41" s="52">
        <f t="shared" si="2"/>
      </c>
      <c r="N41" s="54">
        <f t="shared" si="9"/>
      </c>
      <c r="O41" s="54">
        <f t="shared" si="3"/>
      </c>
      <c r="P41" s="54">
        <f t="shared" si="10"/>
      </c>
      <c r="Q41" s="54">
        <f t="shared" si="4"/>
      </c>
      <c r="R41" s="55">
        <f t="shared" si="5"/>
      </c>
      <c r="S41" s="64">
        <v>-0.7</v>
      </c>
      <c r="T41" s="52">
        <f t="shared" si="6"/>
      </c>
      <c r="U41" s="64"/>
      <c r="V41" s="57">
        <f t="shared" si="11"/>
        <v>0</v>
      </c>
      <c r="W41" s="57">
        <f t="shared" si="12"/>
        <v>0</v>
      </c>
      <c r="X41" s="57">
        <f t="shared" si="7"/>
      </c>
      <c r="Y41" s="52">
        <f t="shared" si="13"/>
      </c>
      <c r="Z41" s="63" t="s">
        <v>116</v>
      </c>
      <c r="AA41" s="59"/>
      <c r="AB41" s="17"/>
      <c r="AC41" s="17"/>
      <c r="AD41" s="17"/>
      <c r="AE41" s="17"/>
      <c r="AF41" s="17"/>
    </row>
    <row r="42" spans="1:32" ht="18.75" customHeight="1">
      <c r="A42" s="63"/>
      <c r="B42" s="63"/>
      <c r="C42" s="51" t="e">
        <f>VLOOKUP($B42,[0]!Loadunits,7)</f>
        <v>#N/A</v>
      </c>
      <c r="D42" s="51" t="e">
        <f>VLOOKUP($B42,[0]!Loadunits,6)</f>
        <v>#N/A</v>
      </c>
      <c r="E42" s="51" t="e">
        <f>VLOOKUP($B42,[0]!Loadunits,2)</f>
        <v>#N/A</v>
      </c>
      <c r="F42" s="51" t="e">
        <f>VLOOKUP($B42,[0]!Loadunits,1)</f>
        <v>#N/A</v>
      </c>
      <c r="G42" s="52">
        <f t="shared" si="0"/>
      </c>
      <c r="H42" s="53">
        <f>IF(ISERROR(VLOOKUP($G42,[0]!flow,3)),"",VLOOKUP($G42,[0]!flow,3))</f>
      </c>
      <c r="I42" s="51" t="e">
        <f>VLOOKUP($H42,[0]!pipe,2)</f>
        <v>#N/A</v>
      </c>
      <c r="J42" s="51" t="e">
        <f t="shared" si="1"/>
        <v>#N/A</v>
      </c>
      <c r="K42" s="83">
        <f>IF(ISERROR(VLOOKUP($G42,[0]!flow,3)),"",VLOOKUP($G42,[0]!flow,3))</f>
      </c>
      <c r="L42" s="93">
        <f t="shared" si="8"/>
        <v>0</v>
      </c>
      <c r="M42" s="52">
        <f t="shared" si="2"/>
      </c>
      <c r="N42" s="54">
        <f t="shared" si="9"/>
      </c>
      <c r="O42" s="54">
        <f t="shared" si="3"/>
      </c>
      <c r="P42" s="54">
        <f t="shared" si="10"/>
      </c>
      <c r="Q42" s="54">
        <f t="shared" si="4"/>
      </c>
      <c r="R42" s="55">
        <f t="shared" si="5"/>
      </c>
      <c r="S42" s="64"/>
      <c r="T42" s="52">
        <f t="shared" si="6"/>
      </c>
      <c r="U42" s="64"/>
      <c r="V42" s="57">
        <f t="shared" si="11"/>
        <v>0</v>
      </c>
      <c r="W42" s="57">
        <f t="shared" si="12"/>
        <v>0</v>
      </c>
      <c r="X42" s="57">
        <f t="shared" si="7"/>
      </c>
      <c r="Y42" s="52">
        <f t="shared" si="13"/>
      </c>
      <c r="Z42" s="63"/>
      <c r="AA42" s="59"/>
      <c r="AB42" s="17"/>
      <c r="AC42" s="17"/>
      <c r="AD42" s="17"/>
      <c r="AE42" s="17"/>
      <c r="AF42" s="17"/>
    </row>
    <row r="43" spans="1:32" ht="18.75" customHeight="1">
      <c r="A43" s="63" t="s">
        <v>118</v>
      </c>
      <c r="B43" s="63"/>
      <c r="C43" s="51" t="e">
        <f>VLOOKUP($B43,[0]!Loadunits,7)</f>
        <v>#N/A</v>
      </c>
      <c r="D43" s="51" t="e">
        <f>VLOOKUP($B43,[0]!Loadunits,6)</f>
        <v>#N/A</v>
      </c>
      <c r="E43" s="51" t="e">
        <f>VLOOKUP($B43,[0]!Loadunits,2)</f>
        <v>#N/A</v>
      </c>
      <c r="F43" s="51" t="e">
        <f>VLOOKUP($B43,[0]!Loadunits,1)</f>
        <v>#N/A</v>
      </c>
      <c r="G43" s="52">
        <f t="shared" si="0"/>
      </c>
      <c r="H43" s="53">
        <f>IF(ISERROR(VLOOKUP($G43,[0]!flow,3)),"",VLOOKUP($G43,[0]!flow,3))</f>
      </c>
      <c r="I43" s="51" t="e">
        <f>VLOOKUP($H43,[0]!pipe,2)</f>
        <v>#N/A</v>
      </c>
      <c r="J43" s="51" t="e">
        <f t="shared" si="1"/>
        <v>#N/A</v>
      </c>
      <c r="K43" s="83">
        <f>IF(ISERROR(VLOOKUP($G43,[0]!flow,3)),"",VLOOKUP($G43,[0]!flow,3))</f>
      </c>
      <c r="L43" s="93">
        <f t="shared" si="8"/>
        <v>0</v>
      </c>
      <c r="M43" s="52">
        <f t="shared" si="2"/>
      </c>
      <c r="N43" s="54">
        <f t="shared" si="9"/>
      </c>
      <c r="O43" s="54">
        <f t="shared" si="3"/>
      </c>
      <c r="P43" s="54">
        <f t="shared" si="10"/>
      </c>
      <c r="Q43" s="54">
        <f t="shared" si="4"/>
      </c>
      <c r="R43" s="55">
        <f t="shared" si="5"/>
      </c>
      <c r="S43" s="64"/>
      <c r="T43" s="52">
        <f t="shared" si="6"/>
      </c>
      <c r="U43" s="64"/>
      <c r="V43" s="57">
        <f t="shared" si="11"/>
        <v>0</v>
      </c>
      <c r="W43" s="57">
        <f t="shared" si="12"/>
        <v>0</v>
      </c>
      <c r="X43" s="57">
        <f t="shared" si="7"/>
      </c>
      <c r="Y43" s="52">
        <f t="shared" si="13"/>
      </c>
      <c r="Z43" s="63" t="s">
        <v>112</v>
      </c>
      <c r="AA43" s="59"/>
      <c r="AB43" s="17"/>
      <c r="AC43" s="17"/>
      <c r="AD43" s="17"/>
      <c r="AE43" s="17"/>
      <c r="AF43" s="17"/>
    </row>
    <row r="44" spans="1:32" ht="18.75" customHeight="1">
      <c r="A44" s="63" t="s">
        <v>119</v>
      </c>
      <c r="B44" s="63"/>
      <c r="C44" s="51" t="e">
        <f>VLOOKUP($B44,[0]!Loadunits,7)</f>
        <v>#N/A</v>
      </c>
      <c r="D44" s="51" t="e">
        <f>VLOOKUP($B44,[0]!Loadunits,6)</f>
        <v>#N/A</v>
      </c>
      <c r="E44" s="51" t="e">
        <f>VLOOKUP($B44,[0]!Loadunits,2)</f>
        <v>#N/A</v>
      </c>
      <c r="F44" s="51" t="e">
        <f>VLOOKUP($B44,[0]!Loadunits,1)</f>
        <v>#N/A</v>
      </c>
      <c r="G44" s="52">
        <f t="shared" si="0"/>
      </c>
      <c r="H44" s="53">
        <f>IF(ISERROR(VLOOKUP($G44,[0]!flow,3)),"",VLOOKUP($G44,[0]!flow,3))</f>
      </c>
      <c r="I44" s="51" t="e">
        <f>VLOOKUP($H44,[0]!pipe,2)</f>
        <v>#N/A</v>
      </c>
      <c r="J44" s="51" t="e">
        <f t="shared" si="1"/>
        <v>#N/A</v>
      </c>
      <c r="K44" s="83">
        <f>IF(ISERROR(VLOOKUP($G44,[0]!flow,3)),"",VLOOKUP($G44,[0]!flow,3))</f>
      </c>
      <c r="L44" s="93">
        <f t="shared" si="8"/>
        <v>0</v>
      </c>
      <c r="M44" s="52">
        <f t="shared" si="2"/>
      </c>
      <c r="N44" s="54">
        <f t="shared" si="9"/>
      </c>
      <c r="O44" s="54">
        <f t="shared" si="3"/>
      </c>
      <c r="P44" s="54">
        <f t="shared" si="10"/>
      </c>
      <c r="Q44" s="54">
        <f t="shared" si="4"/>
      </c>
      <c r="R44" s="55">
        <f t="shared" si="5"/>
      </c>
      <c r="S44" s="64"/>
      <c r="T44" s="52">
        <f aca="true" t="shared" si="14" ref="T44:T75">IF(ISERROR(VLOOKUP($Z44,PRINT_AREA,25,FALSE)+$S44),"",VLOOKUP($Z44,PRINT_AREA,25,FALSE)+$S44)</f>
      </c>
      <c r="U44" s="64"/>
      <c r="V44" s="57">
        <f t="shared" si="11"/>
        <v>0</v>
      </c>
      <c r="W44" s="57">
        <f t="shared" si="12"/>
        <v>0</v>
      </c>
      <c r="X44" s="57">
        <f aca="true" t="shared" si="15" ref="X44:X75">IF(ISERROR(Q44*W44),"",Q44*W44)</f>
      </c>
      <c r="Y44" s="52">
        <f aca="true" t="shared" si="16" ref="Y44:Y75">IF(ISERROR(T44-X44),"",T44-X44)</f>
      </c>
      <c r="Z44" s="63" t="s">
        <v>118</v>
      </c>
      <c r="AA44" s="59"/>
      <c r="AB44" s="17"/>
      <c r="AC44" s="17"/>
      <c r="AD44" s="17"/>
      <c r="AE44" s="17"/>
      <c r="AF44" s="17"/>
    </row>
    <row r="45" spans="1:32" ht="18.75" customHeight="1">
      <c r="A45" s="63" t="s">
        <v>120</v>
      </c>
      <c r="B45" s="63"/>
      <c r="C45" s="51" t="e">
        <f>VLOOKUP($B45,[0]!Loadunits,7)</f>
        <v>#N/A</v>
      </c>
      <c r="D45" s="51" t="e">
        <f>VLOOKUP($B45,[0]!Loadunits,6)</f>
        <v>#N/A</v>
      </c>
      <c r="E45" s="51" t="e">
        <f>VLOOKUP($B45,[0]!Loadunits,2)</f>
        <v>#N/A</v>
      </c>
      <c r="F45" s="51" t="e">
        <f>VLOOKUP($B45,[0]!Loadunits,1)</f>
        <v>#N/A</v>
      </c>
      <c r="G45" s="52">
        <f t="shared" si="0"/>
      </c>
      <c r="H45" s="53">
        <f>IF(ISERROR(VLOOKUP($G45,[0]!flow,3)),"",VLOOKUP($G45,[0]!flow,3))</f>
      </c>
      <c r="I45" s="51" t="e">
        <f>VLOOKUP($H45,[0]!pipe,2)</f>
        <v>#N/A</v>
      </c>
      <c r="J45" s="51" t="e">
        <f t="shared" si="1"/>
        <v>#N/A</v>
      </c>
      <c r="K45" s="83">
        <f>IF(ISERROR(VLOOKUP($G45,[0]!flow,3)),"",VLOOKUP($G45,[0]!flow,3))</f>
      </c>
      <c r="L45" s="93">
        <f t="shared" si="8"/>
        <v>0</v>
      </c>
      <c r="M45" s="52">
        <f t="shared" si="2"/>
      </c>
      <c r="N45" s="54">
        <f t="shared" si="9"/>
      </c>
      <c r="O45" s="54">
        <f t="shared" si="3"/>
      </c>
      <c r="P45" s="54">
        <f t="shared" si="10"/>
      </c>
      <c r="Q45" s="54">
        <f t="shared" si="4"/>
      </c>
      <c r="R45" s="55">
        <f t="shared" si="5"/>
      </c>
      <c r="S45" s="64">
        <v>-0.7</v>
      </c>
      <c r="T45" s="52">
        <f t="shared" si="14"/>
      </c>
      <c r="U45" s="64"/>
      <c r="V45" s="57">
        <f t="shared" si="11"/>
        <v>0</v>
      </c>
      <c r="W45" s="57">
        <f t="shared" si="12"/>
        <v>0</v>
      </c>
      <c r="X45" s="57">
        <f t="shared" si="15"/>
      </c>
      <c r="Y45" s="52">
        <f t="shared" si="16"/>
      </c>
      <c r="Z45" s="63" t="s">
        <v>119</v>
      </c>
      <c r="AA45" s="59"/>
      <c r="AB45" s="17"/>
      <c r="AC45" s="17"/>
      <c r="AD45" s="17"/>
      <c r="AE45" s="17"/>
      <c r="AF45" s="17"/>
    </row>
    <row r="46" spans="1:32" ht="18.75" customHeight="1">
      <c r="A46" s="63"/>
      <c r="B46" s="63"/>
      <c r="C46" s="51" t="e">
        <f>VLOOKUP($B46,[0]!Loadunits,7)</f>
        <v>#N/A</v>
      </c>
      <c r="D46" s="51" t="e">
        <f>VLOOKUP($B46,[0]!Loadunits,6)</f>
        <v>#N/A</v>
      </c>
      <c r="E46" s="51" t="e">
        <f>VLOOKUP($B46,[0]!Loadunits,2)</f>
        <v>#N/A</v>
      </c>
      <c r="F46" s="51" t="e">
        <f>VLOOKUP($B46,[0]!Loadunits,1)</f>
        <v>#N/A</v>
      </c>
      <c r="G46" s="52">
        <f t="shared" si="0"/>
      </c>
      <c r="H46" s="53">
        <f>IF(ISERROR(VLOOKUP($G46,[0]!flow,3)),"",VLOOKUP($G46,[0]!flow,3))</f>
      </c>
      <c r="I46" s="51" t="e">
        <f>VLOOKUP($H46,[0]!pipe,2)</f>
        <v>#N/A</v>
      </c>
      <c r="J46" s="51" t="e">
        <f t="shared" si="1"/>
        <v>#N/A</v>
      </c>
      <c r="K46" s="83">
        <f>IF(ISERROR(VLOOKUP($G46,[0]!flow,3)),"",VLOOKUP($G46,[0]!flow,3))</f>
      </c>
      <c r="L46" s="93">
        <f t="shared" si="8"/>
        <v>0</v>
      </c>
      <c r="M46" s="52">
        <f t="shared" si="2"/>
      </c>
      <c r="N46" s="54">
        <f t="shared" si="9"/>
      </c>
      <c r="O46" s="54">
        <f t="shared" si="3"/>
      </c>
      <c r="P46" s="54">
        <f t="shared" si="10"/>
      </c>
      <c r="Q46" s="54">
        <f t="shared" si="4"/>
      </c>
      <c r="R46" s="55">
        <f t="shared" si="5"/>
      </c>
      <c r="S46" s="64"/>
      <c r="T46" s="52">
        <f t="shared" si="14"/>
      </c>
      <c r="U46" s="64"/>
      <c r="V46" s="57">
        <f t="shared" si="11"/>
        <v>0</v>
      </c>
      <c r="W46" s="57">
        <f t="shared" si="12"/>
        <v>0</v>
      </c>
      <c r="X46" s="57">
        <f t="shared" si="15"/>
      </c>
      <c r="Y46" s="52">
        <f t="shared" si="16"/>
      </c>
      <c r="Z46" s="63"/>
      <c r="AA46" s="59"/>
      <c r="AB46" s="17"/>
      <c r="AC46" s="17"/>
      <c r="AD46" s="17"/>
      <c r="AE46" s="17"/>
      <c r="AF46" s="17"/>
    </row>
    <row r="47" spans="1:32" ht="18.75" customHeight="1">
      <c r="A47" s="63" t="s">
        <v>121</v>
      </c>
      <c r="B47" s="63"/>
      <c r="C47" s="51" t="e">
        <f>VLOOKUP($B47,[0]!Loadunits,7)</f>
        <v>#N/A</v>
      </c>
      <c r="D47" s="51" t="e">
        <f>VLOOKUP($B47,[0]!Loadunits,6)</f>
        <v>#N/A</v>
      </c>
      <c r="E47" s="51" t="e">
        <f>VLOOKUP($B47,[0]!Loadunits,2)</f>
        <v>#N/A</v>
      </c>
      <c r="F47" s="51" t="e">
        <f>VLOOKUP($B47,[0]!Loadunits,1)</f>
        <v>#N/A</v>
      </c>
      <c r="G47" s="52">
        <f t="shared" si="0"/>
      </c>
      <c r="H47" s="53">
        <f>IF(ISERROR(VLOOKUP($G47,[0]!flow,3)),"",VLOOKUP($G47,[0]!flow,3))</f>
      </c>
      <c r="I47" s="51" t="e">
        <f>VLOOKUP($H47,[0]!pipe,2)</f>
        <v>#N/A</v>
      </c>
      <c r="J47" s="51" t="e">
        <f t="shared" si="1"/>
        <v>#N/A</v>
      </c>
      <c r="K47" s="83">
        <f>IF(ISERROR(VLOOKUP($G47,[0]!flow,3)),"",VLOOKUP($G47,[0]!flow,3))</f>
      </c>
      <c r="L47" s="93">
        <f t="shared" si="8"/>
        <v>0</v>
      </c>
      <c r="M47" s="52">
        <f t="shared" si="2"/>
      </c>
      <c r="N47" s="54">
        <f t="shared" si="9"/>
      </c>
      <c r="O47" s="54">
        <f t="shared" si="3"/>
      </c>
      <c r="P47" s="54">
        <f t="shared" si="10"/>
      </c>
      <c r="Q47" s="54">
        <f t="shared" si="4"/>
      </c>
      <c r="R47" s="55">
        <f t="shared" si="5"/>
      </c>
      <c r="S47" s="64">
        <v>1.8</v>
      </c>
      <c r="T47" s="52">
        <f t="shared" si="14"/>
      </c>
      <c r="U47" s="64"/>
      <c r="V47" s="57">
        <f t="shared" si="11"/>
        <v>0</v>
      </c>
      <c r="W47" s="57">
        <f t="shared" si="12"/>
        <v>0</v>
      </c>
      <c r="X47" s="57">
        <f t="shared" si="15"/>
      </c>
      <c r="Y47" s="52">
        <f t="shared" si="16"/>
      </c>
      <c r="Z47" s="63" t="s">
        <v>114</v>
      </c>
      <c r="AA47" s="59"/>
      <c r="AB47" s="17"/>
      <c r="AC47" s="17"/>
      <c r="AD47" s="17"/>
      <c r="AE47" s="17"/>
      <c r="AF47" s="17"/>
    </row>
    <row r="48" spans="1:32" ht="18.75" customHeight="1">
      <c r="A48" s="63" t="s">
        <v>122</v>
      </c>
      <c r="B48" s="63"/>
      <c r="C48" s="51" t="e">
        <f>VLOOKUP($B48,[0]!Loadunits,7)</f>
        <v>#N/A</v>
      </c>
      <c r="D48" s="51" t="e">
        <f>VLOOKUP($B48,[0]!Loadunits,6)</f>
        <v>#N/A</v>
      </c>
      <c r="E48" s="51" t="e">
        <f>VLOOKUP($B48,[0]!Loadunits,2)</f>
        <v>#N/A</v>
      </c>
      <c r="F48" s="51" t="e">
        <f>VLOOKUP($B48,[0]!Loadunits,1)</f>
        <v>#N/A</v>
      </c>
      <c r="G48" s="52">
        <f t="shared" si="0"/>
      </c>
      <c r="H48" s="53">
        <f>IF(ISERROR(VLOOKUP($G48,[0]!flow,3)),"",VLOOKUP($G48,[0]!flow,3))</f>
      </c>
      <c r="I48" s="51" t="e">
        <f>VLOOKUP($H48,[0]!pipe,2)</f>
        <v>#N/A</v>
      </c>
      <c r="J48" s="51" t="e">
        <f t="shared" si="1"/>
        <v>#N/A</v>
      </c>
      <c r="K48" s="83">
        <f>IF(ISERROR(VLOOKUP($G48,[0]!flow,3)),"",VLOOKUP($G48,[0]!flow,3))</f>
      </c>
      <c r="L48" s="93">
        <f t="shared" si="8"/>
        <v>0</v>
      </c>
      <c r="M48" s="52">
        <f t="shared" si="2"/>
      </c>
      <c r="N48" s="54">
        <f t="shared" si="9"/>
      </c>
      <c r="O48" s="54">
        <f t="shared" si="3"/>
      </c>
      <c r="P48" s="54">
        <f t="shared" si="10"/>
      </c>
      <c r="Q48" s="54">
        <f t="shared" si="4"/>
      </c>
      <c r="R48" s="55">
        <f t="shared" si="5"/>
      </c>
      <c r="S48" s="64"/>
      <c r="T48" s="52">
        <f t="shared" si="14"/>
      </c>
      <c r="U48" s="64"/>
      <c r="V48" s="57">
        <f t="shared" si="11"/>
        <v>0</v>
      </c>
      <c r="W48" s="57">
        <f t="shared" si="12"/>
        <v>0</v>
      </c>
      <c r="X48" s="57">
        <f t="shared" si="15"/>
      </c>
      <c r="Y48" s="52">
        <f t="shared" si="16"/>
      </c>
      <c r="Z48" s="63" t="s">
        <v>121</v>
      </c>
      <c r="AA48" s="59"/>
      <c r="AB48" s="17"/>
      <c r="AC48" s="17"/>
      <c r="AD48" s="17"/>
      <c r="AE48" s="17"/>
      <c r="AF48" s="17"/>
    </row>
    <row r="49" spans="1:32" ht="18.75" customHeight="1">
      <c r="A49" s="63"/>
      <c r="B49" s="63"/>
      <c r="C49" s="51" t="e">
        <f>VLOOKUP($B49,[0]!Loadunits,7)</f>
        <v>#N/A</v>
      </c>
      <c r="D49" s="51" t="e">
        <f>VLOOKUP($B49,[0]!Loadunits,6)</f>
        <v>#N/A</v>
      </c>
      <c r="E49" s="51" t="e">
        <f>VLOOKUP($B49,[0]!Loadunits,2)</f>
        <v>#N/A</v>
      </c>
      <c r="F49" s="51" t="e">
        <f>VLOOKUP($B49,[0]!Loadunits,1)</f>
        <v>#N/A</v>
      </c>
      <c r="G49" s="52">
        <f t="shared" si="0"/>
      </c>
      <c r="H49" s="53">
        <f>IF(ISERROR(VLOOKUP($G49,[0]!flow,3)),"",VLOOKUP($G49,[0]!flow,3))</f>
      </c>
      <c r="I49" s="51" t="e">
        <f>VLOOKUP($H49,[0]!pipe,2)</f>
        <v>#N/A</v>
      </c>
      <c r="J49" s="51" t="e">
        <f t="shared" si="1"/>
        <v>#N/A</v>
      </c>
      <c r="K49" s="83">
        <f>IF(ISERROR(VLOOKUP($G49,[0]!flow,3)),"",VLOOKUP($G49,[0]!flow,3))</f>
      </c>
      <c r="L49" s="93">
        <f t="shared" si="8"/>
        <v>0</v>
      </c>
      <c r="M49" s="52">
        <f t="shared" si="2"/>
      </c>
      <c r="N49" s="54">
        <f t="shared" si="9"/>
      </c>
      <c r="O49" s="54">
        <f t="shared" si="3"/>
      </c>
      <c r="P49" s="54">
        <f t="shared" si="10"/>
      </c>
      <c r="Q49" s="54">
        <f t="shared" si="4"/>
      </c>
      <c r="R49" s="55">
        <f t="shared" si="5"/>
      </c>
      <c r="S49" s="64"/>
      <c r="T49" s="52">
        <f t="shared" si="14"/>
      </c>
      <c r="U49" s="64"/>
      <c r="V49" s="57">
        <f t="shared" si="11"/>
        <v>0</v>
      </c>
      <c r="W49" s="57">
        <f t="shared" si="12"/>
        <v>0</v>
      </c>
      <c r="X49" s="57">
        <f t="shared" si="15"/>
      </c>
      <c r="Y49" s="52">
        <f t="shared" si="16"/>
      </c>
      <c r="Z49" s="63"/>
      <c r="AA49" s="59"/>
      <c r="AB49" s="17"/>
      <c r="AC49" s="17"/>
      <c r="AD49" s="17"/>
      <c r="AE49" s="17"/>
      <c r="AF49" s="17"/>
    </row>
    <row r="50" spans="1:32" ht="18.75" customHeight="1">
      <c r="A50" s="63" t="s">
        <v>123</v>
      </c>
      <c r="B50" s="63"/>
      <c r="C50" s="51" t="e">
        <f>VLOOKUP($B50,[0]!Loadunits,7)</f>
        <v>#N/A</v>
      </c>
      <c r="D50" s="51" t="e">
        <f>VLOOKUP($B50,[0]!Loadunits,6)</f>
        <v>#N/A</v>
      </c>
      <c r="E50" s="51" t="e">
        <f>VLOOKUP($B50,[0]!Loadunits,2)</f>
        <v>#N/A</v>
      </c>
      <c r="F50" s="51" t="e">
        <f>VLOOKUP($B50,[0]!Loadunits,1)</f>
        <v>#N/A</v>
      </c>
      <c r="G50" s="52">
        <f t="shared" si="0"/>
      </c>
      <c r="H50" s="53">
        <f>IF(ISERROR(VLOOKUP($G50,[0]!flow,3)),"",VLOOKUP($G50,[0]!flow,3))</f>
      </c>
      <c r="I50" s="51" t="e">
        <f>VLOOKUP($H50,[0]!pipe,2)</f>
        <v>#N/A</v>
      </c>
      <c r="J50" s="51" t="e">
        <f t="shared" si="1"/>
        <v>#N/A</v>
      </c>
      <c r="K50" s="83">
        <f>IF(ISERROR(VLOOKUP($G50,[0]!flow,3)),"",VLOOKUP($G50,[0]!flow,3))</f>
      </c>
      <c r="L50" s="93">
        <f t="shared" si="8"/>
        <v>0</v>
      </c>
      <c r="M50" s="52">
        <f t="shared" si="2"/>
      </c>
      <c r="N50" s="54">
        <f t="shared" si="9"/>
      </c>
      <c r="O50" s="54">
        <f t="shared" si="3"/>
      </c>
      <c r="P50" s="54">
        <f t="shared" si="10"/>
      </c>
      <c r="Q50" s="54">
        <f t="shared" si="4"/>
      </c>
      <c r="R50" s="55">
        <f t="shared" si="5"/>
      </c>
      <c r="S50" s="64"/>
      <c r="T50" s="52">
        <f t="shared" si="14"/>
      </c>
      <c r="U50" s="64"/>
      <c r="V50" s="57">
        <f t="shared" si="11"/>
        <v>0</v>
      </c>
      <c r="W50" s="57">
        <f t="shared" si="12"/>
        <v>0</v>
      </c>
      <c r="X50" s="57">
        <f t="shared" si="15"/>
      </c>
      <c r="Y50" s="52">
        <f t="shared" si="16"/>
      </c>
      <c r="Z50" s="63" t="s">
        <v>91</v>
      </c>
      <c r="AA50" s="59"/>
      <c r="AB50" s="17"/>
      <c r="AC50" s="17"/>
      <c r="AD50" s="17"/>
      <c r="AE50" s="17"/>
      <c r="AF50" s="17"/>
    </row>
    <row r="51" spans="1:32" ht="18.75" customHeight="1">
      <c r="A51" s="63" t="s">
        <v>124</v>
      </c>
      <c r="B51" s="63"/>
      <c r="C51" s="51" t="e">
        <f>VLOOKUP($B51,[0]!Loadunits,7)</f>
        <v>#N/A</v>
      </c>
      <c r="D51" s="51" t="e">
        <f>VLOOKUP($B51,[0]!Loadunits,6)</f>
        <v>#N/A</v>
      </c>
      <c r="E51" s="51" t="e">
        <f>VLOOKUP($B51,[0]!Loadunits,2)</f>
        <v>#N/A</v>
      </c>
      <c r="F51" s="51" t="e">
        <f>VLOOKUP($B51,[0]!Loadunits,1)</f>
        <v>#N/A</v>
      </c>
      <c r="G51" s="52">
        <f t="shared" si="0"/>
      </c>
      <c r="H51" s="53">
        <f>IF(ISERROR(VLOOKUP($G51,[0]!flow,3)),"",VLOOKUP($G51,[0]!flow,3))</f>
      </c>
      <c r="I51" s="51" t="e">
        <f>VLOOKUP($H51,[0]!pipe,2)</f>
        <v>#N/A</v>
      </c>
      <c r="J51" s="51" t="e">
        <f t="shared" si="1"/>
        <v>#N/A</v>
      </c>
      <c r="K51" s="83">
        <f>IF(ISERROR(VLOOKUP($G51,[0]!flow,3)),"",VLOOKUP($G51,[0]!flow,3))</f>
      </c>
      <c r="L51" s="93">
        <f t="shared" si="8"/>
        <v>0</v>
      </c>
      <c r="M51" s="52">
        <f t="shared" si="2"/>
      </c>
      <c r="N51" s="54">
        <f t="shared" si="9"/>
      </c>
      <c r="O51" s="54">
        <f t="shared" si="3"/>
      </c>
      <c r="P51" s="54">
        <f t="shared" si="10"/>
      </c>
      <c r="Q51" s="54">
        <f t="shared" si="4"/>
      </c>
      <c r="R51" s="55">
        <f t="shared" si="5"/>
      </c>
      <c r="S51" s="64"/>
      <c r="T51" s="52">
        <f t="shared" si="14"/>
      </c>
      <c r="U51" s="64"/>
      <c r="V51" s="57">
        <f t="shared" si="11"/>
        <v>0</v>
      </c>
      <c r="W51" s="57">
        <f t="shared" si="12"/>
        <v>0</v>
      </c>
      <c r="X51" s="57">
        <f t="shared" si="15"/>
      </c>
      <c r="Y51" s="52">
        <f t="shared" si="16"/>
      </c>
      <c r="Z51" s="63" t="s">
        <v>123</v>
      </c>
      <c r="AA51" s="59"/>
      <c r="AB51" s="17"/>
      <c r="AC51" s="17"/>
      <c r="AD51" s="17"/>
      <c r="AE51" s="17"/>
      <c r="AF51" s="17"/>
    </row>
    <row r="52" spans="1:32" ht="18.75" customHeight="1">
      <c r="A52" s="63" t="s">
        <v>125</v>
      </c>
      <c r="B52" s="63"/>
      <c r="C52" s="51" t="e">
        <f>VLOOKUP($B52,[0]!Loadunits,7)</f>
        <v>#N/A</v>
      </c>
      <c r="D52" s="51" t="e">
        <f>VLOOKUP($B52,[0]!Loadunits,6)</f>
        <v>#N/A</v>
      </c>
      <c r="E52" s="51" t="e">
        <f>VLOOKUP($B52,[0]!Loadunits,2)</f>
        <v>#N/A</v>
      </c>
      <c r="F52" s="51" t="e">
        <f>VLOOKUP($B52,[0]!Loadunits,1)</f>
        <v>#N/A</v>
      </c>
      <c r="G52" s="52">
        <f t="shared" si="0"/>
      </c>
      <c r="H52" s="53">
        <f>IF(ISERROR(VLOOKUP($G52,[0]!flow,3)),"",VLOOKUP($G52,[0]!flow,3))</f>
      </c>
      <c r="I52" s="51" t="e">
        <f>VLOOKUP($H52,[0]!pipe,2)</f>
        <v>#N/A</v>
      </c>
      <c r="J52" s="51" t="e">
        <f t="shared" si="1"/>
        <v>#N/A</v>
      </c>
      <c r="K52" s="83">
        <f>IF(ISERROR(VLOOKUP($G52,[0]!flow,3)),"",VLOOKUP($G52,[0]!flow,3))</f>
      </c>
      <c r="L52" s="93">
        <f t="shared" si="8"/>
        <v>0</v>
      </c>
      <c r="M52" s="52">
        <f t="shared" si="2"/>
      </c>
      <c r="N52" s="54">
        <f t="shared" si="9"/>
      </c>
      <c r="O52" s="54">
        <f t="shared" si="3"/>
      </c>
      <c r="P52" s="54">
        <f t="shared" si="10"/>
      </c>
      <c r="Q52" s="54">
        <f t="shared" si="4"/>
      </c>
      <c r="R52" s="55">
        <f t="shared" si="5"/>
      </c>
      <c r="S52" s="64">
        <v>-0.7</v>
      </c>
      <c r="T52" s="52">
        <f t="shared" si="14"/>
      </c>
      <c r="U52" s="64"/>
      <c r="V52" s="57">
        <f t="shared" si="11"/>
        <v>0</v>
      </c>
      <c r="W52" s="57">
        <f t="shared" si="12"/>
        <v>0</v>
      </c>
      <c r="X52" s="57">
        <f t="shared" si="15"/>
      </c>
      <c r="Y52" s="52">
        <f t="shared" si="16"/>
      </c>
      <c r="Z52" s="63" t="s">
        <v>124</v>
      </c>
      <c r="AA52" s="59"/>
      <c r="AB52" s="17"/>
      <c r="AC52" s="17"/>
      <c r="AD52" s="17"/>
      <c r="AE52" s="17"/>
      <c r="AF52" s="17"/>
    </row>
    <row r="53" spans="1:32" ht="18.75" customHeight="1">
      <c r="A53" s="63" t="s">
        <v>126</v>
      </c>
      <c r="B53" s="63"/>
      <c r="C53" s="51" t="e">
        <f>VLOOKUP($B53,[0]!Loadunits,7)</f>
        <v>#N/A</v>
      </c>
      <c r="D53" s="51" t="e">
        <f>VLOOKUP($B53,[0]!Loadunits,6)</f>
        <v>#N/A</v>
      </c>
      <c r="E53" s="51" t="e">
        <f>VLOOKUP($B53,[0]!Loadunits,2)</f>
        <v>#N/A</v>
      </c>
      <c r="F53" s="51" t="e">
        <f>VLOOKUP($B53,[0]!Loadunits,1)</f>
        <v>#N/A</v>
      </c>
      <c r="G53" s="52">
        <f t="shared" si="0"/>
      </c>
      <c r="H53" s="53">
        <f>IF(ISERROR(VLOOKUP($G53,[0]!flow,3)),"",VLOOKUP($G53,[0]!flow,3))</f>
      </c>
      <c r="I53" s="51" t="e">
        <f>VLOOKUP($H53,[0]!pipe,2)</f>
        <v>#N/A</v>
      </c>
      <c r="J53" s="51" t="e">
        <f t="shared" si="1"/>
        <v>#N/A</v>
      </c>
      <c r="K53" s="83">
        <f>IF(ISERROR(VLOOKUP($G53,[0]!flow,3)),"",VLOOKUP($G53,[0]!flow,3))</f>
      </c>
      <c r="L53" s="93">
        <f t="shared" si="8"/>
        <v>0</v>
      </c>
      <c r="M53" s="52">
        <f t="shared" si="2"/>
      </c>
      <c r="N53" s="54">
        <f t="shared" si="9"/>
      </c>
      <c r="O53" s="54">
        <f t="shared" si="3"/>
      </c>
      <c r="P53" s="54">
        <f t="shared" si="10"/>
      </c>
      <c r="Q53" s="54">
        <f t="shared" si="4"/>
      </c>
      <c r="R53" s="55">
        <f t="shared" si="5"/>
      </c>
      <c r="S53" s="64"/>
      <c r="T53" s="52">
        <f t="shared" si="14"/>
      </c>
      <c r="U53" s="64"/>
      <c r="V53" s="57">
        <f t="shared" si="11"/>
        <v>0</v>
      </c>
      <c r="W53" s="57">
        <f t="shared" si="12"/>
        <v>0</v>
      </c>
      <c r="X53" s="57">
        <f t="shared" si="15"/>
      </c>
      <c r="Y53" s="52">
        <f t="shared" si="16"/>
      </c>
      <c r="Z53" s="63" t="s">
        <v>125</v>
      </c>
      <c r="AA53" s="59"/>
      <c r="AB53" s="17"/>
      <c r="AC53" s="17"/>
      <c r="AD53" s="17"/>
      <c r="AE53" s="17"/>
      <c r="AF53" s="17"/>
    </row>
    <row r="54" spans="1:32" ht="18.75" customHeight="1">
      <c r="A54" s="63" t="s">
        <v>127</v>
      </c>
      <c r="B54" s="63"/>
      <c r="C54" s="51" t="e">
        <f>VLOOKUP($B54,[0]!Loadunits,7)</f>
        <v>#N/A</v>
      </c>
      <c r="D54" s="51" t="e">
        <f>VLOOKUP($B54,[0]!Loadunits,6)</f>
        <v>#N/A</v>
      </c>
      <c r="E54" s="51" t="e">
        <f>VLOOKUP($B54,[0]!Loadunits,2)</f>
        <v>#N/A</v>
      </c>
      <c r="F54" s="51" t="e">
        <f>VLOOKUP($B54,[0]!Loadunits,1)</f>
        <v>#N/A</v>
      </c>
      <c r="G54" s="52">
        <f t="shared" si="0"/>
      </c>
      <c r="H54" s="53">
        <f>IF(ISERROR(VLOOKUP($G54,[0]!flow,3)),"",VLOOKUP($G54,[0]!flow,3))</f>
      </c>
      <c r="I54" s="51" t="e">
        <f>VLOOKUP($H54,[0]!pipe,2)</f>
        <v>#N/A</v>
      </c>
      <c r="J54" s="51" t="e">
        <f t="shared" si="1"/>
        <v>#N/A</v>
      </c>
      <c r="K54" s="83">
        <f>IF(ISERROR(VLOOKUP($G54,[0]!flow,3)),"",VLOOKUP($G54,[0]!flow,3))</f>
      </c>
      <c r="L54" s="93">
        <f t="shared" si="8"/>
        <v>0</v>
      </c>
      <c r="M54" s="52">
        <f t="shared" si="2"/>
      </c>
      <c r="N54" s="54">
        <f t="shared" si="9"/>
      </c>
      <c r="O54" s="54">
        <f t="shared" si="3"/>
      </c>
      <c r="P54" s="54">
        <f t="shared" si="10"/>
      </c>
      <c r="Q54" s="54">
        <f t="shared" si="4"/>
      </c>
      <c r="R54" s="55">
        <f t="shared" si="5"/>
      </c>
      <c r="S54" s="64"/>
      <c r="T54" s="52">
        <f t="shared" si="14"/>
      </c>
      <c r="U54" s="64"/>
      <c r="V54" s="57">
        <f t="shared" si="11"/>
        <v>0</v>
      </c>
      <c r="W54" s="57">
        <f t="shared" si="12"/>
        <v>0</v>
      </c>
      <c r="X54" s="57">
        <f t="shared" si="15"/>
      </c>
      <c r="Y54" s="52">
        <f t="shared" si="16"/>
      </c>
      <c r="Z54" s="63" t="s">
        <v>126</v>
      </c>
      <c r="AA54" s="59"/>
      <c r="AB54" s="17"/>
      <c r="AC54" s="17"/>
      <c r="AD54" s="17"/>
      <c r="AE54" s="17"/>
      <c r="AF54" s="17"/>
    </row>
    <row r="55" spans="1:32" ht="18.75" customHeight="1">
      <c r="A55" s="63" t="s">
        <v>128</v>
      </c>
      <c r="B55" s="63"/>
      <c r="C55" s="51" t="e">
        <f>VLOOKUP($B55,[0]!Loadunits,7)</f>
        <v>#N/A</v>
      </c>
      <c r="D55" s="51" t="e">
        <f>VLOOKUP($B55,[0]!Loadunits,6)</f>
        <v>#N/A</v>
      </c>
      <c r="E55" s="51" t="e">
        <f>VLOOKUP($B55,[0]!Loadunits,2)</f>
        <v>#N/A</v>
      </c>
      <c r="F55" s="51" t="e">
        <f>VLOOKUP($B55,[0]!Loadunits,1)</f>
        <v>#N/A</v>
      </c>
      <c r="G55" s="52">
        <f t="shared" si="0"/>
      </c>
      <c r="H55" s="53">
        <f>IF(ISERROR(VLOOKUP($G55,[0]!flow,3)),"",VLOOKUP($G55,[0]!flow,3))</f>
      </c>
      <c r="I55" s="51" t="e">
        <f>VLOOKUP($H55,[0]!pipe,2)</f>
        <v>#N/A</v>
      </c>
      <c r="J55" s="51" t="e">
        <f t="shared" si="1"/>
        <v>#N/A</v>
      </c>
      <c r="K55" s="83">
        <f>IF(ISERROR(VLOOKUP($G55,[0]!flow,3)),"",VLOOKUP($G55,[0]!flow,3))</f>
      </c>
      <c r="L55" s="93">
        <f t="shared" si="8"/>
        <v>0</v>
      </c>
      <c r="M55" s="52">
        <f t="shared" si="2"/>
      </c>
      <c r="N55" s="54">
        <f t="shared" si="9"/>
      </c>
      <c r="O55" s="54">
        <f t="shared" si="3"/>
      </c>
      <c r="P55" s="54">
        <f t="shared" si="10"/>
      </c>
      <c r="Q55" s="54">
        <f t="shared" si="4"/>
      </c>
      <c r="R55" s="55">
        <f t="shared" si="5"/>
      </c>
      <c r="S55" s="64"/>
      <c r="T55" s="52">
        <f t="shared" si="14"/>
      </c>
      <c r="U55" s="64"/>
      <c r="V55" s="57">
        <f t="shared" si="11"/>
        <v>0</v>
      </c>
      <c r="W55" s="57">
        <f t="shared" si="12"/>
        <v>0</v>
      </c>
      <c r="X55" s="57">
        <f t="shared" si="15"/>
      </c>
      <c r="Y55" s="52">
        <f t="shared" si="16"/>
      </c>
      <c r="Z55" s="63" t="s">
        <v>127</v>
      </c>
      <c r="AA55" s="59"/>
      <c r="AB55" s="17"/>
      <c r="AC55" s="17"/>
      <c r="AD55" s="17"/>
      <c r="AE55" s="17"/>
      <c r="AF55" s="17"/>
    </row>
    <row r="56" spans="1:32" ht="18.75" customHeight="1">
      <c r="A56" s="63" t="s">
        <v>129</v>
      </c>
      <c r="B56" s="63"/>
      <c r="C56" s="51" t="e">
        <f>VLOOKUP($B56,[0]!Loadunits,7)</f>
        <v>#N/A</v>
      </c>
      <c r="D56" s="51" t="e">
        <f>VLOOKUP($B56,[0]!Loadunits,6)</f>
        <v>#N/A</v>
      </c>
      <c r="E56" s="51" t="e">
        <f>VLOOKUP($B56,[0]!Loadunits,2)</f>
        <v>#N/A</v>
      </c>
      <c r="F56" s="51" t="e">
        <f>VLOOKUP($B56,[0]!Loadunits,1)</f>
        <v>#N/A</v>
      </c>
      <c r="G56" s="52">
        <f t="shared" si="0"/>
      </c>
      <c r="H56" s="53">
        <f>IF(ISERROR(VLOOKUP($G56,[0]!flow,3)),"",VLOOKUP($G56,[0]!flow,3))</f>
      </c>
      <c r="I56" s="51" t="e">
        <f>VLOOKUP($H56,[0]!pipe,2)</f>
        <v>#N/A</v>
      </c>
      <c r="J56" s="51" t="e">
        <f t="shared" si="1"/>
        <v>#N/A</v>
      </c>
      <c r="K56" s="83">
        <f>IF(ISERROR(VLOOKUP($G56,[0]!flow,3)),"",VLOOKUP($G56,[0]!flow,3))</f>
      </c>
      <c r="L56" s="93">
        <f t="shared" si="8"/>
        <v>0</v>
      </c>
      <c r="M56" s="52">
        <f t="shared" si="2"/>
      </c>
      <c r="N56" s="54">
        <f t="shared" si="9"/>
      </c>
      <c r="O56" s="54">
        <f t="shared" si="3"/>
      </c>
      <c r="P56" s="54">
        <f t="shared" si="10"/>
      </c>
      <c r="Q56" s="54">
        <f t="shared" si="4"/>
      </c>
      <c r="R56" s="55">
        <f t="shared" si="5"/>
      </c>
      <c r="S56" s="64">
        <v>-0.5</v>
      </c>
      <c r="T56" s="52">
        <f t="shared" si="14"/>
      </c>
      <c r="U56" s="64"/>
      <c r="V56" s="57">
        <f t="shared" si="11"/>
        <v>0</v>
      </c>
      <c r="W56" s="57">
        <f t="shared" si="12"/>
        <v>0</v>
      </c>
      <c r="X56" s="57">
        <f t="shared" si="15"/>
      </c>
      <c r="Y56" s="52">
        <f t="shared" si="16"/>
      </c>
      <c r="Z56" s="63" t="s">
        <v>128</v>
      </c>
      <c r="AA56" s="59"/>
      <c r="AB56" s="17"/>
      <c r="AC56" s="17"/>
      <c r="AD56" s="17"/>
      <c r="AE56" s="17"/>
      <c r="AF56" s="17"/>
    </row>
    <row r="57" spans="1:32" ht="18.75" customHeight="1">
      <c r="A57" s="63"/>
      <c r="B57" s="63"/>
      <c r="C57" s="51" t="e">
        <f>VLOOKUP($B57,[0]!Loadunits,7)</f>
        <v>#N/A</v>
      </c>
      <c r="D57" s="51" t="e">
        <f>VLOOKUP($B57,[0]!Loadunits,6)</f>
        <v>#N/A</v>
      </c>
      <c r="E57" s="51" t="e">
        <f>VLOOKUP($B57,[0]!Loadunits,2)</f>
        <v>#N/A</v>
      </c>
      <c r="F57" s="51" t="e">
        <f>VLOOKUP($B57,[0]!Loadunits,1)</f>
        <v>#N/A</v>
      </c>
      <c r="G57" s="52">
        <f t="shared" si="0"/>
      </c>
      <c r="H57" s="53">
        <f>IF(ISERROR(VLOOKUP($G57,[0]!flow,3)),"",VLOOKUP($G57,[0]!flow,3))</f>
      </c>
      <c r="I57" s="51" t="e">
        <f>VLOOKUP($H57,[0]!pipe,2)</f>
        <v>#N/A</v>
      </c>
      <c r="J57" s="51" t="e">
        <f t="shared" si="1"/>
        <v>#N/A</v>
      </c>
      <c r="K57" s="83">
        <f>IF(ISERROR(VLOOKUP($G57,[0]!flow,3)),"",VLOOKUP($G57,[0]!flow,3))</f>
      </c>
      <c r="L57" s="93">
        <f t="shared" si="8"/>
        <v>0</v>
      </c>
      <c r="M57" s="52">
        <f t="shared" si="2"/>
      </c>
      <c r="N57" s="54">
        <f t="shared" si="9"/>
      </c>
      <c r="O57" s="54">
        <f t="shared" si="3"/>
      </c>
      <c r="P57" s="54">
        <f t="shared" si="10"/>
      </c>
      <c r="Q57" s="54">
        <f t="shared" si="4"/>
      </c>
      <c r="R57" s="55">
        <f t="shared" si="5"/>
      </c>
      <c r="S57" s="64"/>
      <c r="T57" s="52">
        <f t="shared" si="14"/>
      </c>
      <c r="U57" s="64"/>
      <c r="V57" s="57">
        <f t="shared" si="11"/>
        <v>0</v>
      </c>
      <c r="W57" s="57">
        <f t="shared" si="12"/>
        <v>0</v>
      </c>
      <c r="X57" s="57">
        <f t="shared" si="15"/>
      </c>
      <c r="Y57" s="52">
        <f t="shared" si="16"/>
      </c>
      <c r="Z57" s="63"/>
      <c r="AA57" s="59"/>
      <c r="AB57" s="17"/>
      <c r="AC57" s="17"/>
      <c r="AD57" s="17"/>
      <c r="AE57" s="17"/>
      <c r="AF57" s="17"/>
    </row>
    <row r="58" spans="1:32" ht="18.75" customHeight="1">
      <c r="A58" s="63" t="s">
        <v>155</v>
      </c>
      <c r="B58" s="63"/>
      <c r="C58" s="51" t="e">
        <f>VLOOKUP($B58,[0]!Loadunits,7)</f>
        <v>#N/A</v>
      </c>
      <c r="D58" s="51" t="e">
        <f>VLOOKUP($B58,[0]!Loadunits,6)</f>
        <v>#N/A</v>
      </c>
      <c r="E58" s="51" t="e">
        <f>VLOOKUP($B58,[0]!Loadunits,2)</f>
        <v>#N/A</v>
      </c>
      <c r="F58" s="51" t="e">
        <f>VLOOKUP($B58,[0]!Loadunits,1)</f>
        <v>#N/A</v>
      </c>
      <c r="G58" s="52">
        <f t="shared" si="0"/>
      </c>
      <c r="H58" s="53">
        <f>IF(ISERROR(VLOOKUP($G58,[0]!flow,3)),"",VLOOKUP($G58,[0]!flow,3))</f>
      </c>
      <c r="I58" s="51" t="e">
        <f>VLOOKUP($H58,[0]!pipe,2)</f>
        <v>#N/A</v>
      </c>
      <c r="J58" s="51" t="e">
        <f t="shared" si="1"/>
        <v>#N/A</v>
      </c>
      <c r="K58" s="83">
        <f>IF(ISERROR(VLOOKUP($G58,[0]!flow,3)),"",VLOOKUP($G58,[0]!flow,3))</f>
      </c>
      <c r="L58" s="93">
        <f t="shared" si="8"/>
        <v>0</v>
      </c>
      <c r="M58" s="52">
        <f t="shared" si="2"/>
      </c>
      <c r="N58" s="54">
        <f t="shared" si="9"/>
      </c>
      <c r="O58" s="54">
        <f t="shared" si="3"/>
      </c>
      <c r="P58" s="54">
        <f t="shared" si="10"/>
      </c>
      <c r="Q58" s="54">
        <f t="shared" si="4"/>
      </c>
      <c r="R58" s="55">
        <f t="shared" si="5"/>
      </c>
      <c r="S58" s="64">
        <v>-0.2</v>
      </c>
      <c r="T58" s="52">
        <f t="shared" si="14"/>
      </c>
      <c r="U58" s="64"/>
      <c r="V58" s="57">
        <f t="shared" si="11"/>
        <v>0</v>
      </c>
      <c r="W58" s="57">
        <f t="shared" si="12"/>
        <v>0</v>
      </c>
      <c r="X58" s="57">
        <f t="shared" si="15"/>
      </c>
      <c r="Y58" s="52">
        <f t="shared" si="16"/>
      </c>
      <c r="Z58" s="63" t="s">
        <v>108</v>
      </c>
      <c r="AA58" s="59"/>
      <c r="AB58" s="17"/>
      <c r="AC58" s="17"/>
      <c r="AD58" s="17"/>
      <c r="AE58" s="17"/>
      <c r="AF58" s="17"/>
    </row>
    <row r="59" spans="1:32" ht="18.75" customHeight="1">
      <c r="A59" s="63" t="s">
        <v>156</v>
      </c>
      <c r="B59" s="63"/>
      <c r="C59" s="51" t="e">
        <f>VLOOKUP($B59,[0]!Loadunits,7)</f>
        <v>#N/A</v>
      </c>
      <c r="D59" s="51" t="e">
        <f>VLOOKUP($B59,[0]!Loadunits,6)</f>
        <v>#N/A</v>
      </c>
      <c r="E59" s="51" t="e">
        <f>VLOOKUP($B59,[0]!Loadunits,2)</f>
        <v>#N/A</v>
      </c>
      <c r="F59" s="51" t="e">
        <f>VLOOKUP($B59,[0]!Loadunits,1)</f>
        <v>#N/A</v>
      </c>
      <c r="G59" s="52">
        <f t="shared" si="0"/>
      </c>
      <c r="H59" s="53">
        <f>IF(ISERROR(VLOOKUP($G59,[0]!flow,3)),"",VLOOKUP($G59,[0]!flow,3))</f>
      </c>
      <c r="I59" s="51" t="e">
        <f>VLOOKUP($H59,[0]!pipe,2)</f>
        <v>#N/A</v>
      </c>
      <c r="J59" s="51" t="e">
        <f t="shared" si="1"/>
        <v>#N/A</v>
      </c>
      <c r="K59" s="83">
        <f>IF(ISERROR(VLOOKUP($G59,[0]!flow,3)),"",VLOOKUP($G59,[0]!flow,3))</f>
      </c>
      <c r="L59" s="93">
        <f t="shared" si="8"/>
        <v>0</v>
      </c>
      <c r="M59" s="52">
        <f t="shared" si="2"/>
      </c>
      <c r="N59" s="54">
        <f t="shared" si="9"/>
      </c>
      <c r="O59" s="54">
        <f t="shared" si="3"/>
      </c>
      <c r="P59" s="54">
        <f t="shared" si="10"/>
      </c>
      <c r="Q59" s="54">
        <f t="shared" si="4"/>
      </c>
      <c r="R59" s="55">
        <f t="shared" si="5"/>
      </c>
      <c r="S59" s="64"/>
      <c r="T59" s="52">
        <f t="shared" si="14"/>
      </c>
      <c r="U59" s="64"/>
      <c r="V59" s="57">
        <f t="shared" si="11"/>
        <v>0</v>
      </c>
      <c r="W59" s="57">
        <f t="shared" si="12"/>
        <v>0</v>
      </c>
      <c r="X59" s="57">
        <f t="shared" si="15"/>
      </c>
      <c r="Y59" s="52">
        <f t="shared" si="16"/>
      </c>
      <c r="Z59" s="63" t="s">
        <v>155</v>
      </c>
      <c r="AA59" s="59"/>
      <c r="AB59" s="17"/>
      <c r="AC59" s="17"/>
      <c r="AD59" s="17"/>
      <c r="AE59" s="17"/>
      <c r="AF59" s="17"/>
    </row>
    <row r="60" spans="1:32" ht="18.75" customHeight="1">
      <c r="A60" s="63" t="s">
        <v>157</v>
      </c>
      <c r="B60" s="63"/>
      <c r="C60" s="51" t="e">
        <f>VLOOKUP($B60,[0]!Loadunits,7)</f>
        <v>#N/A</v>
      </c>
      <c r="D60" s="51" t="e">
        <f>VLOOKUP($B60,[0]!Loadunits,6)</f>
        <v>#N/A</v>
      </c>
      <c r="E60" s="51" t="e">
        <f>VLOOKUP($B60,[0]!Loadunits,2)</f>
        <v>#N/A</v>
      </c>
      <c r="F60" s="51" t="e">
        <f>VLOOKUP($B60,[0]!Loadunits,1)</f>
        <v>#N/A</v>
      </c>
      <c r="G60" s="52">
        <f t="shared" si="0"/>
      </c>
      <c r="H60" s="53">
        <f>IF(ISERROR(VLOOKUP($G60,[0]!flow,3)),"",VLOOKUP($G60,[0]!flow,3))</f>
      </c>
      <c r="I60" s="51" t="e">
        <f>VLOOKUP($H60,[0]!pipe,2)</f>
        <v>#N/A</v>
      </c>
      <c r="J60" s="51" t="e">
        <f t="shared" si="1"/>
        <v>#N/A</v>
      </c>
      <c r="K60" s="83">
        <f>IF(ISERROR(VLOOKUP($G60,[0]!flow,3)),"",VLOOKUP($G60,[0]!flow,3))</f>
      </c>
      <c r="L60" s="93">
        <f t="shared" si="8"/>
        <v>0</v>
      </c>
      <c r="M60" s="52">
        <f t="shared" si="2"/>
      </c>
      <c r="N60" s="54">
        <f t="shared" si="9"/>
      </c>
      <c r="O60" s="54">
        <f t="shared" si="3"/>
      </c>
      <c r="P60" s="54">
        <f t="shared" si="10"/>
      </c>
      <c r="Q60" s="54">
        <f t="shared" si="4"/>
      </c>
      <c r="R60" s="55">
        <f t="shared" si="5"/>
      </c>
      <c r="S60" s="64"/>
      <c r="T60" s="52">
        <f t="shared" si="14"/>
      </c>
      <c r="U60" s="64"/>
      <c r="V60" s="57">
        <f t="shared" si="11"/>
        <v>0</v>
      </c>
      <c r="W60" s="57">
        <f t="shared" si="12"/>
        <v>0</v>
      </c>
      <c r="X60" s="57">
        <f t="shared" si="15"/>
      </c>
      <c r="Y60" s="52">
        <f t="shared" si="16"/>
      </c>
      <c r="Z60" s="63" t="s">
        <v>156</v>
      </c>
      <c r="AA60" s="59"/>
      <c r="AB60" s="17"/>
      <c r="AC60" s="17"/>
      <c r="AD60" s="17"/>
      <c r="AE60" s="17"/>
      <c r="AF60" s="17"/>
    </row>
    <row r="61" spans="1:32" ht="18.75" customHeight="1">
      <c r="A61" s="63" t="s">
        <v>158</v>
      </c>
      <c r="B61" s="63"/>
      <c r="C61" s="51" t="e">
        <f>VLOOKUP($B61,[0]!Loadunits,7)</f>
        <v>#N/A</v>
      </c>
      <c r="D61" s="51" t="e">
        <f>VLOOKUP($B61,[0]!Loadunits,6)</f>
        <v>#N/A</v>
      </c>
      <c r="E61" s="51" t="e">
        <f>VLOOKUP($B61,[0]!Loadunits,2)</f>
        <v>#N/A</v>
      </c>
      <c r="F61" s="51" t="e">
        <f>VLOOKUP($B61,[0]!Loadunits,1)</f>
        <v>#N/A</v>
      </c>
      <c r="G61" s="52">
        <f t="shared" si="0"/>
      </c>
      <c r="H61" s="53">
        <f>IF(ISERROR(VLOOKUP($G61,[0]!flow,3)),"",VLOOKUP($G61,[0]!flow,3))</f>
      </c>
      <c r="I61" s="51" t="e">
        <f>VLOOKUP($H61,[0]!pipe,2)</f>
        <v>#N/A</v>
      </c>
      <c r="J61" s="51" t="e">
        <f t="shared" si="1"/>
        <v>#N/A</v>
      </c>
      <c r="K61" s="83">
        <f>IF(ISERROR(VLOOKUP($G61,[0]!flow,3)),"",VLOOKUP($G61,[0]!flow,3))</f>
      </c>
      <c r="L61" s="93">
        <f t="shared" si="8"/>
        <v>0</v>
      </c>
      <c r="M61" s="52">
        <f t="shared" si="2"/>
      </c>
      <c r="N61" s="54">
        <f t="shared" si="9"/>
      </c>
      <c r="O61" s="54">
        <f t="shared" si="3"/>
      </c>
      <c r="P61" s="54">
        <f t="shared" si="10"/>
      </c>
      <c r="Q61" s="54">
        <f t="shared" si="4"/>
      </c>
      <c r="R61" s="55">
        <f t="shared" si="5"/>
      </c>
      <c r="S61" s="64">
        <v>1.6</v>
      </c>
      <c r="T61" s="52">
        <f t="shared" si="14"/>
      </c>
      <c r="U61" s="64"/>
      <c r="V61" s="57">
        <f t="shared" si="11"/>
        <v>0</v>
      </c>
      <c r="W61" s="57">
        <f t="shared" si="12"/>
        <v>0</v>
      </c>
      <c r="X61" s="57">
        <f t="shared" si="15"/>
      </c>
      <c r="Y61" s="52">
        <f t="shared" si="16"/>
      </c>
      <c r="Z61" s="63" t="s">
        <v>157</v>
      </c>
      <c r="AA61" s="59"/>
      <c r="AB61" s="17"/>
      <c r="AC61" s="17"/>
      <c r="AD61" s="17"/>
      <c r="AE61" s="17"/>
      <c r="AF61" s="17"/>
    </row>
    <row r="62" spans="1:32" ht="18.75" customHeight="1">
      <c r="A62" s="63" t="s">
        <v>159</v>
      </c>
      <c r="B62" s="63"/>
      <c r="C62" s="51" t="e">
        <f>VLOOKUP($B62,[0]!Loadunits,7)</f>
        <v>#N/A</v>
      </c>
      <c r="D62" s="51" t="e">
        <f>VLOOKUP($B62,[0]!Loadunits,6)</f>
        <v>#N/A</v>
      </c>
      <c r="E62" s="51" t="e">
        <f>VLOOKUP($B62,[0]!Loadunits,2)</f>
        <v>#N/A</v>
      </c>
      <c r="F62" s="51" t="e">
        <f>VLOOKUP($B62,[0]!Loadunits,1)</f>
        <v>#N/A</v>
      </c>
      <c r="G62" s="52">
        <f t="shared" si="0"/>
      </c>
      <c r="H62" s="53">
        <f>IF(ISERROR(VLOOKUP($G62,[0]!flow,3)),"",VLOOKUP($G62,[0]!flow,3))</f>
      </c>
      <c r="I62" s="51" t="e">
        <f>VLOOKUP($H62,[0]!pipe,2)</f>
        <v>#N/A</v>
      </c>
      <c r="J62" s="51" t="e">
        <f t="shared" si="1"/>
        <v>#N/A</v>
      </c>
      <c r="K62" s="83">
        <f>IF(ISERROR(VLOOKUP($G62,[0]!flow,3)),"",VLOOKUP($G62,[0]!flow,3))</f>
      </c>
      <c r="L62" s="93">
        <f t="shared" si="8"/>
        <v>0</v>
      </c>
      <c r="M62" s="52">
        <f t="shared" si="2"/>
      </c>
      <c r="N62" s="54">
        <f t="shared" si="9"/>
      </c>
      <c r="O62" s="54">
        <f t="shared" si="3"/>
      </c>
      <c r="P62" s="54">
        <f t="shared" si="10"/>
      </c>
      <c r="Q62" s="54">
        <f t="shared" si="4"/>
      </c>
      <c r="R62" s="55">
        <f t="shared" si="5"/>
      </c>
      <c r="S62" s="64">
        <v>0.5</v>
      </c>
      <c r="T62" s="52">
        <f t="shared" si="14"/>
      </c>
      <c r="U62" s="64"/>
      <c r="V62" s="57">
        <f t="shared" si="11"/>
        <v>0</v>
      </c>
      <c r="W62" s="57">
        <f t="shared" si="12"/>
        <v>0</v>
      </c>
      <c r="X62" s="57">
        <f t="shared" si="15"/>
      </c>
      <c r="Y62" s="52">
        <f t="shared" si="16"/>
      </c>
      <c r="Z62" s="63" t="s">
        <v>158</v>
      </c>
      <c r="AA62" s="59"/>
      <c r="AB62" s="17"/>
      <c r="AC62" s="17"/>
      <c r="AD62" s="17"/>
      <c r="AE62" s="17"/>
      <c r="AF62" s="17"/>
    </row>
    <row r="63" spans="1:32" ht="18.75" customHeight="1">
      <c r="A63" s="63" t="s">
        <v>160</v>
      </c>
      <c r="B63" s="63"/>
      <c r="C63" s="51" t="e">
        <f>VLOOKUP($B63,[0]!Loadunits,7)</f>
        <v>#N/A</v>
      </c>
      <c r="D63" s="51" t="e">
        <f>VLOOKUP($B63,[0]!Loadunits,6)</f>
        <v>#N/A</v>
      </c>
      <c r="E63" s="51" t="e">
        <f>VLOOKUP($B63,[0]!Loadunits,2)</f>
        <v>#N/A</v>
      </c>
      <c r="F63" s="51" t="e">
        <f>VLOOKUP($B63,[0]!Loadunits,1)</f>
        <v>#N/A</v>
      </c>
      <c r="G63" s="52">
        <f t="shared" si="0"/>
      </c>
      <c r="H63" s="53">
        <f>IF(ISERROR(VLOOKUP($G63,[0]!flow,3)),"",VLOOKUP($G63,[0]!flow,3))</f>
      </c>
      <c r="I63" s="51" t="e">
        <f>VLOOKUP($H63,[0]!pipe,2)</f>
        <v>#N/A</v>
      </c>
      <c r="J63" s="51" t="e">
        <f t="shared" si="1"/>
        <v>#N/A</v>
      </c>
      <c r="K63" s="83">
        <f>IF(ISERROR(VLOOKUP($G63,[0]!flow,3)),"",VLOOKUP($G63,[0]!flow,3))</f>
      </c>
      <c r="L63" s="93">
        <f t="shared" si="8"/>
        <v>0</v>
      </c>
      <c r="M63" s="52">
        <f t="shared" si="2"/>
      </c>
      <c r="N63" s="54">
        <f t="shared" si="9"/>
      </c>
      <c r="O63" s="54">
        <f t="shared" si="3"/>
      </c>
      <c r="P63" s="54">
        <f t="shared" si="10"/>
      </c>
      <c r="Q63" s="54">
        <f t="shared" si="4"/>
      </c>
      <c r="R63" s="55">
        <f t="shared" si="5"/>
      </c>
      <c r="S63" s="64"/>
      <c r="T63" s="52">
        <f t="shared" si="14"/>
      </c>
      <c r="U63" s="64"/>
      <c r="V63" s="57">
        <f t="shared" si="11"/>
        <v>0</v>
      </c>
      <c r="W63" s="57">
        <f t="shared" si="12"/>
        <v>0</v>
      </c>
      <c r="X63" s="57">
        <f t="shared" si="15"/>
      </c>
      <c r="Y63" s="52">
        <f t="shared" si="16"/>
      </c>
      <c r="Z63" s="63" t="s">
        <v>159</v>
      </c>
      <c r="AA63" s="59"/>
      <c r="AB63" s="17"/>
      <c r="AC63" s="17"/>
      <c r="AD63" s="17"/>
      <c r="AE63" s="17"/>
      <c r="AF63" s="17"/>
    </row>
    <row r="64" spans="1:32" ht="18.75" customHeight="1">
      <c r="A64" s="63" t="s">
        <v>161</v>
      </c>
      <c r="B64" s="63"/>
      <c r="C64" s="51" t="e">
        <f>VLOOKUP($B64,[0]!Loadunits,7)</f>
        <v>#N/A</v>
      </c>
      <c r="D64" s="51" t="e">
        <f>VLOOKUP($B64,[0]!Loadunits,6)</f>
        <v>#N/A</v>
      </c>
      <c r="E64" s="51" t="e">
        <f>VLOOKUP($B64,[0]!Loadunits,2)</f>
        <v>#N/A</v>
      </c>
      <c r="F64" s="51" t="e">
        <f>VLOOKUP($B64,[0]!Loadunits,1)</f>
        <v>#N/A</v>
      </c>
      <c r="G64" s="52">
        <f t="shared" si="0"/>
      </c>
      <c r="H64" s="53">
        <f>IF(ISERROR(VLOOKUP($G64,[0]!flow,3)),"",VLOOKUP($G64,[0]!flow,3))</f>
      </c>
      <c r="I64" s="51" t="e">
        <f>VLOOKUP($H64,[0]!pipe,2)</f>
        <v>#N/A</v>
      </c>
      <c r="J64" s="51" t="e">
        <f t="shared" si="1"/>
        <v>#N/A</v>
      </c>
      <c r="K64" s="83">
        <f>IF(ISERROR(VLOOKUP($G64,[0]!flow,3)),"",VLOOKUP($G64,[0]!flow,3))</f>
      </c>
      <c r="L64" s="93">
        <f t="shared" si="8"/>
        <v>0</v>
      </c>
      <c r="M64" s="52">
        <f t="shared" si="2"/>
      </c>
      <c r="N64" s="54">
        <f t="shared" si="9"/>
      </c>
      <c r="O64" s="54">
        <f t="shared" si="3"/>
      </c>
      <c r="P64" s="54">
        <f t="shared" si="10"/>
      </c>
      <c r="Q64" s="54">
        <f t="shared" si="4"/>
      </c>
      <c r="R64" s="55">
        <f t="shared" si="5"/>
      </c>
      <c r="S64" s="64"/>
      <c r="T64" s="52">
        <f t="shared" si="14"/>
      </c>
      <c r="U64" s="64"/>
      <c r="V64" s="57">
        <f t="shared" si="11"/>
        <v>0</v>
      </c>
      <c r="W64" s="57">
        <f t="shared" si="12"/>
        <v>0</v>
      </c>
      <c r="X64" s="57">
        <f t="shared" si="15"/>
      </c>
      <c r="Y64" s="52">
        <f t="shared" si="16"/>
      </c>
      <c r="Z64" s="63" t="s">
        <v>160</v>
      </c>
      <c r="AA64" s="59"/>
      <c r="AB64" s="17"/>
      <c r="AC64" s="17"/>
      <c r="AD64" s="17"/>
      <c r="AE64" s="17"/>
      <c r="AF64" s="17"/>
    </row>
    <row r="65" spans="1:32" ht="18.75" customHeight="1">
      <c r="A65" s="63" t="s">
        <v>162</v>
      </c>
      <c r="B65" s="63"/>
      <c r="C65" s="51" t="e">
        <f>VLOOKUP($B65,[0]!Loadunits,7)</f>
        <v>#N/A</v>
      </c>
      <c r="D65" s="51" t="e">
        <f>VLOOKUP($B65,[0]!Loadunits,6)</f>
        <v>#N/A</v>
      </c>
      <c r="E65" s="51" t="e">
        <f>VLOOKUP($B65,[0]!Loadunits,2)</f>
        <v>#N/A</v>
      </c>
      <c r="F65" s="51" t="e">
        <f>VLOOKUP($B65,[0]!Loadunits,1)</f>
        <v>#N/A</v>
      </c>
      <c r="G65" s="52">
        <f t="shared" si="0"/>
      </c>
      <c r="H65" s="53">
        <f>IF(ISERROR(VLOOKUP($G65,[0]!flow,3)),"",VLOOKUP($G65,[0]!flow,3))</f>
      </c>
      <c r="I65" s="51" t="e">
        <f>VLOOKUP($H65,[0]!pipe,2)</f>
        <v>#N/A</v>
      </c>
      <c r="J65" s="51" t="e">
        <f t="shared" si="1"/>
        <v>#N/A</v>
      </c>
      <c r="K65" s="83">
        <f>IF(ISERROR(VLOOKUP($G65,[0]!flow,3)),"",VLOOKUP($G65,[0]!flow,3))</f>
      </c>
      <c r="L65" s="93">
        <f t="shared" si="8"/>
        <v>0</v>
      </c>
      <c r="M65" s="52">
        <f t="shared" si="2"/>
      </c>
      <c r="N65" s="54">
        <f t="shared" si="9"/>
      </c>
      <c r="O65" s="54">
        <f t="shared" si="3"/>
      </c>
      <c r="P65" s="54">
        <f t="shared" si="10"/>
      </c>
      <c r="Q65" s="54">
        <f t="shared" si="4"/>
      </c>
      <c r="R65" s="55">
        <f t="shared" si="5"/>
      </c>
      <c r="S65" s="64">
        <v>-0.5</v>
      </c>
      <c r="T65" s="52">
        <f t="shared" si="14"/>
      </c>
      <c r="U65" s="64"/>
      <c r="V65" s="57">
        <f t="shared" si="11"/>
        <v>0</v>
      </c>
      <c r="W65" s="57">
        <f t="shared" si="12"/>
        <v>0</v>
      </c>
      <c r="X65" s="57">
        <f t="shared" si="15"/>
      </c>
      <c r="Y65" s="52">
        <f t="shared" si="16"/>
      </c>
      <c r="Z65" s="63" t="s">
        <v>161</v>
      </c>
      <c r="AA65" s="59"/>
      <c r="AB65" s="17"/>
      <c r="AC65" s="17"/>
      <c r="AD65" s="17"/>
      <c r="AE65" s="17"/>
      <c r="AF65" s="17"/>
    </row>
    <row r="66" spans="1:32" ht="18.75" customHeight="1">
      <c r="A66" s="63"/>
      <c r="B66" s="63"/>
      <c r="C66" s="51" t="e">
        <f>VLOOKUP($B66,[0]!Loadunits,7)</f>
        <v>#N/A</v>
      </c>
      <c r="D66" s="51" t="e">
        <f>VLOOKUP($B66,[0]!Loadunits,6)</f>
        <v>#N/A</v>
      </c>
      <c r="E66" s="51" t="e">
        <f>VLOOKUP($B66,[0]!Loadunits,2)</f>
        <v>#N/A</v>
      </c>
      <c r="F66" s="51" t="e">
        <f>VLOOKUP($B66,[0]!Loadunits,1)</f>
        <v>#N/A</v>
      </c>
      <c r="G66" s="52">
        <f t="shared" si="0"/>
      </c>
      <c r="H66" s="53">
        <f>IF(ISERROR(VLOOKUP($G66,[0]!flow,3)),"",VLOOKUP($G66,[0]!flow,3))</f>
      </c>
      <c r="I66" s="51" t="e">
        <f>VLOOKUP($H66,[0]!pipe,2)</f>
        <v>#N/A</v>
      </c>
      <c r="J66" s="51" t="e">
        <f t="shared" si="1"/>
        <v>#N/A</v>
      </c>
      <c r="K66" s="83">
        <f>IF(ISERROR(VLOOKUP($G66,[0]!flow,3)),"",VLOOKUP($G66,[0]!flow,3))</f>
      </c>
      <c r="L66" s="93">
        <f t="shared" si="8"/>
        <v>0</v>
      </c>
      <c r="M66" s="52">
        <f t="shared" si="2"/>
      </c>
      <c r="N66" s="54">
        <f t="shared" si="9"/>
      </c>
      <c r="O66" s="54">
        <f t="shared" si="3"/>
      </c>
      <c r="P66" s="54">
        <f t="shared" si="10"/>
      </c>
      <c r="Q66" s="54">
        <f t="shared" si="4"/>
      </c>
      <c r="R66" s="55">
        <f t="shared" si="5"/>
      </c>
      <c r="S66" s="64"/>
      <c r="T66" s="52">
        <f t="shared" si="14"/>
      </c>
      <c r="U66" s="64"/>
      <c r="V66" s="57">
        <f t="shared" si="11"/>
        <v>0</v>
      </c>
      <c r="W66" s="57">
        <f t="shared" si="12"/>
        <v>0</v>
      </c>
      <c r="X66" s="57">
        <f t="shared" si="15"/>
      </c>
      <c r="Y66" s="52">
        <f t="shared" si="16"/>
      </c>
      <c r="Z66" s="63"/>
      <c r="AA66" s="59"/>
      <c r="AB66" s="17"/>
      <c r="AC66" s="17"/>
      <c r="AD66" s="17"/>
      <c r="AE66" s="17"/>
      <c r="AF66" s="17"/>
    </row>
    <row r="67" spans="1:32" ht="18.75" customHeight="1">
      <c r="A67" s="63" t="s">
        <v>163</v>
      </c>
      <c r="B67" s="63"/>
      <c r="C67" s="51" t="e">
        <f>VLOOKUP($B67,[0]!Loadunits,7)</f>
        <v>#N/A</v>
      </c>
      <c r="D67" s="51" t="e">
        <f>VLOOKUP($B67,[0]!Loadunits,6)</f>
        <v>#N/A</v>
      </c>
      <c r="E67" s="51" t="e">
        <f>VLOOKUP($B67,[0]!Loadunits,2)</f>
        <v>#N/A</v>
      </c>
      <c r="F67" s="51" t="e">
        <f>VLOOKUP($B67,[0]!Loadunits,1)</f>
        <v>#N/A</v>
      </c>
      <c r="G67" s="52">
        <f t="shared" si="0"/>
      </c>
      <c r="H67" s="53">
        <f>IF(ISERROR(VLOOKUP($G67,[0]!flow,3)),"",VLOOKUP($G67,[0]!flow,3))</f>
      </c>
      <c r="I67" s="51" t="e">
        <f>VLOOKUP($H67,[0]!pipe,2)</f>
        <v>#N/A</v>
      </c>
      <c r="J67" s="51" t="e">
        <f t="shared" si="1"/>
        <v>#N/A</v>
      </c>
      <c r="K67" s="83">
        <f>IF(ISERROR(VLOOKUP($G67,[0]!flow,3)),"",VLOOKUP($G67,[0]!flow,3))</f>
      </c>
      <c r="L67" s="93">
        <f t="shared" si="8"/>
        <v>0</v>
      </c>
      <c r="M67" s="52">
        <f t="shared" si="2"/>
      </c>
      <c r="N67" s="54">
        <f t="shared" si="9"/>
      </c>
      <c r="O67" s="54">
        <f t="shared" si="3"/>
      </c>
      <c r="P67" s="54">
        <f t="shared" si="10"/>
      </c>
      <c r="Q67" s="54">
        <f t="shared" si="4"/>
      </c>
      <c r="R67" s="55">
        <f t="shared" si="5"/>
      </c>
      <c r="S67" s="64"/>
      <c r="T67" s="52">
        <f t="shared" si="14"/>
      </c>
      <c r="U67" s="64"/>
      <c r="V67" s="57">
        <f t="shared" si="11"/>
        <v>0</v>
      </c>
      <c r="W67" s="57">
        <f t="shared" si="12"/>
        <v>0</v>
      </c>
      <c r="X67" s="57">
        <f t="shared" si="15"/>
      </c>
      <c r="Y67" s="52">
        <f t="shared" si="16"/>
      </c>
      <c r="Z67" s="63" t="s">
        <v>107</v>
      </c>
      <c r="AA67" s="59"/>
      <c r="AB67" s="17"/>
      <c r="AC67" s="17"/>
      <c r="AD67" s="17"/>
      <c r="AE67" s="17"/>
      <c r="AF67" s="17"/>
    </row>
    <row r="68" spans="1:32" ht="18.75" customHeight="1">
      <c r="A68" s="63" t="s">
        <v>164</v>
      </c>
      <c r="B68" s="63"/>
      <c r="C68" s="51" t="e">
        <f>VLOOKUP($B68,[0]!Loadunits,7)</f>
        <v>#N/A</v>
      </c>
      <c r="D68" s="51" t="e">
        <f>VLOOKUP($B68,[0]!Loadunits,6)</f>
        <v>#N/A</v>
      </c>
      <c r="E68" s="51" t="e">
        <f>VLOOKUP($B68,[0]!Loadunits,2)</f>
        <v>#N/A</v>
      </c>
      <c r="F68" s="51" t="e">
        <f>VLOOKUP($B68,[0]!Loadunits,1)</f>
        <v>#N/A</v>
      </c>
      <c r="G68" s="52">
        <f t="shared" si="0"/>
      </c>
      <c r="H68" s="53">
        <f>IF(ISERROR(VLOOKUP($G68,[0]!flow,3)),"",VLOOKUP($G68,[0]!flow,3))</f>
      </c>
      <c r="I68" s="51" t="e">
        <f>VLOOKUP($H68,[0]!pipe,2)</f>
        <v>#N/A</v>
      </c>
      <c r="J68" s="51" t="e">
        <f t="shared" si="1"/>
        <v>#N/A</v>
      </c>
      <c r="K68" s="83">
        <f>IF(ISERROR(VLOOKUP($G68,[0]!flow,3)),"",VLOOKUP($G68,[0]!flow,3))</f>
      </c>
      <c r="L68" s="93">
        <f t="shared" si="8"/>
        <v>0</v>
      </c>
      <c r="M68" s="52">
        <f t="shared" si="2"/>
      </c>
      <c r="N68" s="54">
        <f t="shared" si="9"/>
      </c>
      <c r="O68" s="54">
        <f t="shared" si="3"/>
      </c>
      <c r="P68" s="54">
        <f t="shared" si="10"/>
      </c>
      <c r="Q68" s="54">
        <f t="shared" si="4"/>
      </c>
      <c r="R68" s="55">
        <f t="shared" si="5"/>
      </c>
      <c r="S68" s="64"/>
      <c r="T68" s="52">
        <f t="shared" si="14"/>
      </c>
      <c r="U68" s="64"/>
      <c r="V68" s="57">
        <f t="shared" si="11"/>
        <v>0</v>
      </c>
      <c r="W68" s="57">
        <f t="shared" si="12"/>
        <v>0</v>
      </c>
      <c r="X68" s="57">
        <f t="shared" si="15"/>
      </c>
      <c r="Y68" s="52">
        <f t="shared" si="16"/>
      </c>
      <c r="Z68" s="63" t="s">
        <v>163</v>
      </c>
      <c r="AA68" s="59"/>
      <c r="AB68" s="17"/>
      <c r="AC68" s="17"/>
      <c r="AD68" s="17"/>
      <c r="AE68" s="17"/>
      <c r="AF68" s="17"/>
    </row>
    <row r="69" spans="1:32" ht="18.75" customHeight="1">
      <c r="A69" s="63" t="s">
        <v>165</v>
      </c>
      <c r="B69" s="63"/>
      <c r="C69" s="51" t="e">
        <f>VLOOKUP($B69,[0]!Loadunits,7)</f>
        <v>#N/A</v>
      </c>
      <c r="D69" s="51" t="e">
        <f>VLOOKUP($B69,[0]!Loadunits,6)</f>
        <v>#N/A</v>
      </c>
      <c r="E69" s="51" t="e">
        <f>VLOOKUP($B69,[0]!Loadunits,2)</f>
        <v>#N/A</v>
      </c>
      <c r="F69" s="51" t="e">
        <f>VLOOKUP($B69,[0]!Loadunits,1)</f>
        <v>#N/A</v>
      </c>
      <c r="G69" s="52">
        <f t="shared" si="0"/>
      </c>
      <c r="H69" s="53">
        <f>IF(ISERROR(VLOOKUP($G69,[0]!flow,3)),"",VLOOKUP($G69,[0]!flow,3))</f>
      </c>
      <c r="I69" s="51" t="e">
        <f>VLOOKUP($H69,[0]!pipe,2)</f>
        <v>#N/A</v>
      </c>
      <c r="J69" s="51" t="e">
        <f t="shared" si="1"/>
        <v>#N/A</v>
      </c>
      <c r="K69" s="83">
        <f>IF(ISERROR(VLOOKUP($G69,[0]!flow,3)),"",VLOOKUP($G69,[0]!flow,3))</f>
      </c>
      <c r="L69" s="93">
        <f t="shared" si="8"/>
        <v>0</v>
      </c>
      <c r="M69" s="52">
        <f t="shared" si="2"/>
      </c>
      <c r="N69" s="54">
        <f t="shared" si="9"/>
      </c>
      <c r="O69" s="54">
        <f t="shared" si="3"/>
      </c>
      <c r="P69" s="54">
        <f t="shared" si="10"/>
      </c>
      <c r="Q69" s="54">
        <f t="shared" si="4"/>
      </c>
      <c r="R69" s="55">
        <f t="shared" si="5"/>
      </c>
      <c r="S69" s="64"/>
      <c r="T69" s="52">
        <f t="shared" si="14"/>
      </c>
      <c r="U69" s="64"/>
      <c r="V69" s="57">
        <f t="shared" si="11"/>
        <v>0</v>
      </c>
      <c r="W69" s="57">
        <f t="shared" si="12"/>
        <v>0</v>
      </c>
      <c r="X69" s="57">
        <f t="shared" si="15"/>
      </c>
      <c r="Y69" s="52">
        <f t="shared" si="16"/>
      </c>
      <c r="Z69" s="63" t="s">
        <v>164</v>
      </c>
      <c r="AA69" s="59"/>
      <c r="AB69" s="17"/>
      <c r="AC69" s="17"/>
      <c r="AD69" s="17"/>
      <c r="AE69" s="17"/>
      <c r="AF69" s="17"/>
    </row>
    <row r="70" spans="1:32" ht="18.75" customHeight="1">
      <c r="A70" s="63" t="s">
        <v>166</v>
      </c>
      <c r="B70" s="63"/>
      <c r="C70" s="51" t="e">
        <f>VLOOKUP($B70,[0]!Loadunits,7)</f>
        <v>#N/A</v>
      </c>
      <c r="D70" s="51" t="e">
        <f>VLOOKUP($B70,[0]!Loadunits,6)</f>
        <v>#N/A</v>
      </c>
      <c r="E70" s="51" t="e">
        <f>VLOOKUP($B70,[0]!Loadunits,2)</f>
        <v>#N/A</v>
      </c>
      <c r="F70" s="51" t="e">
        <f>VLOOKUP($B70,[0]!Loadunits,1)</f>
        <v>#N/A</v>
      </c>
      <c r="G70" s="52">
        <f t="shared" si="0"/>
      </c>
      <c r="H70" s="53">
        <f>IF(ISERROR(VLOOKUP($G70,[0]!flow,3)),"",VLOOKUP($G70,[0]!flow,3))</f>
      </c>
      <c r="I70" s="51" t="e">
        <f>VLOOKUP($H70,[0]!pipe,2)</f>
        <v>#N/A</v>
      </c>
      <c r="J70" s="51" t="e">
        <f t="shared" si="1"/>
        <v>#N/A</v>
      </c>
      <c r="K70" s="83">
        <f>IF(ISERROR(VLOOKUP($G70,[0]!flow,3)),"",VLOOKUP($G70,[0]!flow,3))</f>
      </c>
      <c r="L70" s="93">
        <f t="shared" si="8"/>
        <v>0</v>
      </c>
      <c r="M70" s="52">
        <f t="shared" si="2"/>
      </c>
      <c r="N70" s="54">
        <f t="shared" si="9"/>
      </c>
      <c r="O70" s="54">
        <f t="shared" si="3"/>
      </c>
      <c r="P70" s="54">
        <f t="shared" si="10"/>
      </c>
      <c r="Q70" s="54">
        <f t="shared" si="4"/>
      </c>
      <c r="R70" s="55">
        <f t="shared" si="5"/>
      </c>
      <c r="S70" s="64"/>
      <c r="T70" s="52">
        <f t="shared" si="14"/>
      </c>
      <c r="U70" s="64"/>
      <c r="V70" s="57">
        <f t="shared" si="11"/>
        <v>0</v>
      </c>
      <c r="W70" s="57">
        <f t="shared" si="12"/>
        <v>0</v>
      </c>
      <c r="X70" s="57">
        <f t="shared" si="15"/>
      </c>
      <c r="Y70" s="52">
        <f t="shared" si="16"/>
      </c>
      <c r="Z70" s="63" t="s">
        <v>165</v>
      </c>
      <c r="AA70" s="59"/>
      <c r="AB70" s="17"/>
      <c r="AC70" s="17"/>
      <c r="AD70" s="17"/>
      <c r="AE70" s="17"/>
      <c r="AF70" s="17"/>
    </row>
    <row r="71" spans="1:32" ht="18.75" customHeight="1">
      <c r="A71" s="63" t="s">
        <v>167</v>
      </c>
      <c r="B71" s="63"/>
      <c r="C71" s="51" t="e">
        <f>VLOOKUP($B71,[0]!Loadunits,7)</f>
        <v>#N/A</v>
      </c>
      <c r="D71" s="51" t="e">
        <f>VLOOKUP($B71,[0]!Loadunits,6)</f>
        <v>#N/A</v>
      </c>
      <c r="E71" s="51" t="e">
        <f>VLOOKUP($B71,[0]!Loadunits,2)</f>
        <v>#N/A</v>
      </c>
      <c r="F71" s="51" t="e">
        <f>VLOOKUP($B71,[0]!Loadunits,1)</f>
        <v>#N/A</v>
      </c>
      <c r="G71" s="52">
        <f t="shared" si="0"/>
      </c>
      <c r="H71" s="53">
        <f>IF(ISERROR(VLOOKUP($G71,[0]!flow,3)),"",VLOOKUP($G71,[0]!flow,3))</f>
      </c>
      <c r="I71" s="51" t="e">
        <f>VLOOKUP($H71,[0]!pipe,2)</f>
        <v>#N/A</v>
      </c>
      <c r="J71" s="51" t="e">
        <f t="shared" si="1"/>
        <v>#N/A</v>
      </c>
      <c r="K71" s="83">
        <f>IF(ISERROR(VLOOKUP($G71,[0]!flow,3)),"",VLOOKUP($G71,[0]!flow,3))</f>
      </c>
      <c r="L71" s="93">
        <f t="shared" si="8"/>
        <v>0</v>
      </c>
      <c r="M71" s="52">
        <f t="shared" si="2"/>
      </c>
      <c r="N71" s="54">
        <f t="shared" si="9"/>
      </c>
      <c r="O71" s="54">
        <f t="shared" si="3"/>
      </c>
      <c r="P71" s="54">
        <f t="shared" si="10"/>
      </c>
      <c r="Q71" s="54">
        <f t="shared" si="4"/>
      </c>
      <c r="R71" s="55">
        <f t="shared" si="5"/>
      </c>
      <c r="S71" s="64"/>
      <c r="T71" s="52">
        <f t="shared" si="14"/>
      </c>
      <c r="U71" s="64"/>
      <c r="V71" s="57">
        <f t="shared" si="11"/>
        <v>0</v>
      </c>
      <c r="W71" s="57">
        <f t="shared" si="12"/>
        <v>0</v>
      </c>
      <c r="X71" s="57">
        <f t="shared" si="15"/>
      </c>
      <c r="Y71" s="52">
        <f t="shared" si="16"/>
      </c>
      <c r="Z71" s="63" t="s">
        <v>166</v>
      </c>
      <c r="AA71" s="59"/>
      <c r="AB71" s="17"/>
      <c r="AC71" s="17"/>
      <c r="AD71" s="17"/>
      <c r="AE71" s="17"/>
      <c r="AF71" s="17"/>
    </row>
    <row r="72" spans="1:32" ht="18.75" customHeight="1">
      <c r="A72" s="63" t="s">
        <v>168</v>
      </c>
      <c r="B72" s="63"/>
      <c r="C72" s="51" t="e">
        <f>VLOOKUP($B72,[0]!Loadunits,7)</f>
        <v>#N/A</v>
      </c>
      <c r="D72" s="51" t="e">
        <f>VLOOKUP($B72,[0]!Loadunits,6)</f>
        <v>#N/A</v>
      </c>
      <c r="E72" s="51" t="e">
        <f>VLOOKUP($B72,[0]!Loadunits,2)</f>
        <v>#N/A</v>
      </c>
      <c r="F72" s="51" t="e">
        <f>VLOOKUP($B72,[0]!Loadunits,1)</f>
        <v>#N/A</v>
      </c>
      <c r="G72" s="52">
        <f t="shared" si="0"/>
      </c>
      <c r="H72" s="53">
        <f>IF(ISERROR(VLOOKUP($G72,[0]!flow,3)),"",VLOOKUP($G72,[0]!flow,3))</f>
      </c>
      <c r="I72" s="51" t="e">
        <f>VLOOKUP($H72,[0]!pipe,2)</f>
        <v>#N/A</v>
      </c>
      <c r="J72" s="51" t="e">
        <f t="shared" si="1"/>
        <v>#N/A</v>
      </c>
      <c r="K72" s="83">
        <f>IF(ISERROR(VLOOKUP($G72,[0]!flow,3)),"",VLOOKUP($G72,[0]!flow,3))</f>
      </c>
      <c r="L72" s="93">
        <f t="shared" si="8"/>
        <v>0</v>
      </c>
      <c r="M72" s="52">
        <f t="shared" si="2"/>
      </c>
      <c r="N72" s="54">
        <f t="shared" si="9"/>
      </c>
      <c r="O72" s="54">
        <f t="shared" si="3"/>
      </c>
      <c r="P72" s="54">
        <f t="shared" si="10"/>
      </c>
      <c r="Q72" s="54">
        <f t="shared" si="4"/>
      </c>
      <c r="R72" s="55">
        <f t="shared" si="5"/>
      </c>
      <c r="S72" s="64"/>
      <c r="T72" s="52">
        <f t="shared" si="14"/>
      </c>
      <c r="U72" s="64"/>
      <c r="V72" s="57">
        <f t="shared" si="11"/>
        <v>0</v>
      </c>
      <c r="W72" s="57">
        <f t="shared" si="12"/>
        <v>0</v>
      </c>
      <c r="X72" s="57">
        <f t="shared" si="15"/>
      </c>
      <c r="Y72" s="52">
        <f t="shared" si="16"/>
      </c>
      <c r="Z72" s="63" t="s">
        <v>167</v>
      </c>
      <c r="AA72" s="59"/>
      <c r="AB72" s="17"/>
      <c r="AC72" s="17"/>
      <c r="AD72" s="17"/>
      <c r="AE72" s="17"/>
      <c r="AF72" s="17"/>
    </row>
    <row r="73" spans="1:32" ht="18.75" customHeight="1">
      <c r="A73" s="63" t="s">
        <v>169</v>
      </c>
      <c r="B73" s="63"/>
      <c r="C73" s="51" t="e">
        <f>VLOOKUP($B73,[0]!Loadunits,7)</f>
        <v>#N/A</v>
      </c>
      <c r="D73" s="51" t="e">
        <f>VLOOKUP($B73,[0]!Loadunits,6)</f>
        <v>#N/A</v>
      </c>
      <c r="E73" s="51" t="e">
        <f>VLOOKUP($B73,[0]!Loadunits,2)</f>
        <v>#N/A</v>
      </c>
      <c r="F73" s="51" t="e">
        <f>VLOOKUP($B73,[0]!Loadunits,1)</f>
        <v>#N/A</v>
      </c>
      <c r="G73" s="52">
        <f t="shared" si="0"/>
      </c>
      <c r="H73" s="53">
        <f>IF(ISERROR(VLOOKUP($G73,[0]!flow,3)),"",VLOOKUP($G73,[0]!flow,3))</f>
      </c>
      <c r="I73" s="51" t="e">
        <f>VLOOKUP($H73,[0]!pipe,2)</f>
        <v>#N/A</v>
      </c>
      <c r="J73" s="51" t="e">
        <f t="shared" si="1"/>
        <v>#N/A</v>
      </c>
      <c r="K73" s="83">
        <f>IF(ISERROR(VLOOKUP($G73,[0]!flow,3)),"",VLOOKUP($G73,[0]!flow,3))</f>
      </c>
      <c r="L73" s="93">
        <f t="shared" si="8"/>
        <v>0</v>
      </c>
      <c r="M73" s="52">
        <f t="shared" si="2"/>
      </c>
      <c r="N73" s="54">
        <f t="shared" si="9"/>
      </c>
      <c r="O73" s="54">
        <f t="shared" si="3"/>
      </c>
      <c r="P73" s="54">
        <f t="shared" si="10"/>
      </c>
      <c r="Q73" s="54">
        <f t="shared" si="4"/>
      </c>
      <c r="R73" s="55">
        <f t="shared" si="5"/>
      </c>
      <c r="S73" s="64">
        <v>1.6</v>
      </c>
      <c r="T73" s="52">
        <f t="shared" si="14"/>
      </c>
      <c r="U73" s="64"/>
      <c r="V73" s="57">
        <f t="shared" si="11"/>
        <v>0</v>
      </c>
      <c r="W73" s="57">
        <f t="shared" si="12"/>
        <v>0</v>
      </c>
      <c r="X73" s="57">
        <f t="shared" si="15"/>
      </c>
      <c r="Y73" s="52">
        <f t="shared" si="16"/>
      </c>
      <c r="Z73" s="63" t="s">
        <v>168</v>
      </c>
      <c r="AA73" s="59"/>
      <c r="AB73" s="17"/>
      <c r="AC73" s="17"/>
      <c r="AD73" s="17"/>
      <c r="AE73" s="17"/>
      <c r="AF73" s="17"/>
    </row>
    <row r="74" spans="1:32" ht="18.75" customHeight="1">
      <c r="A74" s="63" t="s">
        <v>170</v>
      </c>
      <c r="B74" s="63"/>
      <c r="C74" s="51" t="e">
        <f>VLOOKUP($B74,[0]!Loadunits,7)</f>
        <v>#N/A</v>
      </c>
      <c r="D74" s="51" t="e">
        <f>VLOOKUP($B74,[0]!Loadunits,6)</f>
        <v>#N/A</v>
      </c>
      <c r="E74" s="51" t="e">
        <f>VLOOKUP($B74,[0]!Loadunits,2)</f>
        <v>#N/A</v>
      </c>
      <c r="F74" s="51" t="e">
        <f>VLOOKUP($B74,[0]!Loadunits,1)</f>
        <v>#N/A</v>
      </c>
      <c r="G74" s="52">
        <f t="shared" si="0"/>
      </c>
      <c r="H74" s="53">
        <f>IF(ISERROR(VLOOKUP($G74,[0]!flow,3)),"",VLOOKUP($G74,[0]!flow,3))</f>
      </c>
      <c r="I74" s="51" t="e">
        <f>VLOOKUP($H74,[0]!pipe,2)</f>
        <v>#N/A</v>
      </c>
      <c r="J74" s="51" t="e">
        <f t="shared" si="1"/>
        <v>#N/A</v>
      </c>
      <c r="K74" s="83">
        <f>IF(ISERROR(VLOOKUP($G74,[0]!flow,3)),"",VLOOKUP($G74,[0]!flow,3))</f>
      </c>
      <c r="L74" s="93">
        <f t="shared" si="8"/>
        <v>0</v>
      </c>
      <c r="M74" s="52">
        <f t="shared" si="2"/>
      </c>
      <c r="N74" s="54">
        <f t="shared" si="9"/>
      </c>
      <c r="O74" s="54">
        <f t="shared" si="3"/>
      </c>
      <c r="P74" s="54">
        <f t="shared" si="10"/>
      </c>
      <c r="Q74" s="54">
        <f t="shared" si="4"/>
      </c>
      <c r="R74" s="55">
        <f t="shared" si="5"/>
      </c>
      <c r="S74" s="64"/>
      <c r="T74" s="52">
        <f t="shared" si="14"/>
      </c>
      <c r="U74" s="64"/>
      <c r="V74" s="57">
        <f t="shared" si="11"/>
        <v>0</v>
      </c>
      <c r="W74" s="57">
        <f t="shared" si="12"/>
        <v>0</v>
      </c>
      <c r="X74" s="57">
        <f t="shared" si="15"/>
      </c>
      <c r="Y74" s="52">
        <f t="shared" si="16"/>
      </c>
      <c r="Z74" s="63" t="s">
        <v>169</v>
      </c>
      <c r="AA74" s="59"/>
      <c r="AB74" s="17"/>
      <c r="AC74" s="17"/>
      <c r="AD74" s="17"/>
      <c r="AE74" s="17"/>
      <c r="AF74" s="17"/>
    </row>
    <row r="75" spans="1:32" ht="18.75" customHeight="1">
      <c r="A75" s="63" t="s">
        <v>171</v>
      </c>
      <c r="B75" s="63"/>
      <c r="C75" s="51" t="e">
        <f>VLOOKUP($B75,[0]!Loadunits,7)</f>
        <v>#N/A</v>
      </c>
      <c r="D75" s="51" t="e">
        <f>VLOOKUP($B75,[0]!Loadunits,6)</f>
        <v>#N/A</v>
      </c>
      <c r="E75" s="51" t="e">
        <f>VLOOKUP($B75,[0]!Loadunits,2)</f>
        <v>#N/A</v>
      </c>
      <c r="F75" s="51" t="e">
        <f>VLOOKUP($B75,[0]!Loadunits,1)</f>
        <v>#N/A</v>
      </c>
      <c r="G75" s="52">
        <f t="shared" si="0"/>
      </c>
      <c r="H75" s="53">
        <f>IF(ISERROR(VLOOKUP($G75,[0]!flow,3)),"",VLOOKUP($G75,[0]!flow,3))</f>
      </c>
      <c r="I75" s="51" t="e">
        <f>VLOOKUP($H75,[0]!pipe,2)</f>
        <v>#N/A</v>
      </c>
      <c r="J75" s="51" t="e">
        <f t="shared" si="1"/>
        <v>#N/A</v>
      </c>
      <c r="K75" s="83">
        <f>IF(ISERROR(VLOOKUP($G75,[0]!flow,3)),"",VLOOKUP($G75,[0]!flow,3))</f>
      </c>
      <c r="L75" s="93">
        <f t="shared" si="8"/>
        <v>0</v>
      </c>
      <c r="M75" s="52">
        <f t="shared" si="2"/>
      </c>
      <c r="N75" s="54">
        <f t="shared" si="9"/>
      </c>
      <c r="O75" s="54">
        <f t="shared" si="3"/>
      </c>
      <c r="P75" s="54">
        <f t="shared" si="10"/>
      </c>
      <c r="Q75" s="54">
        <f t="shared" si="4"/>
      </c>
      <c r="R75" s="55">
        <f t="shared" si="5"/>
      </c>
      <c r="S75" s="64"/>
      <c r="T75" s="52">
        <f t="shared" si="14"/>
      </c>
      <c r="U75" s="64"/>
      <c r="V75" s="57">
        <f t="shared" si="11"/>
        <v>0</v>
      </c>
      <c r="W75" s="57">
        <f t="shared" si="12"/>
        <v>0</v>
      </c>
      <c r="X75" s="57">
        <f t="shared" si="15"/>
      </c>
      <c r="Y75" s="52">
        <f t="shared" si="16"/>
      </c>
      <c r="Z75" s="63" t="s">
        <v>170</v>
      </c>
      <c r="AA75" s="59"/>
      <c r="AB75" s="17"/>
      <c r="AC75" s="17"/>
      <c r="AD75" s="17"/>
      <c r="AE75" s="17"/>
      <c r="AF75" s="17"/>
    </row>
    <row r="76" spans="1:32" ht="18.75" customHeight="1">
      <c r="A76" s="65" t="s">
        <v>172</v>
      </c>
      <c r="B76" s="65"/>
      <c r="C76" s="66" t="e">
        <f>VLOOKUP($B76,[0]!Loadunits,7)</f>
        <v>#N/A</v>
      </c>
      <c r="D76" s="66" t="e">
        <f>VLOOKUP($B76,[0]!Loadunits,6)</f>
        <v>#N/A</v>
      </c>
      <c r="E76" s="66" t="e">
        <f>VLOOKUP($B76,[0]!Loadunits,2)</f>
        <v>#N/A</v>
      </c>
      <c r="F76" s="66" t="e">
        <f>VLOOKUP($B76,[0]!Loadunits,1)</f>
        <v>#N/A</v>
      </c>
      <c r="G76" s="67">
        <f aca="true" t="shared" si="17" ref="G76:G139">IF(ISERROR($E76+($B76-$F76)/$D76*$C76),"",$E76+($B76-$F76)/$D76*$C76)</f>
      </c>
      <c r="H76" s="53">
        <f>IF(ISERROR(VLOOKUP($G76,[0]!flow,3)),"",VLOOKUP($G76,[0]!flow,3))</f>
      </c>
      <c r="I76" s="66" t="e">
        <f>VLOOKUP($H76,[0]!pipe,2)</f>
        <v>#N/A</v>
      </c>
      <c r="J76" s="66" t="e">
        <f aca="true" t="shared" si="18" ref="J76:J139">(I76/2000)*(I76/2000)*3.14</f>
        <v>#N/A</v>
      </c>
      <c r="K76" s="83">
        <f>IF(ISERROR(VLOOKUP($G76,[0]!flow,3)),"",VLOOKUP($G76,[0]!flow,3))</f>
      </c>
      <c r="L76" s="94">
        <f t="shared" si="8"/>
        <v>0</v>
      </c>
      <c r="M76" s="67">
        <f t="shared" si="2"/>
      </c>
      <c r="N76" s="69">
        <f t="shared" si="9"/>
      </c>
      <c r="O76" s="69">
        <f aca="true" t="shared" si="19" ref="O76:O139">IF(ISERROR(N76*0.552),"",N76*0.552)</f>
      </c>
      <c r="P76" s="69">
        <f t="shared" si="10"/>
      </c>
      <c r="Q76" s="69">
        <f aca="true" t="shared" si="20" ref="Q76:Q139">IF(ISERROR(P76^1.771479),"",P76^1.771479)</f>
      </c>
      <c r="R76" s="70">
        <f aca="true" t="shared" si="21" ref="R76:R139">IF(ISERROR(Q76*100),"",Q76*100)</f>
      </c>
      <c r="S76" s="71"/>
      <c r="T76" s="67">
        <f aca="true" t="shared" si="22" ref="T76:T107">IF(ISERROR(VLOOKUP($Z76,PRINT_AREA,25,FALSE)+$S76),"",VLOOKUP($Z76,PRINT_AREA,25,FALSE)+$S76)</f>
      </c>
      <c r="U76" s="71"/>
      <c r="V76" s="72">
        <f t="shared" si="11"/>
        <v>0</v>
      </c>
      <c r="W76" s="72">
        <f t="shared" si="12"/>
        <v>0</v>
      </c>
      <c r="X76" s="72">
        <f aca="true" t="shared" si="23" ref="X76:X107">IF(ISERROR(Q76*W76),"",Q76*W76)</f>
      </c>
      <c r="Y76" s="67">
        <f aca="true" t="shared" si="24" ref="Y76:Y107">IF(ISERROR(T76-X76),"",T76-X76)</f>
      </c>
      <c r="Z76" s="65" t="s">
        <v>171</v>
      </c>
      <c r="AA76" s="73"/>
      <c r="AB76" s="17"/>
      <c r="AC76" s="17"/>
      <c r="AD76" s="17"/>
      <c r="AE76" s="17"/>
      <c r="AF76" s="17"/>
    </row>
    <row r="77" spans="1:32" ht="18.75" customHeight="1">
      <c r="A77" s="63"/>
      <c r="B77" s="63"/>
      <c r="C77" s="51" t="e">
        <f>VLOOKUP($B77,[0]!Loadunits,7)</f>
        <v>#N/A</v>
      </c>
      <c r="D77" s="51" t="e">
        <f>VLOOKUP($B77,[0]!Loadunits,6)</f>
        <v>#N/A</v>
      </c>
      <c r="E77" s="51" t="e">
        <f>VLOOKUP($B77,[0]!Loadunits,2)</f>
        <v>#N/A</v>
      </c>
      <c r="F77" s="51" t="e">
        <f>VLOOKUP($B77,[0]!Loadunits,1)</f>
        <v>#N/A</v>
      </c>
      <c r="G77" s="52">
        <f t="shared" si="17"/>
      </c>
      <c r="H77" s="53">
        <f>IF(ISERROR(VLOOKUP($G77,[0]!flow,3)),"",VLOOKUP($G77,[0]!flow,3))</f>
      </c>
      <c r="I77" s="51" t="e">
        <f>VLOOKUP($H77,[0]!pipe,2)</f>
        <v>#N/A</v>
      </c>
      <c r="J77" s="51" t="e">
        <f t="shared" si="18"/>
        <v>#N/A</v>
      </c>
      <c r="K77" s="83">
        <f>IF(ISERROR(VLOOKUP($G77,[0]!flow,3)),"",VLOOKUP($G77,[0]!flow,3))</f>
      </c>
      <c r="L77" s="93">
        <f aca="true" t="shared" si="25" ref="L77:L140">IF(ISERROR(IF(H77=K77,$K$2,IF(H77&gt;K77,$K$3,$K$4))),"",IF(H77=K77,$K$2,IF(H77&gt;K77,$K$3,$K$4)))</f>
        <v>0</v>
      </c>
      <c r="M77" s="52">
        <f aca="true" t="shared" si="26" ref="M77:M140">IF(ISERROR($G77/J77/1000),"",$G77/J77/1000)</f>
      </c>
      <c r="N77" s="54">
        <f aca="true" t="shared" si="27" ref="N77:N140">IF(ISERROR((I77)^0.6935),"",(I77)^0.6935)</f>
      </c>
      <c r="O77" s="54">
        <f t="shared" si="19"/>
      </c>
      <c r="P77" s="54">
        <f aca="true" t="shared" si="28" ref="P77:P140">IF(ISERROR(M77/O77),"",M77/O77)</f>
      </c>
      <c r="Q77" s="54">
        <f t="shared" si="20"/>
      </c>
      <c r="R77" s="55">
        <f t="shared" si="21"/>
      </c>
      <c r="S77" s="64"/>
      <c r="T77" s="52">
        <f t="shared" si="22"/>
      </c>
      <c r="U77" s="64"/>
      <c r="V77" s="57">
        <f aca="true" t="shared" si="29" ref="V77:V140">IF(ISERROR(U77*$Y$7),"",U77*$Y$7)</f>
        <v>0</v>
      </c>
      <c r="W77" s="57">
        <f aca="true" t="shared" si="30" ref="W77:W140">IF(ISERROR(V77+U77),"",V77+U77)</f>
        <v>0</v>
      </c>
      <c r="X77" s="57">
        <f t="shared" si="23"/>
      </c>
      <c r="Y77" s="52">
        <f t="shared" si="24"/>
      </c>
      <c r="Z77" s="63"/>
      <c r="AA77" s="59"/>
      <c r="AB77" s="17"/>
      <c r="AC77" s="17"/>
      <c r="AD77" s="17"/>
      <c r="AE77" s="17"/>
      <c r="AF77" s="17"/>
    </row>
    <row r="78" spans="1:32" ht="18.75" customHeight="1">
      <c r="A78" s="63" t="s">
        <v>207</v>
      </c>
      <c r="B78" s="63"/>
      <c r="C78" s="51" t="e">
        <f>VLOOKUP($B78,[0]!Loadunits,7)</f>
        <v>#N/A</v>
      </c>
      <c r="D78" s="51" t="e">
        <f>VLOOKUP($B78,[0]!Loadunits,6)</f>
        <v>#N/A</v>
      </c>
      <c r="E78" s="51" t="e">
        <f>VLOOKUP($B78,[0]!Loadunits,2)</f>
        <v>#N/A</v>
      </c>
      <c r="F78" s="51" t="e">
        <f>VLOOKUP($B78,[0]!Loadunits,1)</f>
        <v>#N/A</v>
      </c>
      <c r="G78" s="52">
        <f t="shared" si="17"/>
      </c>
      <c r="H78" s="53">
        <f>IF(ISERROR(VLOOKUP($G78,[0]!flow,3)),"",VLOOKUP($G78,[0]!flow,3))</f>
      </c>
      <c r="I78" s="51" t="e">
        <f>VLOOKUP($H78,[0]!pipe,2)</f>
        <v>#N/A</v>
      </c>
      <c r="J78" s="51" t="e">
        <f t="shared" si="18"/>
        <v>#N/A</v>
      </c>
      <c r="K78" s="83">
        <f>IF(ISERROR(VLOOKUP($G78,[0]!flow,3)),"",VLOOKUP($G78,[0]!flow,3))</f>
      </c>
      <c r="L78" s="93">
        <f t="shared" si="25"/>
        <v>0</v>
      </c>
      <c r="M78" s="52">
        <f t="shared" si="26"/>
      </c>
      <c r="N78" s="54">
        <f t="shared" si="27"/>
      </c>
      <c r="O78" s="54">
        <f t="shared" si="19"/>
      </c>
      <c r="P78" s="54">
        <f t="shared" si="28"/>
      </c>
      <c r="Q78" s="54">
        <f t="shared" si="20"/>
      </c>
      <c r="R78" s="55">
        <f t="shared" si="21"/>
      </c>
      <c r="S78" s="64">
        <v>1</v>
      </c>
      <c r="T78" s="52">
        <f t="shared" si="22"/>
      </c>
      <c r="U78" s="64"/>
      <c r="V78" s="57">
        <f t="shared" si="29"/>
        <v>0</v>
      </c>
      <c r="W78" s="57">
        <f t="shared" si="30"/>
        <v>0</v>
      </c>
      <c r="X78" s="57">
        <f t="shared" si="23"/>
      </c>
      <c r="Y78" s="52">
        <f t="shared" si="24"/>
      </c>
      <c r="Z78" s="63" t="s">
        <v>98</v>
      </c>
      <c r="AA78" s="59"/>
      <c r="AB78" s="17"/>
      <c r="AC78" s="17"/>
      <c r="AD78" s="17"/>
      <c r="AE78" s="17"/>
      <c r="AF78" s="17"/>
    </row>
    <row r="79" spans="1:32" ht="18.75" customHeight="1">
      <c r="A79" s="63" t="s">
        <v>208</v>
      </c>
      <c r="B79" s="63"/>
      <c r="C79" s="51" t="e">
        <f>VLOOKUP($B79,[0]!Loadunits,7)</f>
        <v>#N/A</v>
      </c>
      <c r="D79" s="51" t="e">
        <f>VLOOKUP($B79,[0]!Loadunits,6)</f>
        <v>#N/A</v>
      </c>
      <c r="E79" s="51" t="e">
        <f>VLOOKUP($B79,[0]!Loadunits,2)</f>
        <v>#N/A</v>
      </c>
      <c r="F79" s="51" t="e">
        <f>VLOOKUP($B79,[0]!Loadunits,1)</f>
        <v>#N/A</v>
      </c>
      <c r="G79" s="52">
        <f t="shared" si="17"/>
      </c>
      <c r="H79" s="53">
        <f>IF(ISERROR(VLOOKUP($G79,[0]!flow,3)),"",VLOOKUP($G79,[0]!flow,3))</f>
      </c>
      <c r="I79" s="51" t="e">
        <f>VLOOKUP($H79,[0]!pipe,2)</f>
        <v>#N/A</v>
      </c>
      <c r="J79" s="51" t="e">
        <f t="shared" si="18"/>
        <v>#N/A</v>
      </c>
      <c r="K79" s="83">
        <f>IF(ISERROR(VLOOKUP($G79,[0]!flow,3)),"",VLOOKUP($G79,[0]!flow,3))</f>
      </c>
      <c r="L79" s="93">
        <f t="shared" si="25"/>
        <v>0</v>
      </c>
      <c r="M79" s="52">
        <f t="shared" si="26"/>
      </c>
      <c r="N79" s="54">
        <f t="shared" si="27"/>
      </c>
      <c r="O79" s="54">
        <f t="shared" si="19"/>
      </c>
      <c r="P79" s="54">
        <f t="shared" si="28"/>
      </c>
      <c r="Q79" s="54">
        <f t="shared" si="20"/>
      </c>
      <c r="R79" s="55">
        <f t="shared" si="21"/>
      </c>
      <c r="S79" s="64"/>
      <c r="T79" s="52">
        <f t="shared" si="22"/>
      </c>
      <c r="U79" s="64"/>
      <c r="V79" s="57">
        <f t="shared" si="29"/>
        <v>0</v>
      </c>
      <c r="W79" s="57">
        <f t="shared" si="30"/>
        <v>0</v>
      </c>
      <c r="X79" s="57">
        <f t="shared" si="23"/>
      </c>
      <c r="Y79" s="52">
        <f t="shared" si="24"/>
      </c>
      <c r="Z79" s="63" t="s">
        <v>207</v>
      </c>
      <c r="AA79" s="59"/>
      <c r="AB79" s="17"/>
      <c r="AC79" s="17"/>
      <c r="AD79" s="17"/>
      <c r="AE79" s="17"/>
      <c r="AF79" s="17"/>
    </row>
    <row r="80" spans="1:32" ht="18.75" customHeight="1">
      <c r="A80" s="63" t="s">
        <v>209</v>
      </c>
      <c r="B80" s="63"/>
      <c r="C80" s="51" t="e">
        <f>VLOOKUP($B80,[0]!Loadunits,7)</f>
        <v>#N/A</v>
      </c>
      <c r="D80" s="51" t="e">
        <f>VLOOKUP($B80,[0]!Loadunits,6)</f>
        <v>#N/A</v>
      </c>
      <c r="E80" s="51" t="e">
        <f>VLOOKUP($B80,[0]!Loadunits,2)</f>
        <v>#N/A</v>
      </c>
      <c r="F80" s="51" t="e">
        <f>VLOOKUP($B80,[0]!Loadunits,1)</f>
        <v>#N/A</v>
      </c>
      <c r="G80" s="52">
        <f t="shared" si="17"/>
      </c>
      <c r="H80" s="53">
        <f>IF(ISERROR(VLOOKUP($G80,[0]!flow,3)),"",VLOOKUP($G80,[0]!flow,3))</f>
      </c>
      <c r="I80" s="51" t="e">
        <f>VLOOKUP($H80,[0]!pipe,2)</f>
        <v>#N/A</v>
      </c>
      <c r="J80" s="51" t="e">
        <f t="shared" si="18"/>
        <v>#N/A</v>
      </c>
      <c r="K80" s="83">
        <f>IF(ISERROR(VLOOKUP($G80,[0]!flow,3)),"",VLOOKUP($G80,[0]!flow,3))</f>
      </c>
      <c r="L80" s="93">
        <f t="shared" si="25"/>
        <v>0</v>
      </c>
      <c r="M80" s="52">
        <f t="shared" si="26"/>
      </c>
      <c r="N80" s="54">
        <f t="shared" si="27"/>
      </c>
      <c r="O80" s="54">
        <f t="shared" si="19"/>
      </c>
      <c r="P80" s="54">
        <f t="shared" si="28"/>
      </c>
      <c r="Q80" s="54">
        <f t="shared" si="20"/>
      </c>
      <c r="R80" s="55">
        <f t="shared" si="21"/>
      </c>
      <c r="S80" s="64"/>
      <c r="T80" s="52">
        <f t="shared" si="22"/>
      </c>
      <c r="U80" s="64"/>
      <c r="V80" s="57">
        <f t="shared" si="29"/>
        <v>0</v>
      </c>
      <c r="W80" s="57">
        <f t="shared" si="30"/>
        <v>0</v>
      </c>
      <c r="X80" s="57">
        <f t="shared" si="23"/>
      </c>
      <c r="Y80" s="52">
        <f t="shared" si="24"/>
      </c>
      <c r="Z80" s="63" t="s">
        <v>208</v>
      </c>
      <c r="AA80" s="59"/>
      <c r="AB80" s="17"/>
      <c r="AC80" s="17"/>
      <c r="AD80" s="17"/>
      <c r="AE80" s="17"/>
      <c r="AF80" s="17"/>
    </row>
    <row r="81" spans="1:32" ht="18.75" customHeight="1">
      <c r="A81" s="63" t="s">
        <v>210</v>
      </c>
      <c r="B81" s="63"/>
      <c r="C81" s="51" t="e">
        <f>VLOOKUP($B81,[0]!Loadunits,7)</f>
        <v>#N/A</v>
      </c>
      <c r="D81" s="51" t="e">
        <f>VLOOKUP($B81,[0]!Loadunits,6)</f>
        <v>#N/A</v>
      </c>
      <c r="E81" s="51" t="e">
        <f>VLOOKUP($B81,[0]!Loadunits,2)</f>
        <v>#N/A</v>
      </c>
      <c r="F81" s="51" t="e">
        <f>VLOOKUP($B81,[0]!Loadunits,1)</f>
        <v>#N/A</v>
      </c>
      <c r="G81" s="52">
        <f t="shared" si="17"/>
      </c>
      <c r="H81" s="53">
        <f>IF(ISERROR(VLOOKUP($G81,[0]!flow,3)),"",VLOOKUP($G81,[0]!flow,3))</f>
      </c>
      <c r="I81" s="51" t="e">
        <f>VLOOKUP($H81,[0]!pipe,2)</f>
        <v>#N/A</v>
      </c>
      <c r="J81" s="51" t="e">
        <f t="shared" si="18"/>
        <v>#N/A</v>
      </c>
      <c r="K81" s="83">
        <f>IF(ISERROR(VLOOKUP($G81,[0]!flow,3)),"",VLOOKUP($G81,[0]!flow,3))</f>
      </c>
      <c r="L81" s="93">
        <f t="shared" si="25"/>
        <v>0</v>
      </c>
      <c r="M81" s="52">
        <f t="shared" si="26"/>
      </c>
      <c r="N81" s="54">
        <f t="shared" si="27"/>
      </c>
      <c r="O81" s="54">
        <f t="shared" si="19"/>
      </c>
      <c r="P81" s="54">
        <f t="shared" si="28"/>
      </c>
      <c r="Q81" s="54">
        <f t="shared" si="20"/>
      </c>
      <c r="R81" s="55">
        <f t="shared" si="21"/>
      </c>
      <c r="S81" s="64"/>
      <c r="T81" s="52">
        <f t="shared" si="22"/>
      </c>
      <c r="U81" s="64"/>
      <c r="V81" s="57">
        <f t="shared" si="29"/>
        <v>0</v>
      </c>
      <c r="W81" s="57">
        <f t="shared" si="30"/>
        <v>0</v>
      </c>
      <c r="X81" s="57">
        <f t="shared" si="23"/>
      </c>
      <c r="Y81" s="52">
        <f t="shared" si="24"/>
      </c>
      <c r="Z81" s="63" t="s">
        <v>209</v>
      </c>
      <c r="AA81" s="59"/>
      <c r="AB81" s="17"/>
      <c r="AC81" s="17"/>
      <c r="AD81" s="17"/>
      <c r="AE81" s="17"/>
      <c r="AF81" s="17"/>
    </row>
    <row r="82" spans="1:32" ht="18.75" customHeight="1">
      <c r="A82" s="63" t="s">
        <v>211</v>
      </c>
      <c r="B82" s="63"/>
      <c r="C82" s="51" t="e">
        <f>VLOOKUP($B82,[0]!Loadunits,7)</f>
        <v>#N/A</v>
      </c>
      <c r="D82" s="51" t="e">
        <f>VLOOKUP($B82,[0]!Loadunits,6)</f>
        <v>#N/A</v>
      </c>
      <c r="E82" s="51" t="e">
        <f>VLOOKUP($B82,[0]!Loadunits,2)</f>
        <v>#N/A</v>
      </c>
      <c r="F82" s="51" t="e">
        <f>VLOOKUP($B82,[0]!Loadunits,1)</f>
        <v>#N/A</v>
      </c>
      <c r="G82" s="52">
        <f t="shared" si="17"/>
      </c>
      <c r="H82" s="53">
        <f>IF(ISERROR(VLOOKUP($G82,[0]!flow,3)),"",VLOOKUP($G82,[0]!flow,3))</f>
      </c>
      <c r="I82" s="51" t="e">
        <f>VLOOKUP($H82,[0]!pipe,2)</f>
        <v>#N/A</v>
      </c>
      <c r="J82" s="51" t="e">
        <f t="shared" si="18"/>
        <v>#N/A</v>
      </c>
      <c r="K82" s="83">
        <f>IF(ISERROR(VLOOKUP($G82,[0]!flow,3)),"",VLOOKUP($G82,[0]!flow,3))</f>
      </c>
      <c r="L82" s="93">
        <f t="shared" si="25"/>
        <v>0</v>
      </c>
      <c r="M82" s="52">
        <f t="shared" si="26"/>
      </c>
      <c r="N82" s="54">
        <f t="shared" si="27"/>
      </c>
      <c r="O82" s="54">
        <f t="shared" si="19"/>
      </c>
      <c r="P82" s="54">
        <f t="shared" si="28"/>
      </c>
      <c r="Q82" s="54">
        <f t="shared" si="20"/>
      </c>
      <c r="R82" s="55">
        <f t="shared" si="21"/>
      </c>
      <c r="S82" s="64"/>
      <c r="T82" s="52">
        <f t="shared" si="22"/>
      </c>
      <c r="U82" s="64"/>
      <c r="V82" s="57">
        <f t="shared" si="29"/>
        <v>0</v>
      </c>
      <c r="W82" s="57">
        <f t="shared" si="30"/>
        <v>0</v>
      </c>
      <c r="X82" s="57">
        <f t="shared" si="23"/>
      </c>
      <c r="Y82" s="52">
        <f t="shared" si="24"/>
      </c>
      <c r="Z82" s="63" t="s">
        <v>210</v>
      </c>
      <c r="AA82" s="59"/>
      <c r="AB82" s="17"/>
      <c r="AC82" s="17"/>
      <c r="AD82" s="17"/>
      <c r="AE82" s="17"/>
      <c r="AF82" s="17"/>
    </row>
    <row r="83" spans="1:32" ht="18.75" customHeight="1">
      <c r="A83" s="63" t="s">
        <v>212</v>
      </c>
      <c r="B83" s="63"/>
      <c r="C83" s="51" t="e">
        <f>VLOOKUP($B83,[0]!Loadunits,7)</f>
        <v>#N/A</v>
      </c>
      <c r="D83" s="51" t="e">
        <f>VLOOKUP($B83,[0]!Loadunits,6)</f>
        <v>#N/A</v>
      </c>
      <c r="E83" s="51" t="e">
        <f>VLOOKUP($B83,[0]!Loadunits,2)</f>
        <v>#N/A</v>
      </c>
      <c r="F83" s="51" t="e">
        <f>VLOOKUP($B83,[0]!Loadunits,1)</f>
        <v>#N/A</v>
      </c>
      <c r="G83" s="52">
        <f t="shared" si="17"/>
      </c>
      <c r="H83" s="53">
        <f>IF(ISERROR(VLOOKUP($G83,[0]!flow,3)),"",VLOOKUP($G83,[0]!flow,3))</f>
      </c>
      <c r="I83" s="51" t="e">
        <f>VLOOKUP($H83,[0]!pipe,2)</f>
        <v>#N/A</v>
      </c>
      <c r="J83" s="51" t="e">
        <f t="shared" si="18"/>
        <v>#N/A</v>
      </c>
      <c r="K83" s="83">
        <f>IF(ISERROR(VLOOKUP($G83,[0]!flow,3)),"",VLOOKUP($G83,[0]!flow,3))</f>
      </c>
      <c r="L83" s="93">
        <f t="shared" si="25"/>
        <v>0</v>
      </c>
      <c r="M83" s="52">
        <f t="shared" si="26"/>
      </c>
      <c r="N83" s="54">
        <f t="shared" si="27"/>
      </c>
      <c r="O83" s="54">
        <f t="shared" si="19"/>
      </c>
      <c r="P83" s="54">
        <f t="shared" si="28"/>
      </c>
      <c r="Q83" s="54">
        <f t="shared" si="20"/>
      </c>
      <c r="R83" s="55">
        <f t="shared" si="21"/>
      </c>
      <c r="S83" s="64"/>
      <c r="T83" s="52">
        <f t="shared" si="22"/>
      </c>
      <c r="U83" s="64"/>
      <c r="V83" s="57">
        <f t="shared" si="29"/>
        <v>0</v>
      </c>
      <c r="W83" s="57">
        <f t="shared" si="30"/>
        <v>0</v>
      </c>
      <c r="X83" s="57">
        <f t="shared" si="23"/>
      </c>
      <c r="Y83" s="52">
        <f t="shared" si="24"/>
      </c>
      <c r="Z83" s="63" t="s">
        <v>211</v>
      </c>
      <c r="AA83" s="59"/>
      <c r="AB83" s="17"/>
      <c r="AC83" s="17"/>
      <c r="AD83" s="17"/>
      <c r="AE83" s="17"/>
      <c r="AF83" s="17"/>
    </row>
    <row r="84" spans="1:32" ht="18.75" customHeight="1">
      <c r="A84" s="63" t="s">
        <v>213</v>
      </c>
      <c r="B84" s="63"/>
      <c r="C84" s="51" t="e">
        <f>VLOOKUP($B84,[0]!Loadunits,7)</f>
        <v>#N/A</v>
      </c>
      <c r="D84" s="51" t="e">
        <f>VLOOKUP($B84,[0]!Loadunits,6)</f>
        <v>#N/A</v>
      </c>
      <c r="E84" s="51" t="e">
        <f>VLOOKUP($B84,[0]!Loadunits,2)</f>
        <v>#N/A</v>
      </c>
      <c r="F84" s="51" t="e">
        <f>VLOOKUP($B84,[0]!Loadunits,1)</f>
        <v>#N/A</v>
      </c>
      <c r="G84" s="52">
        <f t="shared" si="17"/>
      </c>
      <c r="H84" s="53">
        <f>IF(ISERROR(VLOOKUP($G84,[0]!flow,3)),"",VLOOKUP($G84,[0]!flow,3))</f>
      </c>
      <c r="I84" s="51" t="e">
        <f>VLOOKUP($H84,[0]!pipe,2)</f>
        <v>#N/A</v>
      </c>
      <c r="J84" s="51" t="e">
        <f t="shared" si="18"/>
        <v>#N/A</v>
      </c>
      <c r="K84" s="83">
        <f>IF(ISERROR(VLOOKUP($G84,[0]!flow,3)),"",VLOOKUP($G84,[0]!flow,3))</f>
      </c>
      <c r="L84" s="93">
        <f t="shared" si="25"/>
        <v>0</v>
      </c>
      <c r="M84" s="52">
        <f t="shared" si="26"/>
      </c>
      <c r="N84" s="54">
        <f t="shared" si="27"/>
      </c>
      <c r="O84" s="54">
        <f t="shared" si="19"/>
      </c>
      <c r="P84" s="54">
        <f t="shared" si="28"/>
      </c>
      <c r="Q84" s="54">
        <f t="shared" si="20"/>
      </c>
      <c r="R84" s="55">
        <f t="shared" si="21"/>
      </c>
      <c r="S84" s="64"/>
      <c r="T84" s="52">
        <f t="shared" si="22"/>
      </c>
      <c r="U84" s="64"/>
      <c r="V84" s="57">
        <f t="shared" si="29"/>
        <v>0</v>
      </c>
      <c r="W84" s="57">
        <f t="shared" si="30"/>
        <v>0</v>
      </c>
      <c r="X84" s="57">
        <f t="shared" si="23"/>
      </c>
      <c r="Y84" s="52">
        <f t="shared" si="24"/>
      </c>
      <c r="Z84" s="63" t="s">
        <v>212</v>
      </c>
      <c r="AA84" s="59"/>
      <c r="AB84" s="17"/>
      <c r="AC84" s="17"/>
      <c r="AD84" s="17"/>
      <c r="AE84" s="17"/>
      <c r="AF84" s="17"/>
    </row>
    <row r="85" spans="1:32" ht="18.75" customHeight="1">
      <c r="A85" s="63" t="s">
        <v>214</v>
      </c>
      <c r="B85" s="63"/>
      <c r="C85" s="51" t="e">
        <f>VLOOKUP($B85,[0]!Loadunits,7)</f>
        <v>#N/A</v>
      </c>
      <c r="D85" s="51" t="e">
        <f>VLOOKUP($B85,[0]!Loadunits,6)</f>
        <v>#N/A</v>
      </c>
      <c r="E85" s="51" t="e">
        <f>VLOOKUP($B85,[0]!Loadunits,2)</f>
        <v>#N/A</v>
      </c>
      <c r="F85" s="51" t="e">
        <f>VLOOKUP($B85,[0]!Loadunits,1)</f>
        <v>#N/A</v>
      </c>
      <c r="G85" s="52">
        <f t="shared" si="17"/>
      </c>
      <c r="H85" s="53">
        <f>IF(ISERROR(VLOOKUP($G85,[0]!flow,3)),"",VLOOKUP($G85,[0]!flow,3))</f>
      </c>
      <c r="I85" s="51" t="e">
        <f>VLOOKUP($H85,[0]!pipe,2)</f>
        <v>#N/A</v>
      </c>
      <c r="J85" s="51" t="e">
        <f t="shared" si="18"/>
        <v>#N/A</v>
      </c>
      <c r="K85" s="83">
        <f>IF(ISERROR(VLOOKUP($G85,[0]!flow,3)),"",VLOOKUP($G85,[0]!flow,3))</f>
      </c>
      <c r="L85" s="93">
        <f t="shared" si="25"/>
        <v>0</v>
      </c>
      <c r="M85" s="52">
        <f t="shared" si="26"/>
      </c>
      <c r="N85" s="54">
        <f t="shared" si="27"/>
      </c>
      <c r="O85" s="54">
        <f t="shared" si="19"/>
      </c>
      <c r="P85" s="54">
        <f t="shared" si="28"/>
      </c>
      <c r="Q85" s="54">
        <f t="shared" si="20"/>
      </c>
      <c r="R85" s="55">
        <f t="shared" si="21"/>
      </c>
      <c r="S85" s="64"/>
      <c r="T85" s="52">
        <f t="shared" si="22"/>
      </c>
      <c r="U85" s="64"/>
      <c r="V85" s="57">
        <f t="shared" si="29"/>
        <v>0</v>
      </c>
      <c r="W85" s="57">
        <f t="shared" si="30"/>
        <v>0</v>
      </c>
      <c r="X85" s="57">
        <f t="shared" si="23"/>
      </c>
      <c r="Y85" s="52">
        <f t="shared" si="24"/>
      </c>
      <c r="Z85" s="63" t="s">
        <v>213</v>
      </c>
      <c r="AA85" s="59"/>
      <c r="AB85" s="17"/>
      <c r="AC85" s="17"/>
      <c r="AD85" s="17"/>
      <c r="AE85" s="17"/>
      <c r="AF85" s="17"/>
    </row>
    <row r="86" spans="1:32" ht="18.75" customHeight="1">
      <c r="A86" s="63" t="s">
        <v>215</v>
      </c>
      <c r="B86" s="63"/>
      <c r="C86" s="51" t="e">
        <f>VLOOKUP($B86,[0]!Loadunits,7)</f>
        <v>#N/A</v>
      </c>
      <c r="D86" s="51" t="e">
        <f>VLOOKUP($B86,[0]!Loadunits,6)</f>
        <v>#N/A</v>
      </c>
      <c r="E86" s="51" t="e">
        <f>VLOOKUP($B86,[0]!Loadunits,2)</f>
        <v>#N/A</v>
      </c>
      <c r="F86" s="51" t="e">
        <f>VLOOKUP($B86,[0]!Loadunits,1)</f>
        <v>#N/A</v>
      </c>
      <c r="G86" s="52">
        <f t="shared" si="17"/>
      </c>
      <c r="H86" s="53">
        <f>IF(ISERROR(VLOOKUP($G86,[0]!flow,3)),"",VLOOKUP($G86,[0]!flow,3))</f>
      </c>
      <c r="I86" s="51" t="e">
        <f>VLOOKUP($H86,[0]!pipe,2)</f>
        <v>#N/A</v>
      </c>
      <c r="J86" s="51" t="e">
        <f t="shared" si="18"/>
        <v>#N/A</v>
      </c>
      <c r="K86" s="83">
        <f>IF(ISERROR(VLOOKUP($G86,[0]!flow,3)),"",VLOOKUP($G86,[0]!flow,3))</f>
      </c>
      <c r="L86" s="93">
        <f t="shared" si="25"/>
        <v>0</v>
      </c>
      <c r="M86" s="52">
        <f t="shared" si="26"/>
      </c>
      <c r="N86" s="54">
        <f t="shared" si="27"/>
      </c>
      <c r="O86" s="54">
        <f t="shared" si="19"/>
      </c>
      <c r="P86" s="54">
        <f t="shared" si="28"/>
      </c>
      <c r="Q86" s="54">
        <f t="shared" si="20"/>
      </c>
      <c r="R86" s="55">
        <f t="shared" si="21"/>
      </c>
      <c r="S86" s="64"/>
      <c r="T86" s="52">
        <f t="shared" si="22"/>
      </c>
      <c r="U86" s="64"/>
      <c r="V86" s="57">
        <f t="shared" si="29"/>
        <v>0</v>
      </c>
      <c r="W86" s="57">
        <f t="shared" si="30"/>
        <v>0</v>
      </c>
      <c r="X86" s="57">
        <f t="shared" si="23"/>
      </c>
      <c r="Y86" s="52">
        <f t="shared" si="24"/>
      </c>
      <c r="Z86" s="63" t="s">
        <v>214</v>
      </c>
      <c r="AA86" s="59"/>
      <c r="AB86" s="17"/>
      <c r="AC86" s="17"/>
      <c r="AD86" s="17"/>
      <c r="AE86" s="17"/>
      <c r="AF86" s="17"/>
    </row>
    <row r="87" spans="1:32" ht="18.75" customHeight="1">
      <c r="A87" s="63" t="s">
        <v>216</v>
      </c>
      <c r="B87" s="63"/>
      <c r="C87" s="51" t="e">
        <f>VLOOKUP($B87,[0]!Loadunits,7)</f>
        <v>#N/A</v>
      </c>
      <c r="D87" s="51" t="e">
        <f>VLOOKUP($B87,[0]!Loadunits,6)</f>
        <v>#N/A</v>
      </c>
      <c r="E87" s="51" t="e">
        <f>VLOOKUP($B87,[0]!Loadunits,2)</f>
        <v>#N/A</v>
      </c>
      <c r="F87" s="51" t="e">
        <f>VLOOKUP($B87,[0]!Loadunits,1)</f>
        <v>#N/A</v>
      </c>
      <c r="G87" s="52">
        <f t="shared" si="17"/>
      </c>
      <c r="H87" s="53">
        <f>IF(ISERROR(VLOOKUP($G87,[0]!flow,3)),"",VLOOKUP($G87,[0]!flow,3))</f>
      </c>
      <c r="I87" s="51" t="e">
        <f>VLOOKUP($H87,[0]!pipe,2)</f>
        <v>#N/A</v>
      </c>
      <c r="J87" s="51" t="e">
        <f t="shared" si="18"/>
        <v>#N/A</v>
      </c>
      <c r="K87" s="83">
        <f>IF(ISERROR(VLOOKUP($G87,[0]!flow,3)),"",VLOOKUP($G87,[0]!flow,3))</f>
      </c>
      <c r="L87" s="93">
        <f t="shared" si="25"/>
        <v>0</v>
      </c>
      <c r="M87" s="52">
        <f t="shared" si="26"/>
      </c>
      <c r="N87" s="54">
        <f t="shared" si="27"/>
      </c>
      <c r="O87" s="54">
        <f t="shared" si="19"/>
      </c>
      <c r="P87" s="54">
        <f t="shared" si="28"/>
      </c>
      <c r="Q87" s="54">
        <f t="shared" si="20"/>
      </c>
      <c r="R87" s="55">
        <f t="shared" si="21"/>
      </c>
      <c r="S87" s="64"/>
      <c r="T87" s="52">
        <f t="shared" si="22"/>
      </c>
      <c r="U87" s="64"/>
      <c r="V87" s="57">
        <f t="shared" si="29"/>
        <v>0</v>
      </c>
      <c r="W87" s="57">
        <f t="shared" si="30"/>
        <v>0</v>
      </c>
      <c r="X87" s="57">
        <f t="shared" si="23"/>
      </c>
      <c r="Y87" s="52">
        <f t="shared" si="24"/>
      </c>
      <c r="Z87" s="63" t="s">
        <v>215</v>
      </c>
      <c r="AA87" s="59"/>
      <c r="AB87" s="17"/>
      <c r="AC87" s="17"/>
      <c r="AD87" s="17"/>
      <c r="AE87" s="17"/>
      <c r="AF87" s="17"/>
    </row>
    <row r="88" spans="1:32" ht="18.75" customHeight="1">
      <c r="A88" s="63" t="s">
        <v>197</v>
      </c>
      <c r="B88" s="63"/>
      <c r="C88" s="51" t="e">
        <f>VLOOKUP($B88,[0]!Loadunits,7)</f>
        <v>#N/A</v>
      </c>
      <c r="D88" s="51" t="e">
        <f>VLOOKUP($B88,[0]!Loadunits,6)</f>
        <v>#N/A</v>
      </c>
      <c r="E88" s="51" t="e">
        <f>VLOOKUP($B88,[0]!Loadunits,2)</f>
        <v>#N/A</v>
      </c>
      <c r="F88" s="51" t="e">
        <f>VLOOKUP($B88,[0]!Loadunits,1)</f>
        <v>#N/A</v>
      </c>
      <c r="G88" s="52">
        <f t="shared" si="17"/>
      </c>
      <c r="H88" s="53">
        <f>IF(ISERROR(VLOOKUP($G88,[0]!flow,3)),"",VLOOKUP($G88,[0]!flow,3))</f>
      </c>
      <c r="I88" s="51" t="e">
        <f>VLOOKUP($H88,[0]!pipe,2)</f>
        <v>#N/A</v>
      </c>
      <c r="J88" s="51" t="e">
        <f t="shared" si="18"/>
        <v>#N/A</v>
      </c>
      <c r="K88" s="83">
        <f>IF(ISERROR(VLOOKUP($G88,[0]!flow,3)),"",VLOOKUP($G88,[0]!flow,3))</f>
      </c>
      <c r="L88" s="93">
        <f t="shared" si="25"/>
        <v>0</v>
      </c>
      <c r="M88" s="52">
        <f t="shared" si="26"/>
      </c>
      <c r="N88" s="54">
        <f t="shared" si="27"/>
      </c>
      <c r="O88" s="54">
        <f t="shared" si="19"/>
      </c>
      <c r="P88" s="54">
        <f t="shared" si="28"/>
      </c>
      <c r="Q88" s="54">
        <f t="shared" si="20"/>
      </c>
      <c r="R88" s="55">
        <f t="shared" si="21"/>
      </c>
      <c r="S88" s="64"/>
      <c r="T88" s="52">
        <f t="shared" si="22"/>
      </c>
      <c r="U88" s="64"/>
      <c r="V88" s="57">
        <f t="shared" si="29"/>
        <v>0</v>
      </c>
      <c r="W88" s="57">
        <f t="shared" si="30"/>
        <v>0</v>
      </c>
      <c r="X88" s="57">
        <f t="shared" si="23"/>
      </c>
      <c r="Y88" s="52">
        <f t="shared" si="24"/>
      </c>
      <c r="Z88" s="63" t="s">
        <v>216</v>
      </c>
      <c r="AA88" s="59"/>
      <c r="AB88" s="17"/>
      <c r="AC88" s="17"/>
      <c r="AD88" s="17"/>
      <c r="AE88" s="17"/>
      <c r="AF88" s="17"/>
    </row>
    <row r="89" spans="1:32" ht="18.75" customHeight="1">
      <c r="A89" s="63" t="s">
        <v>198</v>
      </c>
      <c r="B89" s="63"/>
      <c r="C89" s="51" t="e">
        <f>VLOOKUP($B89,[0]!Loadunits,7)</f>
        <v>#N/A</v>
      </c>
      <c r="D89" s="51" t="e">
        <f>VLOOKUP($B89,[0]!Loadunits,6)</f>
        <v>#N/A</v>
      </c>
      <c r="E89" s="51" t="e">
        <f>VLOOKUP($B89,[0]!Loadunits,2)</f>
        <v>#N/A</v>
      </c>
      <c r="F89" s="51" t="e">
        <f>VLOOKUP($B89,[0]!Loadunits,1)</f>
        <v>#N/A</v>
      </c>
      <c r="G89" s="52">
        <f t="shared" si="17"/>
      </c>
      <c r="H89" s="53">
        <f>IF(ISERROR(VLOOKUP($G89,[0]!flow,3)),"",VLOOKUP($G89,[0]!flow,3))</f>
      </c>
      <c r="I89" s="51" t="e">
        <f>VLOOKUP($H89,[0]!pipe,2)</f>
        <v>#N/A</v>
      </c>
      <c r="J89" s="51" t="e">
        <f t="shared" si="18"/>
        <v>#N/A</v>
      </c>
      <c r="K89" s="83">
        <f>IF(ISERROR(VLOOKUP($G89,[0]!flow,3)),"",VLOOKUP($G89,[0]!flow,3))</f>
      </c>
      <c r="L89" s="93">
        <f t="shared" si="25"/>
        <v>0</v>
      </c>
      <c r="M89" s="52">
        <f t="shared" si="26"/>
      </c>
      <c r="N89" s="54">
        <f t="shared" si="27"/>
      </c>
      <c r="O89" s="54">
        <f t="shared" si="19"/>
      </c>
      <c r="P89" s="54">
        <f t="shared" si="28"/>
      </c>
      <c r="Q89" s="54">
        <f t="shared" si="20"/>
      </c>
      <c r="R89" s="55">
        <f t="shared" si="21"/>
      </c>
      <c r="S89" s="64"/>
      <c r="T89" s="52">
        <f t="shared" si="22"/>
      </c>
      <c r="U89" s="64"/>
      <c r="V89" s="57">
        <f t="shared" si="29"/>
        <v>0</v>
      </c>
      <c r="W89" s="57">
        <f t="shared" si="30"/>
        <v>0</v>
      </c>
      <c r="X89" s="57">
        <f t="shared" si="23"/>
      </c>
      <c r="Y89" s="52">
        <f t="shared" si="24"/>
      </c>
      <c r="Z89" s="63" t="s">
        <v>197</v>
      </c>
      <c r="AA89" s="59"/>
      <c r="AB89" s="17"/>
      <c r="AC89" s="17"/>
      <c r="AD89" s="17"/>
      <c r="AE89" s="17"/>
      <c r="AF89" s="17"/>
    </row>
    <row r="90" spans="1:32" ht="18.75" customHeight="1">
      <c r="A90" s="63" t="s">
        <v>199</v>
      </c>
      <c r="B90" s="63"/>
      <c r="C90" s="51" t="e">
        <f>VLOOKUP($B90,[0]!Loadunits,7)</f>
        <v>#N/A</v>
      </c>
      <c r="D90" s="51" t="e">
        <f>VLOOKUP($B90,[0]!Loadunits,6)</f>
        <v>#N/A</v>
      </c>
      <c r="E90" s="51" t="e">
        <f>VLOOKUP($B90,[0]!Loadunits,2)</f>
        <v>#N/A</v>
      </c>
      <c r="F90" s="51" t="e">
        <f>VLOOKUP($B90,[0]!Loadunits,1)</f>
        <v>#N/A</v>
      </c>
      <c r="G90" s="52">
        <f t="shared" si="17"/>
      </c>
      <c r="H90" s="53">
        <f>IF(ISERROR(VLOOKUP($G90,[0]!flow,3)),"",VLOOKUP($G90,[0]!flow,3))</f>
      </c>
      <c r="I90" s="51" t="e">
        <f>VLOOKUP($H90,[0]!pipe,2)</f>
        <v>#N/A</v>
      </c>
      <c r="J90" s="51" t="e">
        <f t="shared" si="18"/>
        <v>#N/A</v>
      </c>
      <c r="K90" s="83">
        <f>IF(ISERROR(VLOOKUP($G90,[0]!flow,3)),"",VLOOKUP($G90,[0]!flow,3))</f>
      </c>
      <c r="L90" s="93">
        <f t="shared" si="25"/>
        <v>0</v>
      </c>
      <c r="M90" s="52">
        <f t="shared" si="26"/>
      </c>
      <c r="N90" s="54">
        <f t="shared" si="27"/>
      </c>
      <c r="O90" s="54">
        <f t="shared" si="19"/>
      </c>
      <c r="P90" s="54">
        <f t="shared" si="28"/>
      </c>
      <c r="Q90" s="54">
        <f t="shared" si="20"/>
      </c>
      <c r="R90" s="55">
        <f t="shared" si="21"/>
      </c>
      <c r="S90" s="64"/>
      <c r="T90" s="52">
        <f t="shared" si="22"/>
      </c>
      <c r="U90" s="64"/>
      <c r="V90" s="57">
        <f t="shared" si="29"/>
        <v>0</v>
      </c>
      <c r="W90" s="57">
        <f t="shared" si="30"/>
        <v>0</v>
      </c>
      <c r="X90" s="57">
        <f t="shared" si="23"/>
      </c>
      <c r="Y90" s="52">
        <f t="shared" si="24"/>
      </c>
      <c r="Z90" s="63" t="s">
        <v>198</v>
      </c>
      <c r="AA90" s="59"/>
      <c r="AB90" s="17"/>
      <c r="AC90" s="17"/>
      <c r="AD90" s="17"/>
      <c r="AE90" s="17"/>
      <c r="AF90" s="17"/>
    </row>
    <row r="91" spans="1:32" ht="18.75" customHeight="1">
      <c r="A91" s="63" t="s">
        <v>200</v>
      </c>
      <c r="B91" s="63"/>
      <c r="C91" s="51" t="e">
        <f>VLOOKUP($B91,[0]!Loadunits,7)</f>
        <v>#N/A</v>
      </c>
      <c r="D91" s="51" t="e">
        <f>VLOOKUP($B91,[0]!Loadunits,6)</f>
        <v>#N/A</v>
      </c>
      <c r="E91" s="51" t="e">
        <f>VLOOKUP($B91,[0]!Loadunits,2)</f>
        <v>#N/A</v>
      </c>
      <c r="F91" s="51" t="e">
        <f>VLOOKUP($B91,[0]!Loadunits,1)</f>
        <v>#N/A</v>
      </c>
      <c r="G91" s="52">
        <f t="shared" si="17"/>
      </c>
      <c r="H91" s="53">
        <f>IF(ISERROR(VLOOKUP($G91,[0]!flow,3)),"",VLOOKUP($G91,[0]!flow,3))</f>
      </c>
      <c r="I91" s="51" t="e">
        <f>VLOOKUP($H91,[0]!pipe,2)</f>
        <v>#N/A</v>
      </c>
      <c r="J91" s="51" t="e">
        <f t="shared" si="18"/>
        <v>#N/A</v>
      </c>
      <c r="K91" s="83">
        <f>IF(ISERROR(VLOOKUP($G91,[0]!flow,3)),"",VLOOKUP($G91,[0]!flow,3))</f>
      </c>
      <c r="L91" s="93">
        <f t="shared" si="25"/>
        <v>0</v>
      </c>
      <c r="M91" s="52">
        <f t="shared" si="26"/>
      </c>
      <c r="N91" s="54">
        <f t="shared" si="27"/>
      </c>
      <c r="O91" s="54">
        <f t="shared" si="19"/>
      </c>
      <c r="P91" s="54">
        <f t="shared" si="28"/>
      </c>
      <c r="Q91" s="54">
        <f t="shared" si="20"/>
      </c>
      <c r="R91" s="55">
        <f t="shared" si="21"/>
      </c>
      <c r="S91" s="64"/>
      <c r="T91" s="52">
        <f t="shared" si="22"/>
      </c>
      <c r="U91" s="64"/>
      <c r="V91" s="57">
        <f t="shared" si="29"/>
        <v>0</v>
      </c>
      <c r="W91" s="57">
        <f t="shared" si="30"/>
        <v>0</v>
      </c>
      <c r="X91" s="57">
        <f t="shared" si="23"/>
      </c>
      <c r="Y91" s="52">
        <f t="shared" si="24"/>
      </c>
      <c r="Z91" s="63" t="s">
        <v>199</v>
      </c>
      <c r="AA91" s="59"/>
      <c r="AB91" s="17"/>
      <c r="AC91" s="17"/>
      <c r="AD91" s="17"/>
      <c r="AE91" s="17"/>
      <c r="AF91" s="17"/>
    </row>
    <row r="92" spans="1:32" ht="18.75" customHeight="1">
      <c r="A92" s="63" t="s">
        <v>201</v>
      </c>
      <c r="B92" s="63"/>
      <c r="C92" s="51" t="e">
        <f>VLOOKUP($B92,[0]!Loadunits,7)</f>
        <v>#N/A</v>
      </c>
      <c r="D92" s="51" t="e">
        <f>VLOOKUP($B92,[0]!Loadunits,6)</f>
        <v>#N/A</v>
      </c>
      <c r="E92" s="51" t="e">
        <f>VLOOKUP($B92,[0]!Loadunits,2)</f>
        <v>#N/A</v>
      </c>
      <c r="F92" s="51" t="e">
        <f>VLOOKUP($B92,[0]!Loadunits,1)</f>
        <v>#N/A</v>
      </c>
      <c r="G92" s="52">
        <f t="shared" si="17"/>
      </c>
      <c r="H92" s="53">
        <f>IF(ISERROR(VLOOKUP($G92,[0]!flow,3)),"",VLOOKUP($G92,[0]!flow,3))</f>
      </c>
      <c r="I92" s="51" t="e">
        <f>VLOOKUP($H92,[0]!pipe,2)</f>
        <v>#N/A</v>
      </c>
      <c r="J92" s="51" t="e">
        <f t="shared" si="18"/>
        <v>#N/A</v>
      </c>
      <c r="K92" s="83">
        <f>IF(ISERROR(VLOOKUP($G92,[0]!flow,3)),"",VLOOKUP($G92,[0]!flow,3))</f>
      </c>
      <c r="L92" s="93">
        <f t="shared" si="25"/>
        <v>0</v>
      </c>
      <c r="M92" s="52">
        <f t="shared" si="26"/>
      </c>
      <c r="N92" s="54">
        <f t="shared" si="27"/>
      </c>
      <c r="O92" s="54">
        <f t="shared" si="19"/>
      </c>
      <c r="P92" s="54">
        <f t="shared" si="28"/>
      </c>
      <c r="Q92" s="54">
        <f t="shared" si="20"/>
      </c>
      <c r="R92" s="55">
        <f t="shared" si="21"/>
      </c>
      <c r="S92" s="64"/>
      <c r="T92" s="52">
        <f t="shared" si="22"/>
      </c>
      <c r="U92" s="64"/>
      <c r="V92" s="57">
        <f t="shared" si="29"/>
        <v>0</v>
      </c>
      <c r="W92" s="57">
        <f t="shared" si="30"/>
        <v>0</v>
      </c>
      <c r="X92" s="57">
        <f t="shared" si="23"/>
      </c>
      <c r="Y92" s="52">
        <f t="shared" si="24"/>
      </c>
      <c r="Z92" s="63" t="s">
        <v>200</v>
      </c>
      <c r="AA92" s="59"/>
      <c r="AB92" s="17"/>
      <c r="AC92" s="17"/>
      <c r="AD92" s="17"/>
      <c r="AE92" s="17"/>
      <c r="AF92" s="17"/>
    </row>
    <row r="93" spans="1:32" ht="18.75" customHeight="1">
      <c r="A93" s="63" t="s">
        <v>202</v>
      </c>
      <c r="B93" s="63"/>
      <c r="C93" s="51" t="e">
        <f>VLOOKUP($B93,[0]!Loadunits,7)</f>
        <v>#N/A</v>
      </c>
      <c r="D93" s="51" t="e">
        <f>VLOOKUP($B93,[0]!Loadunits,6)</f>
        <v>#N/A</v>
      </c>
      <c r="E93" s="51" t="e">
        <f>VLOOKUP($B93,[0]!Loadunits,2)</f>
        <v>#N/A</v>
      </c>
      <c r="F93" s="51" t="e">
        <f>VLOOKUP($B93,[0]!Loadunits,1)</f>
        <v>#N/A</v>
      </c>
      <c r="G93" s="52">
        <f t="shared" si="17"/>
      </c>
      <c r="H93" s="53">
        <f>IF(ISERROR(VLOOKUP($G93,[0]!flow,3)),"",VLOOKUP($G93,[0]!flow,3))</f>
      </c>
      <c r="I93" s="51" t="e">
        <f>VLOOKUP($H93,[0]!pipe,2)</f>
        <v>#N/A</v>
      </c>
      <c r="J93" s="51" t="e">
        <f t="shared" si="18"/>
        <v>#N/A</v>
      </c>
      <c r="K93" s="83">
        <f>IF(ISERROR(VLOOKUP($G93,[0]!flow,3)),"",VLOOKUP($G93,[0]!flow,3))</f>
      </c>
      <c r="L93" s="93">
        <f t="shared" si="25"/>
        <v>0</v>
      </c>
      <c r="M93" s="52">
        <f t="shared" si="26"/>
      </c>
      <c r="N93" s="54">
        <f t="shared" si="27"/>
      </c>
      <c r="O93" s="54">
        <f t="shared" si="19"/>
      </c>
      <c r="P93" s="54">
        <f t="shared" si="28"/>
      </c>
      <c r="Q93" s="54">
        <f t="shared" si="20"/>
      </c>
      <c r="R93" s="55">
        <f t="shared" si="21"/>
      </c>
      <c r="S93" s="64"/>
      <c r="T93" s="52">
        <f t="shared" si="22"/>
      </c>
      <c r="U93" s="64"/>
      <c r="V93" s="57">
        <f t="shared" si="29"/>
        <v>0</v>
      </c>
      <c r="W93" s="57">
        <f t="shared" si="30"/>
        <v>0</v>
      </c>
      <c r="X93" s="57">
        <f t="shared" si="23"/>
      </c>
      <c r="Y93" s="52">
        <f t="shared" si="24"/>
      </c>
      <c r="Z93" s="63" t="s">
        <v>201</v>
      </c>
      <c r="AA93" s="59"/>
      <c r="AB93" s="17"/>
      <c r="AC93" s="17"/>
      <c r="AD93" s="17"/>
      <c r="AE93" s="17"/>
      <c r="AF93" s="17"/>
    </row>
    <row r="94" spans="1:32" ht="18.75" customHeight="1">
      <c r="A94" s="63" t="s">
        <v>203</v>
      </c>
      <c r="B94" s="63"/>
      <c r="C94" s="51" t="e">
        <f>VLOOKUP($B94,[0]!Loadunits,7)</f>
        <v>#N/A</v>
      </c>
      <c r="D94" s="51" t="e">
        <f>VLOOKUP($B94,[0]!Loadunits,6)</f>
        <v>#N/A</v>
      </c>
      <c r="E94" s="51" t="e">
        <f>VLOOKUP($B94,[0]!Loadunits,2)</f>
        <v>#N/A</v>
      </c>
      <c r="F94" s="51" t="e">
        <f>VLOOKUP($B94,[0]!Loadunits,1)</f>
        <v>#N/A</v>
      </c>
      <c r="G94" s="52">
        <f t="shared" si="17"/>
      </c>
      <c r="H94" s="53">
        <f>IF(ISERROR(VLOOKUP($G94,[0]!flow,3)),"",VLOOKUP($G94,[0]!flow,3))</f>
      </c>
      <c r="I94" s="51" t="e">
        <f>VLOOKUP($H94,[0]!pipe,2)</f>
        <v>#N/A</v>
      </c>
      <c r="J94" s="51" t="e">
        <f t="shared" si="18"/>
        <v>#N/A</v>
      </c>
      <c r="K94" s="83">
        <f>IF(ISERROR(VLOOKUP($G94,[0]!flow,3)),"",VLOOKUP($G94,[0]!flow,3))</f>
      </c>
      <c r="L94" s="93">
        <f t="shared" si="25"/>
        <v>0</v>
      </c>
      <c r="M94" s="52">
        <f t="shared" si="26"/>
      </c>
      <c r="N94" s="54">
        <f t="shared" si="27"/>
      </c>
      <c r="O94" s="54">
        <f t="shared" si="19"/>
      </c>
      <c r="P94" s="54">
        <f t="shared" si="28"/>
      </c>
      <c r="Q94" s="54">
        <f t="shared" si="20"/>
      </c>
      <c r="R94" s="55">
        <f t="shared" si="21"/>
      </c>
      <c r="S94" s="64"/>
      <c r="T94" s="52">
        <f t="shared" si="22"/>
      </c>
      <c r="U94" s="64"/>
      <c r="V94" s="57">
        <f t="shared" si="29"/>
        <v>0</v>
      </c>
      <c r="W94" s="57">
        <f t="shared" si="30"/>
        <v>0</v>
      </c>
      <c r="X94" s="57">
        <f t="shared" si="23"/>
      </c>
      <c r="Y94" s="52">
        <f t="shared" si="24"/>
      </c>
      <c r="Z94" s="63" t="s">
        <v>202</v>
      </c>
      <c r="AA94" s="59"/>
      <c r="AB94" s="17"/>
      <c r="AC94" s="17"/>
      <c r="AD94" s="17"/>
      <c r="AE94" s="17"/>
      <c r="AF94" s="17"/>
    </row>
    <row r="95" spans="1:32" ht="18.75" customHeight="1">
      <c r="A95" s="63" t="s">
        <v>204</v>
      </c>
      <c r="B95" s="63"/>
      <c r="C95" s="51" t="e">
        <f>VLOOKUP($B95,[0]!Loadunits,7)</f>
        <v>#N/A</v>
      </c>
      <c r="D95" s="51" t="e">
        <f>VLOOKUP($B95,[0]!Loadunits,6)</f>
        <v>#N/A</v>
      </c>
      <c r="E95" s="51" t="e">
        <f>VLOOKUP($B95,[0]!Loadunits,2)</f>
        <v>#N/A</v>
      </c>
      <c r="F95" s="51" t="e">
        <f>VLOOKUP($B95,[0]!Loadunits,1)</f>
        <v>#N/A</v>
      </c>
      <c r="G95" s="52">
        <f t="shared" si="17"/>
      </c>
      <c r="H95" s="53">
        <f>IF(ISERROR(VLOOKUP($G95,[0]!flow,3)),"",VLOOKUP($G95,[0]!flow,3))</f>
      </c>
      <c r="I95" s="51" t="e">
        <f>VLOOKUP($H95,[0]!pipe,2)</f>
        <v>#N/A</v>
      </c>
      <c r="J95" s="51" t="e">
        <f t="shared" si="18"/>
        <v>#N/A</v>
      </c>
      <c r="K95" s="83">
        <f>IF(ISERROR(VLOOKUP($G95,[0]!flow,3)),"",VLOOKUP($G95,[0]!flow,3))</f>
      </c>
      <c r="L95" s="93">
        <f t="shared" si="25"/>
        <v>0</v>
      </c>
      <c r="M95" s="52">
        <f t="shared" si="26"/>
      </c>
      <c r="N95" s="54">
        <f t="shared" si="27"/>
      </c>
      <c r="O95" s="54">
        <f t="shared" si="19"/>
      </c>
      <c r="P95" s="54">
        <f t="shared" si="28"/>
      </c>
      <c r="Q95" s="54">
        <f t="shared" si="20"/>
      </c>
      <c r="R95" s="55">
        <f t="shared" si="21"/>
      </c>
      <c r="S95" s="64"/>
      <c r="T95" s="52">
        <f t="shared" si="22"/>
      </c>
      <c r="U95" s="64"/>
      <c r="V95" s="57">
        <f t="shared" si="29"/>
        <v>0</v>
      </c>
      <c r="W95" s="57">
        <f t="shared" si="30"/>
        <v>0</v>
      </c>
      <c r="X95" s="57">
        <f t="shared" si="23"/>
      </c>
      <c r="Y95" s="52">
        <f t="shared" si="24"/>
      </c>
      <c r="Z95" s="63" t="s">
        <v>203</v>
      </c>
      <c r="AA95" s="59"/>
      <c r="AB95" s="17"/>
      <c r="AC95" s="17"/>
      <c r="AD95" s="17"/>
      <c r="AE95" s="17"/>
      <c r="AF95" s="17"/>
    </row>
    <row r="96" spans="1:32" ht="18.75" customHeight="1">
      <c r="A96" s="63" t="s">
        <v>205</v>
      </c>
      <c r="B96" s="63"/>
      <c r="C96" s="51" t="e">
        <f>VLOOKUP($B96,[0]!Loadunits,7)</f>
        <v>#N/A</v>
      </c>
      <c r="D96" s="51" t="e">
        <f>VLOOKUP($B96,[0]!Loadunits,6)</f>
        <v>#N/A</v>
      </c>
      <c r="E96" s="51" t="e">
        <f>VLOOKUP($B96,[0]!Loadunits,2)</f>
        <v>#N/A</v>
      </c>
      <c r="F96" s="51" t="e">
        <f>VLOOKUP($B96,[0]!Loadunits,1)</f>
        <v>#N/A</v>
      </c>
      <c r="G96" s="52">
        <f t="shared" si="17"/>
      </c>
      <c r="H96" s="53">
        <f>IF(ISERROR(VLOOKUP($G96,[0]!flow,3)),"",VLOOKUP($G96,[0]!flow,3))</f>
      </c>
      <c r="I96" s="51" t="e">
        <f>VLOOKUP($H96,[0]!pipe,2)</f>
        <v>#N/A</v>
      </c>
      <c r="J96" s="51" t="e">
        <f t="shared" si="18"/>
        <v>#N/A</v>
      </c>
      <c r="K96" s="83">
        <f>IF(ISERROR(VLOOKUP($G96,[0]!flow,3)),"",VLOOKUP($G96,[0]!flow,3))</f>
      </c>
      <c r="L96" s="93">
        <f t="shared" si="25"/>
        <v>0</v>
      </c>
      <c r="M96" s="52">
        <f t="shared" si="26"/>
      </c>
      <c r="N96" s="54">
        <f t="shared" si="27"/>
      </c>
      <c r="O96" s="54">
        <f t="shared" si="19"/>
      </c>
      <c r="P96" s="54">
        <f t="shared" si="28"/>
      </c>
      <c r="Q96" s="54">
        <f t="shared" si="20"/>
      </c>
      <c r="R96" s="55">
        <f t="shared" si="21"/>
      </c>
      <c r="S96" s="64"/>
      <c r="T96" s="52">
        <f t="shared" si="22"/>
      </c>
      <c r="U96" s="64"/>
      <c r="V96" s="57">
        <f t="shared" si="29"/>
        <v>0</v>
      </c>
      <c r="W96" s="57">
        <f t="shared" si="30"/>
        <v>0</v>
      </c>
      <c r="X96" s="57">
        <f t="shared" si="23"/>
      </c>
      <c r="Y96" s="52">
        <f t="shared" si="24"/>
      </c>
      <c r="Z96" s="63" t="s">
        <v>204</v>
      </c>
      <c r="AA96" s="59"/>
      <c r="AB96" s="17"/>
      <c r="AC96" s="17"/>
      <c r="AD96" s="17"/>
      <c r="AE96" s="17"/>
      <c r="AF96" s="17"/>
    </row>
    <row r="97" spans="1:32" ht="18.75" customHeight="1">
      <c r="A97" s="63" t="s">
        <v>206</v>
      </c>
      <c r="B97" s="63"/>
      <c r="C97" s="51" t="e">
        <f>VLOOKUP($B97,[0]!Loadunits,7)</f>
        <v>#N/A</v>
      </c>
      <c r="D97" s="51" t="e">
        <f>VLOOKUP($B97,[0]!Loadunits,6)</f>
        <v>#N/A</v>
      </c>
      <c r="E97" s="51" t="e">
        <f>VLOOKUP($B97,[0]!Loadunits,2)</f>
        <v>#N/A</v>
      </c>
      <c r="F97" s="51" t="e">
        <f>VLOOKUP($B97,[0]!Loadunits,1)</f>
        <v>#N/A</v>
      </c>
      <c r="G97" s="52">
        <f t="shared" si="17"/>
      </c>
      <c r="H97" s="53">
        <f>IF(ISERROR(VLOOKUP($G97,[0]!flow,3)),"",VLOOKUP($G97,[0]!flow,3))</f>
      </c>
      <c r="I97" s="51" t="e">
        <f>VLOOKUP($H97,[0]!pipe,2)</f>
        <v>#N/A</v>
      </c>
      <c r="J97" s="51" t="e">
        <f t="shared" si="18"/>
        <v>#N/A</v>
      </c>
      <c r="K97" s="83">
        <f>IF(ISERROR(VLOOKUP($G97,[0]!flow,3)),"",VLOOKUP($G97,[0]!flow,3))</f>
      </c>
      <c r="L97" s="93">
        <f t="shared" si="25"/>
        <v>0</v>
      </c>
      <c r="M97" s="52">
        <f t="shared" si="26"/>
      </c>
      <c r="N97" s="54">
        <f t="shared" si="27"/>
      </c>
      <c r="O97" s="54">
        <f t="shared" si="19"/>
      </c>
      <c r="P97" s="54">
        <f t="shared" si="28"/>
      </c>
      <c r="Q97" s="54">
        <f t="shared" si="20"/>
      </c>
      <c r="R97" s="55">
        <f t="shared" si="21"/>
      </c>
      <c r="S97" s="64"/>
      <c r="T97" s="52">
        <f t="shared" si="22"/>
      </c>
      <c r="U97" s="64"/>
      <c r="V97" s="57">
        <f t="shared" si="29"/>
        <v>0</v>
      </c>
      <c r="W97" s="57">
        <f t="shared" si="30"/>
        <v>0</v>
      </c>
      <c r="X97" s="57">
        <f t="shared" si="23"/>
      </c>
      <c r="Y97" s="52">
        <f t="shared" si="24"/>
      </c>
      <c r="Z97" s="63" t="s">
        <v>205</v>
      </c>
      <c r="AA97" s="59"/>
      <c r="AB97" s="17"/>
      <c r="AC97" s="17"/>
      <c r="AD97" s="17"/>
      <c r="AE97" s="17"/>
      <c r="AF97" s="17"/>
    </row>
    <row r="98" spans="1:32" ht="18.75" customHeight="1">
      <c r="A98" s="63"/>
      <c r="B98" s="63"/>
      <c r="C98" s="51" t="e">
        <f>VLOOKUP($B98,[0]!Loadunits,7)</f>
        <v>#N/A</v>
      </c>
      <c r="D98" s="51" t="e">
        <f>VLOOKUP($B98,[0]!Loadunits,6)</f>
        <v>#N/A</v>
      </c>
      <c r="E98" s="51" t="e">
        <f>VLOOKUP($B98,[0]!Loadunits,2)</f>
        <v>#N/A</v>
      </c>
      <c r="F98" s="51" t="e">
        <f>VLOOKUP($B98,[0]!Loadunits,1)</f>
        <v>#N/A</v>
      </c>
      <c r="G98" s="52">
        <f t="shared" si="17"/>
      </c>
      <c r="H98" s="53">
        <f>IF(ISERROR(VLOOKUP($G98,[0]!flow,3)),"",VLOOKUP($G98,[0]!flow,3))</f>
      </c>
      <c r="I98" s="51" t="e">
        <f>VLOOKUP($H98,[0]!pipe,2)</f>
        <v>#N/A</v>
      </c>
      <c r="J98" s="51" t="e">
        <f t="shared" si="18"/>
        <v>#N/A</v>
      </c>
      <c r="K98" s="83">
        <f>IF(ISERROR(VLOOKUP($G98,[0]!flow,3)),"",VLOOKUP($G98,[0]!flow,3))</f>
      </c>
      <c r="L98" s="93">
        <f t="shared" si="25"/>
        <v>0</v>
      </c>
      <c r="M98" s="52">
        <f t="shared" si="26"/>
      </c>
      <c r="N98" s="54">
        <f t="shared" si="27"/>
      </c>
      <c r="O98" s="54">
        <f t="shared" si="19"/>
      </c>
      <c r="P98" s="54">
        <f t="shared" si="28"/>
      </c>
      <c r="Q98" s="54">
        <f t="shared" si="20"/>
      </c>
      <c r="R98" s="55">
        <f t="shared" si="21"/>
      </c>
      <c r="S98" s="64"/>
      <c r="T98" s="52">
        <f t="shared" si="22"/>
      </c>
      <c r="U98" s="64"/>
      <c r="V98" s="57">
        <f t="shared" si="29"/>
        <v>0</v>
      </c>
      <c r="W98" s="57">
        <f t="shared" si="30"/>
        <v>0</v>
      </c>
      <c r="X98" s="57">
        <f t="shared" si="23"/>
      </c>
      <c r="Y98" s="52">
        <f t="shared" si="24"/>
      </c>
      <c r="Z98" s="63"/>
      <c r="AA98" s="59"/>
      <c r="AB98" s="17"/>
      <c r="AC98" s="17"/>
      <c r="AD98" s="17"/>
      <c r="AE98" s="17"/>
      <c r="AF98" s="17"/>
    </row>
    <row r="99" spans="1:32" ht="18.75" customHeight="1">
      <c r="A99" s="63"/>
      <c r="B99" s="74"/>
      <c r="C99" s="51" t="e">
        <f>VLOOKUP($B99,[0]!Loadunits,7)</f>
        <v>#N/A</v>
      </c>
      <c r="D99" s="51" t="e">
        <f>VLOOKUP($B99,[0]!Loadunits,6)</f>
        <v>#N/A</v>
      </c>
      <c r="E99" s="51" t="e">
        <f>VLOOKUP($B99,[0]!Loadunits,2)</f>
        <v>#N/A</v>
      </c>
      <c r="F99" s="51" t="e">
        <f>VLOOKUP($B99,[0]!Loadunits,1)</f>
        <v>#N/A</v>
      </c>
      <c r="G99" s="52">
        <f t="shared" si="17"/>
      </c>
      <c r="H99" s="53">
        <f>IF(ISERROR(VLOOKUP($G99,[0]!flow,3)),"",VLOOKUP($G99,[0]!flow,3))</f>
      </c>
      <c r="I99" s="51" t="e">
        <f>VLOOKUP($H99,[0]!pipe,2)</f>
        <v>#N/A</v>
      </c>
      <c r="J99" s="51" t="e">
        <f t="shared" si="18"/>
        <v>#N/A</v>
      </c>
      <c r="K99" s="83">
        <f>IF(ISERROR(VLOOKUP($G99,[0]!flow,3)),"",VLOOKUP($G99,[0]!flow,3))</f>
      </c>
      <c r="L99" s="93">
        <f t="shared" si="25"/>
        <v>0</v>
      </c>
      <c r="M99" s="52">
        <f t="shared" si="26"/>
      </c>
      <c r="N99" s="54">
        <f t="shared" si="27"/>
      </c>
      <c r="O99" s="54">
        <f t="shared" si="19"/>
      </c>
      <c r="P99" s="54">
        <f t="shared" si="28"/>
      </c>
      <c r="Q99" s="54">
        <f t="shared" si="20"/>
      </c>
      <c r="R99" s="55">
        <f t="shared" si="21"/>
      </c>
      <c r="S99" s="75"/>
      <c r="T99" s="52">
        <f t="shared" si="22"/>
      </c>
      <c r="U99" s="75"/>
      <c r="V99" s="57">
        <f t="shared" si="29"/>
        <v>0</v>
      </c>
      <c r="W99" s="57">
        <f t="shared" si="30"/>
        <v>0</v>
      </c>
      <c r="X99" s="57">
        <f t="shared" si="23"/>
      </c>
      <c r="Y99" s="52">
        <f t="shared" si="24"/>
      </c>
      <c r="Z99" s="63"/>
      <c r="AA99" s="59"/>
      <c r="AB99" s="17"/>
      <c r="AC99" s="17"/>
      <c r="AD99" s="17"/>
      <c r="AE99" s="17"/>
      <c r="AF99" s="17"/>
    </row>
    <row r="100" spans="1:32" ht="18.75" customHeight="1">
      <c r="A100" s="74"/>
      <c r="B100" s="74"/>
      <c r="C100" s="51" t="e">
        <f>VLOOKUP($B100,[0]!Loadunits,7)</f>
        <v>#N/A</v>
      </c>
      <c r="D100" s="51" t="e">
        <f>VLOOKUP($B100,[0]!Loadunits,6)</f>
        <v>#N/A</v>
      </c>
      <c r="E100" s="51" t="e">
        <f>VLOOKUP($B100,[0]!Loadunits,2)</f>
        <v>#N/A</v>
      </c>
      <c r="F100" s="51" t="e">
        <f>VLOOKUP($B100,[0]!Loadunits,1)</f>
        <v>#N/A</v>
      </c>
      <c r="G100" s="52">
        <f t="shared" si="17"/>
      </c>
      <c r="H100" s="53">
        <f>IF(ISERROR(VLOOKUP($G100,[0]!flow,3)),"",VLOOKUP($G100,[0]!flow,3))</f>
      </c>
      <c r="I100" s="51" t="e">
        <f>VLOOKUP($H100,[0]!pipe,2)</f>
        <v>#N/A</v>
      </c>
      <c r="J100" s="51" t="e">
        <f t="shared" si="18"/>
        <v>#N/A</v>
      </c>
      <c r="K100" s="83">
        <f>IF(ISERROR(VLOOKUP($G100,[0]!flow,3)),"",VLOOKUP($G100,[0]!flow,3))</f>
      </c>
      <c r="L100" s="93">
        <f t="shared" si="25"/>
        <v>0</v>
      </c>
      <c r="M100" s="52">
        <f t="shared" si="26"/>
      </c>
      <c r="N100" s="54">
        <f t="shared" si="27"/>
      </c>
      <c r="O100" s="54">
        <f t="shared" si="19"/>
      </c>
      <c r="P100" s="54">
        <f t="shared" si="28"/>
      </c>
      <c r="Q100" s="54">
        <f t="shared" si="20"/>
      </c>
      <c r="R100" s="55">
        <f t="shared" si="21"/>
      </c>
      <c r="S100" s="75"/>
      <c r="T100" s="52">
        <f t="shared" si="22"/>
      </c>
      <c r="U100" s="75"/>
      <c r="V100" s="57">
        <f t="shared" si="29"/>
        <v>0</v>
      </c>
      <c r="W100" s="57">
        <f t="shared" si="30"/>
        <v>0</v>
      </c>
      <c r="X100" s="57">
        <f t="shared" si="23"/>
      </c>
      <c r="Y100" s="52">
        <f t="shared" si="24"/>
      </c>
      <c r="Z100" s="74"/>
      <c r="AA100" s="59"/>
      <c r="AB100" s="17"/>
      <c r="AC100" s="17"/>
      <c r="AD100" s="17"/>
      <c r="AE100" s="17"/>
      <c r="AF100" s="17"/>
    </row>
    <row r="101" spans="1:32" ht="18.75" customHeight="1">
      <c r="A101" s="74"/>
      <c r="B101" s="74"/>
      <c r="C101" s="51" t="e">
        <f>VLOOKUP($B101,[0]!Loadunits,7)</f>
        <v>#N/A</v>
      </c>
      <c r="D101" s="51" t="e">
        <f>VLOOKUP($B101,[0]!Loadunits,6)</f>
        <v>#N/A</v>
      </c>
      <c r="E101" s="51" t="e">
        <f>VLOOKUP($B101,[0]!Loadunits,2)</f>
        <v>#N/A</v>
      </c>
      <c r="F101" s="51" t="e">
        <f>VLOOKUP($B101,[0]!Loadunits,1)</f>
        <v>#N/A</v>
      </c>
      <c r="G101" s="52">
        <f t="shared" si="17"/>
      </c>
      <c r="H101" s="53">
        <f>IF(ISERROR(VLOOKUP($G101,[0]!flow,3)),"",VLOOKUP($G101,[0]!flow,3))</f>
      </c>
      <c r="I101" s="51" t="e">
        <f>VLOOKUP($H101,[0]!pipe,2)</f>
        <v>#N/A</v>
      </c>
      <c r="J101" s="51" t="e">
        <f t="shared" si="18"/>
        <v>#N/A</v>
      </c>
      <c r="K101" s="83">
        <f>IF(ISERROR(VLOOKUP($G101,[0]!flow,3)),"",VLOOKUP($G101,[0]!flow,3))</f>
      </c>
      <c r="L101" s="93">
        <f t="shared" si="25"/>
        <v>0</v>
      </c>
      <c r="M101" s="52">
        <f t="shared" si="26"/>
      </c>
      <c r="N101" s="54">
        <f t="shared" si="27"/>
      </c>
      <c r="O101" s="54">
        <f t="shared" si="19"/>
      </c>
      <c r="P101" s="54">
        <f t="shared" si="28"/>
      </c>
      <c r="Q101" s="54">
        <f t="shared" si="20"/>
      </c>
      <c r="R101" s="55">
        <f t="shared" si="21"/>
      </c>
      <c r="S101" s="75"/>
      <c r="T101" s="52">
        <f t="shared" si="22"/>
      </c>
      <c r="U101" s="75"/>
      <c r="V101" s="57">
        <f t="shared" si="29"/>
        <v>0</v>
      </c>
      <c r="W101" s="57">
        <f t="shared" si="30"/>
        <v>0</v>
      </c>
      <c r="X101" s="57">
        <f t="shared" si="23"/>
      </c>
      <c r="Y101" s="52">
        <f t="shared" si="24"/>
      </c>
      <c r="Z101" s="74"/>
      <c r="AA101" s="59"/>
      <c r="AB101" s="17"/>
      <c r="AC101" s="17"/>
      <c r="AD101" s="17"/>
      <c r="AE101" s="17"/>
      <c r="AF101" s="17"/>
    </row>
    <row r="102" spans="1:32" ht="18.75" customHeight="1">
      <c r="A102" s="74"/>
      <c r="B102" s="74"/>
      <c r="C102" s="51" t="e">
        <f>VLOOKUP($B102,[0]!Loadunits,7)</f>
        <v>#N/A</v>
      </c>
      <c r="D102" s="51" t="e">
        <f>VLOOKUP($B102,[0]!Loadunits,6)</f>
        <v>#N/A</v>
      </c>
      <c r="E102" s="51" t="e">
        <f>VLOOKUP($B102,[0]!Loadunits,2)</f>
        <v>#N/A</v>
      </c>
      <c r="F102" s="51" t="e">
        <f>VLOOKUP($B102,[0]!Loadunits,1)</f>
        <v>#N/A</v>
      </c>
      <c r="G102" s="52">
        <f t="shared" si="17"/>
      </c>
      <c r="H102" s="53">
        <f>IF(ISERROR(VLOOKUP($G102,[0]!flow,3)),"",VLOOKUP($G102,[0]!flow,3))</f>
      </c>
      <c r="I102" s="51" t="e">
        <f>VLOOKUP($H102,[0]!pipe,2)</f>
        <v>#N/A</v>
      </c>
      <c r="J102" s="51" t="e">
        <f t="shared" si="18"/>
        <v>#N/A</v>
      </c>
      <c r="K102" s="83">
        <f>IF(ISERROR(VLOOKUP($G102,[0]!flow,3)),"",VLOOKUP($G102,[0]!flow,3))</f>
      </c>
      <c r="L102" s="93">
        <f t="shared" si="25"/>
        <v>0</v>
      </c>
      <c r="M102" s="52">
        <f t="shared" si="26"/>
      </c>
      <c r="N102" s="54">
        <f t="shared" si="27"/>
      </c>
      <c r="O102" s="54">
        <f t="shared" si="19"/>
      </c>
      <c r="P102" s="54">
        <f t="shared" si="28"/>
      </c>
      <c r="Q102" s="54">
        <f t="shared" si="20"/>
      </c>
      <c r="R102" s="55">
        <f t="shared" si="21"/>
      </c>
      <c r="S102" s="75"/>
      <c r="T102" s="52">
        <f t="shared" si="22"/>
      </c>
      <c r="U102" s="75"/>
      <c r="V102" s="57">
        <f t="shared" si="29"/>
        <v>0</v>
      </c>
      <c r="W102" s="57">
        <f t="shared" si="30"/>
        <v>0</v>
      </c>
      <c r="X102" s="57">
        <f t="shared" si="23"/>
      </c>
      <c r="Y102" s="52">
        <f t="shared" si="24"/>
      </c>
      <c r="Z102" s="74"/>
      <c r="AA102" s="59"/>
      <c r="AB102" s="17"/>
      <c r="AC102" s="17"/>
      <c r="AD102" s="17"/>
      <c r="AE102" s="17"/>
      <c r="AF102" s="17"/>
    </row>
    <row r="103" spans="1:32" ht="18.75" customHeight="1">
      <c r="A103" s="74"/>
      <c r="B103" s="74"/>
      <c r="C103" s="51" t="e">
        <f>VLOOKUP($B103,[0]!Loadunits,7)</f>
        <v>#N/A</v>
      </c>
      <c r="D103" s="51" t="e">
        <f>VLOOKUP($B103,[0]!Loadunits,6)</f>
        <v>#N/A</v>
      </c>
      <c r="E103" s="51" t="e">
        <f>VLOOKUP($B103,[0]!Loadunits,2)</f>
        <v>#N/A</v>
      </c>
      <c r="F103" s="51" t="e">
        <f>VLOOKUP($B103,[0]!Loadunits,1)</f>
        <v>#N/A</v>
      </c>
      <c r="G103" s="52">
        <f t="shared" si="17"/>
      </c>
      <c r="H103" s="53">
        <f>IF(ISERROR(VLOOKUP($G103,[0]!flow,3)),"",VLOOKUP($G103,[0]!flow,3))</f>
      </c>
      <c r="I103" s="51" t="e">
        <f>VLOOKUP($H103,[0]!pipe,2)</f>
        <v>#N/A</v>
      </c>
      <c r="J103" s="51" t="e">
        <f t="shared" si="18"/>
        <v>#N/A</v>
      </c>
      <c r="K103" s="83">
        <f>IF(ISERROR(VLOOKUP($G103,[0]!flow,3)),"",VLOOKUP($G103,[0]!flow,3))</f>
      </c>
      <c r="L103" s="93">
        <f t="shared" si="25"/>
        <v>0</v>
      </c>
      <c r="M103" s="52">
        <f t="shared" si="26"/>
      </c>
      <c r="N103" s="54">
        <f t="shared" si="27"/>
      </c>
      <c r="O103" s="54">
        <f t="shared" si="19"/>
      </c>
      <c r="P103" s="54">
        <f t="shared" si="28"/>
      </c>
      <c r="Q103" s="54">
        <f t="shared" si="20"/>
      </c>
      <c r="R103" s="55">
        <f t="shared" si="21"/>
      </c>
      <c r="S103" s="75"/>
      <c r="T103" s="52">
        <f t="shared" si="22"/>
      </c>
      <c r="U103" s="75"/>
      <c r="V103" s="57">
        <f t="shared" si="29"/>
        <v>0</v>
      </c>
      <c r="W103" s="57">
        <f t="shared" si="30"/>
        <v>0</v>
      </c>
      <c r="X103" s="57">
        <f t="shared" si="23"/>
      </c>
      <c r="Y103" s="52">
        <f t="shared" si="24"/>
      </c>
      <c r="Z103" s="74"/>
      <c r="AA103" s="59"/>
      <c r="AB103" s="17"/>
      <c r="AC103" s="17"/>
      <c r="AD103" s="17"/>
      <c r="AE103" s="17"/>
      <c r="AF103" s="17"/>
    </row>
    <row r="104" spans="1:32" ht="18.75" customHeight="1">
      <c r="A104" s="74"/>
      <c r="B104" s="74"/>
      <c r="C104" s="51" t="e">
        <f>VLOOKUP($B104,[0]!Loadunits,7)</f>
        <v>#N/A</v>
      </c>
      <c r="D104" s="51" t="e">
        <f>VLOOKUP($B104,[0]!Loadunits,6)</f>
        <v>#N/A</v>
      </c>
      <c r="E104" s="51" t="e">
        <f>VLOOKUP($B104,[0]!Loadunits,2)</f>
        <v>#N/A</v>
      </c>
      <c r="F104" s="51" t="e">
        <f>VLOOKUP($B104,[0]!Loadunits,1)</f>
        <v>#N/A</v>
      </c>
      <c r="G104" s="52">
        <f t="shared" si="17"/>
      </c>
      <c r="H104" s="53">
        <f>IF(ISERROR(VLOOKUP($G104,[0]!flow,3)),"",VLOOKUP($G104,[0]!flow,3))</f>
      </c>
      <c r="I104" s="51" t="e">
        <f>VLOOKUP($H104,[0]!pipe,2)</f>
        <v>#N/A</v>
      </c>
      <c r="J104" s="51" t="e">
        <f t="shared" si="18"/>
        <v>#N/A</v>
      </c>
      <c r="K104" s="83">
        <f>IF(ISERROR(VLOOKUP($G104,[0]!flow,3)),"",VLOOKUP($G104,[0]!flow,3))</f>
      </c>
      <c r="L104" s="93">
        <f t="shared" si="25"/>
        <v>0</v>
      </c>
      <c r="M104" s="52">
        <f t="shared" si="26"/>
      </c>
      <c r="N104" s="54">
        <f t="shared" si="27"/>
      </c>
      <c r="O104" s="54">
        <f t="shared" si="19"/>
      </c>
      <c r="P104" s="54">
        <f t="shared" si="28"/>
      </c>
      <c r="Q104" s="54">
        <f t="shared" si="20"/>
      </c>
      <c r="R104" s="55">
        <f t="shared" si="21"/>
      </c>
      <c r="S104" s="75"/>
      <c r="T104" s="52">
        <f t="shared" si="22"/>
      </c>
      <c r="U104" s="75"/>
      <c r="V104" s="57">
        <f t="shared" si="29"/>
        <v>0</v>
      </c>
      <c r="W104" s="57">
        <f t="shared" si="30"/>
        <v>0</v>
      </c>
      <c r="X104" s="57">
        <f t="shared" si="23"/>
      </c>
      <c r="Y104" s="52">
        <f t="shared" si="24"/>
      </c>
      <c r="Z104" s="74"/>
      <c r="AA104" s="59"/>
      <c r="AB104" s="17"/>
      <c r="AC104" s="17"/>
      <c r="AD104" s="17"/>
      <c r="AE104" s="17"/>
      <c r="AF104" s="17"/>
    </row>
    <row r="105" spans="1:32" ht="18.75" customHeight="1">
      <c r="A105" s="74"/>
      <c r="B105" s="74"/>
      <c r="C105" s="51" t="e">
        <f>VLOOKUP($B105,[0]!Loadunits,7)</f>
        <v>#N/A</v>
      </c>
      <c r="D105" s="51" t="e">
        <f>VLOOKUP($B105,[0]!Loadunits,6)</f>
        <v>#N/A</v>
      </c>
      <c r="E105" s="51" t="e">
        <f>VLOOKUP($B105,[0]!Loadunits,2)</f>
        <v>#N/A</v>
      </c>
      <c r="F105" s="51" t="e">
        <f>VLOOKUP($B105,[0]!Loadunits,1)</f>
        <v>#N/A</v>
      </c>
      <c r="G105" s="52">
        <f t="shared" si="17"/>
      </c>
      <c r="H105" s="53">
        <f>IF(ISERROR(VLOOKUP($G105,[0]!flow,3)),"",VLOOKUP($G105,[0]!flow,3))</f>
      </c>
      <c r="I105" s="51" t="e">
        <f>VLOOKUP($H105,[0]!pipe,2)</f>
        <v>#N/A</v>
      </c>
      <c r="J105" s="51" t="e">
        <f t="shared" si="18"/>
        <v>#N/A</v>
      </c>
      <c r="K105" s="83">
        <f>IF(ISERROR(VLOOKUP($G105,[0]!flow,3)),"",VLOOKUP($G105,[0]!flow,3))</f>
      </c>
      <c r="L105" s="93">
        <f t="shared" si="25"/>
        <v>0</v>
      </c>
      <c r="M105" s="52">
        <f t="shared" si="26"/>
      </c>
      <c r="N105" s="54">
        <f t="shared" si="27"/>
      </c>
      <c r="O105" s="54">
        <f t="shared" si="19"/>
      </c>
      <c r="P105" s="54">
        <f t="shared" si="28"/>
      </c>
      <c r="Q105" s="54">
        <f t="shared" si="20"/>
      </c>
      <c r="R105" s="55">
        <f t="shared" si="21"/>
      </c>
      <c r="S105" s="75"/>
      <c r="T105" s="52">
        <f t="shared" si="22"/>
      </c>
      <c r="U105" s="75"/>
      <c r="V105" s="57">
        <f t="shared" si="29"/>
        <v>0</v>
      </c>
      <c r="W105" s="57">
        <f t="shared" si="30"/>
        <v>0</v>
      </c>
      <c r="X105" s="57">
        <f t="shared" si="23"/>
      </c>
      <c r="Y105" s="52">
        <f t="shared" si="24"/>
      </c>
      <c r="Z105" s="74"/>
      <c r="AA105" s="59"/>
      <c r="AB105" s="17"/>
      <c r="AC105" s="17"/>
      <c r="AD105" s="17"/>
      <c r="AE105" s="17"/>
      <c r="AF105" s="17"/>
    </row>
    <row r="106" spans="1:32" ht="18.75" customHeight="1">
      <c r="A106" s="74"/>
      <c r="B106" s="74"/>
      <c r="C106" s="51" t="e">
        <f>VLOOKUP($B106,[0]!Loadunits,7)</f>
        <v>#N/A</v>
      </c>
      <c r="D106" s="51" t="e">
        <f>VLOOKUP($B106,[0]!Loadunits,6)</f>
        <v>#N/A</v>
      </c>
      <c r="E106" s="51" t="e">
        <f>VLOOKUP($B106,[0]!Loadunits,2)</f>
        <v>#N/A</v>
      </c>
      <c r="F106" s="51" t="e">
        <f>VLOOKUP($B106,[0]!Loadunits,1)</f>
        <v>#N/A</v>
      </c>
      <c r="G106" s="52">
        <f t="shared" si="17"/>
      </c>
      <c r="H106" s="53">
        <f>IF(ISERROR(VLOOKUP($G106,[0]!flow,3)),"",VLOOKUP($G106,[0]!flow,3))</f>
      </c>
      <c r="I106" s="51" t="e">
        <f>VLOOKUP($H106,[0]!pipe,2)</f>
        <v>#N/A</v>
      </c>
      <c r="J106" s="51" t="e">
        <f t="shared" si="18"/>
        <v>#N/A</v>
      </c>
      <c r="K106" s="83">
        <f>IF(ISERROR(VLOOKUP($G106,[0]!flow,3)),"",VLOOKUP($G106,[0]!flow,3))</f>
      </c>
      <c r="L106" s="93">
        <f t="shared" si="25"/>
        <v>0</v>
      </c>
      <c r="M106" s="52">
        <f t="shared" si="26"/>
      </c>
      <c r="N106" s="54">
        <f t="shared" si="27"/>
      </c>
      <c r="O106" s="54">
        <f t="shared" si="19"/>
      </c>
      <c r="P106" s="54">
        <f t="shared" si="28"/>
      </c>
      <c r="Q106" s="54">
        <f t="shared" si="20"/>
      </c>
      <c r="R106" s="55">
        <f t="shared" si="21"/>
      </c>
      <c r="S106" s="75"/>
      <c r="T106" s="52">
        <f t="shared" si="22"/>
      </c>
      <c r="U106" s="75"/>
      <c r="V106" s="57">
        <f t="shared" si="29"/>
        <v>0</v>
      </c>
      <c r="W106" s="57">
        <f t="shared" si="30"/>
        <v>0</v>
      </c>
      <c r="X106" s="57">
        <f t="shared" si="23"/>
      </c>
      <c r="Y106" s="52">
        <f t="shared" si="24"/>
      </c>
      <c r="Z106" s="74"/>
      <c r="AA106" s="59"/>
      <c r="AB106" s="17"/>
      <c r="AC106" s="17"/>
      <c r="AD106" s="17"/>
      <c r="AE106" s="17"/>
      <c r="AF106" s="17"/>
    </row>
    <row r="107" spans="1:27" ht="18.75" customHeight="1">
      <c r="A107" s="74"/>
      <c r="B107" s="74"/>
      <c r="C107" s="51" t="e">
        <f>VLOOKUP($B107,[0]!Loadunits,7)</f>
        <v>#N/A</v>
      </c>
      <c r="D107" s="51" t="e">
        <f>VLOOKUP($B107,[0]!Loadunits,6)</f>
        <v>#N/A</v>
      </c>
      <c r="E107" s="51" t="e">
        <f>VLOOKUP($B107,[0]!Loadunits,2)</f>
        <v>#N/A</v>
      </c>
      <c r="F107" s="51" t="e">
        <f>VLOOKUP($B107,[0]!Loadunits,1)</f>
        <v>#N/A</v>
      </c>
      <c r="G107" s="52">
        <f t="shared" si="17"/>
      </c>
      <c r="H107" s="53">
        <f>IF(ISERROR(VLOOKUP($G107,[0]!flow,3)),"",VLOOKUP($G107,[0]!flow,3))</f>
      </c>
      <c r="I107" s="51" t="e">
        <f>VLOOKUP($H107,[0]!pipe,2)</f>
        <v>#N/A</v>
      </c>
      <c r="J107" s="51" t="e">
        <f t="shared" si="18"/>
        <v>#N/A</v>
      </c>
      <c r="K107" s="83">
        <f>IF(ISERROR(VLOOKUP($G107,[0]!flow,3)),"",VLOOKUP($G107,[0]!flow,3))</f>
      </c>
      <c r="L107" s="93">
        <f t="shared" si="25"/>
        <v>0</v>
      </c>
      <c r="M107" s="52">
        <f t="shared" si="26"/>
      </c>
      <c r="N107" s="54">
        <f t="shared" si="27"/>
      </c>
      <c r="O107" s="54">
        <f t="shared" si="19"/>
      </c>
      <c r="P107" s="54">
        <f t="shared" si="28"/>
      </c>
      <c r="Q107" s="54">
        <f t="shared" si="20"/>
      </c>
      <c r="R107" s="55">
        <f t="shared" si="21"/>
      </c>
      <c r="S107" s="75"/>
      <c r="T107" s="52">
        <f t="shared" si="22"/>
      </c>
      <c r="U107" s="75"/>
      <c r="V107" s="57">
        <f t="shared" si="29"/>
        <v>0</v>
      </c>
      <c r="W107" s="57">
        <f t="shared" si="30"/>
        <v>0</v>
      </c>
      <c r="X107" s="57">
        <f t="shared" si="23"/>
      </c>
      <c r="Y107" s="52">
        <f t="shared" si="24"/>
      </c>
      <c r="Z107" s="74"/>
      <c r="AA107" s="59"/>
    </row>
    <row r="108" spans="1:27" ht="18.75" customHeight="1">
      <c r="A108" s="74"/>
      <c r="B108" s="74"/>
      <c r="C108" s="51" t="e">
        <f>VLOOKUP($B108,[0]!Loadunits,7)</f>
        <v>#N/A</v>
      </c>
      <c r="D108" s="51" t="e">
        <f>VLOOKUP($B108,[0]!Loadunits,6)</f>
        <v>#N/A</v>
      </c>
      <c r="E108" s="51" t="e">
        <f>VLOOKUP($B108,[0]!Loadunits,2)</f>
        <v>#N/A</v>
      </c>
      <c r="F108" s="51" t="e">
        <f>VLOOKUP($B108,[0]!Loadunits,1)</f>
        <v>#N/A</v>
      </c>
      <c r="G108" s="52">
        <f t="shared" si="17"/>
      </c>
      <c r="H108" s="53">
        <f>IF(ISERROR(VLOOKUP($G108,[0]!flow,3)),"",VLOOKUP($G108,[0]!flow,3))</f>
      </c>
      <c r="I108" s="51" t="e">
        <f>VLOOKUP($H108,[0]!pipe,2)</f>
        <v>#N/A</v>
      </c>
      <c r="J108" s="51" t="e">
        <f t="shared" si="18"/>
        <v>#N/A</v>
      </c>
      <c r="K108" s="83">
        <f>IF(ISERROR(VLOOKUP($G108,[0]!flow,3)),"",VLOOKUP($G108,[0]!flow,3))</f>
      </c>
      <c r="L108" s="93">
        <f t="shared" si="25"/>
        <v>0</v>
      </c>
      <c r="M108" s="52">
        <f t="shared" si="26"/>
      </c>
      <c r="N108" s="54">
        <f t="shared" si="27"/>
      </c>
      <c r="O108" s="54">
        <f t="shared" si="19"/>
      </c>
      <c r="P108" s="54">
        <f t="shared" si="28"/>
      </c>
      <c r="Q108" s="54">
        <f t="shared" si="20"/>
      </c>
      <c r="R108" s="55">
        <f t="shared" si="21"/>
      </c>
      <c r="S108" s="75"/>
      <c r="T108" s="52">
        <f aca="true" t="shared" si="31" ref="T108:T142">IF(ISERROR(VLOOKUP($Z108,PRINT_AREA,25,FALSE)+$S108),"",VLOOKUP($Z108,PRINT_AREA,25,FALSE)+$S108)</f>
      </c>
      <c r="U108" s="75"/>
      <c r="V108" s="57">
        <f t="shared" si="29"/>
        <v>0</v>
      </c>
      <c r="W108" s="57">
        <f t="shared" si="30"/>
        <v>0</v>
      </c>
      <c r="X108" s="57">
        <f aca="true" t="shared" si="32" ref="X108:X139">IF(ISERROR(Q108*W108),"",Q108*W108)</f>
      </c>
      <c r="Y108" s="52">
        <f aca="true" t="shared" si="33" ref="Y108:Y139">IF(ISERROR(T108-X108),"",T108-X108)</f>
      </c>
      <c r="Z108" s="74"/>
      <c r="AA108" s="59"/>
    </row>
    <row r="109" spans="1:27" ht="18.75" customHeight="1">
      <c r="A109" s="74"/>
      <c r="B109" s="74"/>
      <c r="C109" s="51" t="e">
        <f>VLOOKUP($B109,[0]!Loadunits,7)</f>
        <v>#N/A</v>
      </c>
      <c r="D109" s="51" t="e">
        <f>VLOOKUP($B109,[0]!Loadunits,6)</f>
        <v>#N/A</v>
      </c>
      <c r="E109" s="51" t="e">
        <f>VLOOKUP($B109,[0]!Loadunits,2)</f>
        <v>#N/A</v>
      </c>
      <c r="F109" s="51" t="e">
        <f>VLOOKUP($B109,[0]!Loadunits,1)</f>
        <v>#N/A</v>
      </c>
      <c r="G109" s="52">
        <f t="shared" si="17"/>
      </c>
      <c r="H109" s="53">
        <f>IF(ISERROR(VLOOKUP($G109,[0]!flow,3)),"",VLOOKUP($G109,[0]!flow,3))</f>
      </c>
      <c r="I109" s="51" t="e">
        <f>VLOOKUP($H109,[0]!pipe,2)</f>
        <v>#N/A</v>
      </c>
      <c r="J109" s="51" t="e">
        <f t="shared" si="18"/>
        <v>#N/A</v>
      </c>
      <c r="K109" s="83">
        <f>IF(ISERROR(VLOOKUP($G109,[0]!flow,3)),"",VLOOKUP($G109,[0]!flow,3))</f>
      </c>
      <c r="L109" s="93">
        <f t="shared" si="25"/>
        <v>0</v>
      </c>
      <c r="M109" s="52">
        <f t="shared" si="26"/>
      </c>
      <c r="N109" s="54">
        <f t="shared" si="27"/>
      </c>
      <c r="O109" s="54">
        <f t="shared" si="19"/>
      </c>
      <c r="P109" s="54">
        <f t="shared" si="28"/>
      </c>
      <c r="Q109" s="54">
        <f t="shared" si="20"/>
      </c>
      <c r="R109" s="55">
        <f t="shared" si="21"/>
      </c>
      <c r="S109" s="75"/>
      <c r="T109" s="52">
        <f t="shared" si="31"/>
      </c>
      <c r="U109" s="75"/>
      <c r="V109" s="57">
        <f t="shared" si="29"/>
        <v>0</v>
      </c>
      <c r="W109" s="57">
        <f t="shared" si="30"/>
        <v>0</v>
      </c>
      <c r="X109" s="57">
        <f t="shared" si="32"/>
      </c>
      <c r="Y109" s="52">
        <f t="shared" si="33"/>
      </c>
      <c r="Z109" s="74"/>
      <c r="AA109" s="59"/>
    </row>
    <row r="110" spans="1:27" ht="18.75" customHeight="1">
      <c r="A110" s="74"/>
      <c r="B110" s="74"/>
      <c r="C110" s="51" t="e">
        <f>VLOOKUP($B110,[0]!Loadunits,7)</f>
        <v>#N/A</v>
      </c>
      <c r="D110" s="51" t="e">
        <f>VLOOKUP($B110,[0]!Loadunits,6)</f>
        <v>#N/A</v>
      </c>
      <c r="E110" s="51" t="e">
        <f>VLOOKUP($B110,[0]!Loadunits,2)</f>
        <v>#N/A</v>
      </c>
      <c r="F110" s="51" t="e">
        <f>VLOOKUP($B110,[0]!Loadunits,1)</f>
        <v>#N/A</v>
      </c>
      <c r="G110" s="52">
        <f t="shared" si="17"/>
      </c>
      <c r="H110" s="53">
        <f>IF(ISERROR(VLOOKUP($G110,[0]!flow,3)),"",VLOOKUP($G110,[0]!flow,3))</f>
      </c>
      <c r="I110" s="51" t="e">
        <f>VLOOKUP($H110,[0]!pipe,2)</f>
        <v>#N/A</v>
      </c>
      <c r="J110" s="51" t="e">
        <f t="shared" si="18"/>
        <v>#N/A</v>
      </c>
      <c r="K110" s="83">
        <f>IF(ISERROR(VLOOKUP($G110,[0]!flow,3)),"",VLOOKUP($G110,[0]!flow,3))</f>
      </c>
      <c r="L110" s="93">
        <f t="shared" si="25"/>
        <v>0</v>
      </c>
      <c r="M110" s="52">
        <f t="shared" si="26"/>
      </c>
      <c r="N110" s="54">
        <f t="shared" si="27"/>
      </c>
      <c r="O110" s="54">
        <f t="shared" si="19"/>
      </c>
      <c r="P110" s="54">
        <f t="shared" si="28"/>
      </c>
      <c r="Q110" s="54">
        <f t="shared" si="20"/>
      </c>
      <c r="R110" s="55">
        <f t="shared" si="21"/>
      </c>
      <c r="S110" s="75"/>
      <c r="T110" s="52">
        <f t="shared" si="31"/>
      </c>
      <c r="U110" s="75"/>
      <c r="V110" s="57">
        <f t="shared" si="29"/>
        <v>0</v>
      </c>
      <c r="W110" s="57">
        <f t="shared" si="30"/>
        <v>0</v>
      </c>
      <c r="X110" s="57">
        <f t="shared" si="32"/>
      </c>
      <c r="Y110" s="52">
        <f t="shared" si="33"/>
      </c>
      <c r="Z110" s="74"/>
      <c r="AA110" s="59"/>
    </row>
    <row r="111" spans="1:27" ht="18.75" customHeight="1">
      <c r="A111" s="74"/>
      <c r="B111" s="74"/>
      <c r="C111" s="51" t="e">
        <f>VLOOKUP($B111,[0]!Loadunits,7)</f>
        <v>#N/A</v>
      </c>
      <c r="D111" s="51" t="e">
        <f>VLOOKUP($B111,[0]!Loadunits,6)</f>
        <v>#N/A</v>
      </c>
      <c r="E111" s="51" t="e">
        <f>VLOOKUP($B111,[0]!Loadunits,2)</f>
        <v>#N/A</v>
      </c>
      <c r="F111" s="51" t="e">
        <f>VLOOKUP($B111,[0]!Loadunits,1)</f>
        <v>#N/A</v>
      </c>
      <c r="G111" s="52">
        <f t="shared" si="17"/>
      </c>
      <c r="H111" s="53">
        <f>IF(ISERROR(VLOOKUP($G111,[0]!flow,3)),"",VLOOKUP($G111,[0]!flow,3))</f>
      </c>
      <c r="I111" s="51" t="e">
        <f>VLOOKUP($H111,[0]!pipe,2)</f>
        <v>#N/A</v>
      </c>
      <c r="J111" s="51" t="e">
        <f t="shared" si="18"/>
        <v>#N/A</v>
      </c>
      <c r="K111" s="83">
        <f>IF(ISERROR(VLOOKUP($G111,[0]!flow,3)),"",VLOOKUP($G111,[0]!flow,3))</f>
      </c>
      <c r="L111" s="93">
        <f t="shared" si="25"/>
        <v>0</v>
      </c>
      <c r="M111" s="52">
        <f t="shared" si="26"/>
      </c>
      <c r="N111" s="54">
        <f t="shared" si="27"/>
      </c>
      <c r="O111" s="54">
        <f t="shared" si="19"/>
      </c>
      <c r="P111" s="54">
        <f t="shared" si="28"/>
      </c>
      <c r="Q111" s="54">
        <f t="shared" si="20"/>
      </c>
      <c r="R111" s="55">
        <f t="shared" si="21"/>
      </c>
      <c r="S111" s="75"/>
      <c r="T111" s="52">
        <f t="shared" si="31"/>
      </c>
      <c r="U111" s="75"/>
      <c r="V111" s="57">
        <f t="shared" si="29"/>
        <v>0</v>
      </c>
      <c r="W111" s="57">
        <f t="shared" si="30"/>
        <v>0</v>
      </c>
      <c r="X111" s="57">
        <f t="shared" si="32"/>
      </c>
      <c r="Y111" s="52">
        <f t="shared" si="33"/>
      </c>
      <c r="Z111" s="74"/>
      <c r="AA111" s="59"/>
    </row>
    <row r="112" spans="1:27" ht="18.75" customHeight="1">
      <c r="A112" s="74"/>
      <c r="B112" s="74"/>
      <c r="C112" s="51" t="e">
        <f>VLOOKUP($B112,[0]!Loadunits,7)</f>
        <v>#N/A</v>
      </c>
      <c r="D112" s="51" t="e">
        <f>VLOOKUP($B112,[0]!Loadunits,6)</f>
        <v>#N/A</v>
      </c>
      <c r="E112" s="51" t="e">
        <f>VLOOKUP($B112,[0]!Loadunits,2)</f>
        <v>#N/A</v>
      </c>
      <c r="F112" s="51" t="e">
        <f>VLOOKUP($B112,[0]!Loadunits,1)</f>
        <v>#N/A</v>
      </c>
      <c r="G112" s="52">
        <f t="shared" si="17"/>
      </c>
      <c r="H112" s="53">
        <f>IF(ISERROR(VLOOKUP($G112,[0]!flow,3)),"",VLOOKUP($G112,[0]!flow,3))</f>
      </c>
      <c r="I112" s="51" t="e">
        <f>VLOOKUP($H112,[0]!pipe,2)</f>
        <v>#N/A</v>
      </c>
      <c r="J112" s="51" t="e">
        <f t="shared" si="18"/>
        <v>#N/A</v>
      </c>
      <c r="K112" s="83">
        <f>IF(ISERROR(VLOOKUP($G112,[0]!flow,3)),"",VLOOKUP($G112,[0]!flow,3))</f>
      </c>
      <c r="L112" s="93">
        <f t="shared" si="25"/>
        <v>0</v>
      </c>
      <c r="M112" s="52">
        <f t="shared" si="26"/>
      </c>
      <c r="N112" s="54">
        <f t="shared" si="27"/>
      </c>
      <c r="O112" s="54">
        <f t="shared" si="19"/>
      </c>
      <c r="P112" s="54">
        <f t="shared" si="28"/>
      </c>
      <c r="Q112" s="54">
        <f t="shared" si="20"/>
      </c>
      <c r="R112" s="55">
        <f t="shared" si="21"/>
      </c>
      <c r="S112" s="75"/>
      <c r="T112" s="52">
        <f t="shared" si="31"/>
      </c>
      <c r="U112" s="75"/>
      <c r="V112" s="57">
        <f t="shared" si="29"/>
        <v>0</v>
      </c>
      <c r="W112" s="57">
        <f t="shared" si="30"/>
        <v>0</v>
      </c>
      <c r="X112" s="57">
        <f t="shared" si="32"/>
      </c>
      <c r="Y112" s="52">
        <f t="shared" si="33"/>
      </c>
      <c r="Z112" s="74"/>
      <c r="AA112" s="59"/>
    </row>
    <row r="113" spans="1:27" ht="18.75" customHeight="1">
      <c r="A113" s="74"/>
      <c r="B113" s="74"/>
      <c r="C113" s="51" t="e">
        <f>VLOOKUP($B113,[0]!Loadunits,7)</f>
        <v>#N/A</v>
      </c>
      <c r="D113" s="51" t="e">
        <f>VLOOKUP($B113,[0]!Loadunits,6)</f>
        <v>#N/A</v>
      </c>
      <c r="E113" s="51" t="e">
        <f>VLOOKUP($B113,[0]!Loadunits,2)</f>
        <v>#N/A</v>
      </c>
      <c r="F113" s="51" t="e">
        <f>VLOOKUP($B113,[0]!Loadunits,1)</f>
        <v>#N/A</v>
      </c>
      <c r="G113" s="52">
        <f t="shared" si="17"/>
      </c>
      <c r="H113" s="53">
        <f>IF(ISERROR(VLOOKUP($G113,[0]!flow,3)),"",VLOOKUP($G113,[0]!flow,3))</f>
      </c>
      <c r="I113" s="51" t="e">
        <f>VLOOKUP($H113,[0]!pipe,2)</f>
        <v>#N/A</v>
      </c>
      <c r="J113" s="51" t="e">
        <f t="shared" si="18"/>
        <v>#N/A</v>
      </c>
      <c r="K113" s="83">
        <f>IF(ISERROR(VLOOKUP($G113,[0]!flow,3)),"",VLOOKUP($G113,[0]!flow,3))</f>
      </c>
      <c r="L113" s="93">
        <f t="shared" si="25"/>
        <v>0</v>
      </c>
      <c r="M113" s="52">
        <f t="shared" si="26"/>
      </c>
      <c r="N113" s="54">
        <f t="shared" si="27"/>
      </c>
      <c r="O113" s="54">
        <f t="shared" si="19"/>
      </c>
      <c r="P113" s="54">
        <f t="shared" si="28"/>
      </c>
      <c r="Q113" s="54">
        <f t="shared" si="20"/>
      </c>
      <c r="R113" s="55">
        <f t="shared" si="21"/>
      </c>
      <c r="S113" s="75"/>
      <c r="T113" s="52">
        <f t="shared" si="31"/>
      </c>
      <c r="U113" s="75"/>
      <c r="V113" s="57">
        <f t="shared" si="29"/>
        <v>0</v>
      </c>
      <c r="W113" s="57">
        <f t="shared" si="30"/>
        <v>0</v>
      </c>
      <c r="X113" s="57">
        <f t="shared" si="32"/>
      </c>
      <c r="Y113" s="52">
        <f t="shared" si="33"/>
      </c>
      <c r="Z113" s="74"/>
      <c r="AA113" s="59"/>
    </row>
    <row r="114" spans="1:27" ht="18.75" customHeight="1">
      <c r="A114" s="74"/>
      <c r="B114" s="74"/>
      <c r="C114" s="51" t="e">
        <f>VLOOKUP($B114,[0]!Loadunits,7)</f>
        <v>#N/A</v>
      </c>
      <c r="D114" s="51" t="e">
        <f>VLOOKUP($B114,[0]!Loadunits,6)</f>
        <v>#N/A</v>
      </c>
      <c r="E114" s="51" t="e">
        <f>VLOOKUP($B114,[0]!Loadunits,2)</f>
        <v>#N/A</v>
      </c>
      <c r="F114" s="51" t="e">
        <f>VLOOKUP($B114,[0]!Loadunits,1)</f>
        <v>#N/A</v>
      </c>
      <c r="G114" s="52">
        <f t="shared" si="17"/>
      </c>
      <c r="H114" s="53">
        <f>IF(ISERROR(VLOOKUP($G114,[0]!flow,3)),"",VLOOKUP($G114,[0]!flow,3))</f>
      </c>
      <c r="I114" s="51" t="e">
        <f>VLOOKUP($H114,[0]!pipe,2)</f>
        <v>#N/A</v>
      </c>
      <c r="J114" s="51" t="e">
        <f t="shared" si="18"/>
        <v>#N/A</v>
      </c>
      <c r="K114" s="83">
        <f>IF(ISERROR(VLOOKUP($G114,[0]!flow,3)),"",VLOOKUP($G114,[0]!flow,3))</f>
      </c>
      <c r="L114" s="93">
        <f t="shared" si="25"/>
        <v>0</v>
      </c>
      <c r="M114" s="52">
        <f t="shared" si="26"/>
      </c>
      <c r="N114" s="54">
        <f t="shared" si="27"/>
      </c>
      <c r="O114" s="54">
        <f t="shared" si="19"/>
      </c>
      <c r="P114" s="54">
        <f t="shared" si="28"/>
      </c>
      <c r="Q114" s="54">
        <f t="shared" si="20"/>
      </c>
      <c r="R114" s="55">
        <f t="shared" si="21"/>
      </c>
      <c r="S114" s="75"/>
      <c r="T114" s="52">
        <f t="shared" si="31"/>
      </c>
      <c r="U114" s="75"/>
      <c r="V114" s="57">
        <f t="shared" si="29"/>
        <v>0</v>
      </c>
      <c r="W114" s="57">
        <f t="shared" si="30"/>
        <v>0</v>
      </c>
      <c r="X114" s="57">
        <f t="shared" si="32"/>
      </c>
      <c r="Y114" s="52">
        <f t="shared" si="33"/>
      </c>
      <c r="Z114" s="74"/>
      <c r="AA114" s="59"/>
    </row>
    <row r="115" spans="1:27" ht="18.75" customHeight="1">
      <c r="A115" s="74"/>
      <c r="B115" s="74"/>
      <c r="C115" s="51" t="e">
        <f>VLOOKUP($B115,[0]!Loadunits,7)</f>
        <v>#N/A</v>
      </c>
      <c r="D115" s="51" t="e">
        <f>VLOOKUP($B115,[0]!Loadunits,6)</f>
        <v>#N/A</v>
      </c>
      <c r="E115" s="51" t="e">
        <f>VLOOKUP($B115,[0]!Loadunits,2)</f>
        <v>#N/A</v>
      </c>
      <c r="F115" s="51" t="e">
        <f>VLOOKUP($B115,[0]!Loadunits,1)</f>
        <v>#N/A</v>
      </c>
      <c r="G115" s="52">
        <f t="shared" si="17"/>
      </c>
      <c r="H115" s="53">
        <f>IF(ISERROR(VLOOKUP($G115,[0]!flow,3)),"",VLOOKUP($G115,[0]!flow,3))</f>
      </c>
      <c r="I115" s="51" t="e">
        <f>VLOOKUP($H115,[0]!pipe,2)</f>
        <v>#N/A</v>
      </c>
      <c r="J115" s="51" t="e">
        <f t="shared" si="18"/>
        <v>#N/A</v>
      </c>
      <c r="K115" s="83">
        <f>IF(ISERROR(VLOOKUP($G115,[0]!flow,3)),"",VLOOKUP($G115,[0]!flow,3))</f>
      </c>
      <c r="L115" s="93">
        <f t="shared" si="25"/>
        <v>0</v>
      </c>
      <c r="M115" s="52">
        <f t="shared" si="26"/>
      </c>
      <c r="N115" s="54">
        <f t="shared" si="27"/>
      </c>
      <c r="O115" s="54">
        <f t="shared" si="19"/>
      </c>
      <c r="P115" s="54">
        <f t="shared" si="28"/>
      </c>
      <c r="Q115" s="54">
        <f t="shared" si="20"/>
      </c>
      <c r="R115" s="55">
        <f t="shared" si="21"/>
      </c>
      <c r="S115" s="75"/>
      <c r="T115" s="52">
        <f t="shared" si="31"/>
      </c>
      <c r="U115" s="75"/>
      <c r="V115" s="57">
        <f t="shared" si="29"/>
        <v>0</v>
      </c>
      <c r="W115" s="57">
        <f t="shared" si="30"/>
        <v>0</v>
      </c>
      <c r="X115" s="57">
        <f t="shared" si="32"/>
      </c>
      <c r="Y115" s="52">
        <f t="shared" si="33"/>
      </c>
      <c r="Z115" s="74"/>
      <c r="AA115" s="59"/>
    </row>
    <row r="116" spans="1:27" ht="18.75" customHeight="1">
      <c r="A116" s="74"/>
      <c r="B116" s="74"/>
      <c r="C116" s="51" t="e">
        <f>VLOOKUP($B116,[0]!Loadunits,7)</f>
        <v>#N/A</v>
      </c>
      <c r="D116" s="51" t="e">
        <f>VLOOKUP($B116,[0]!Loadunits,6)</f>
        <v>#N/A</v>
      </c>
      <c r="E116" s="51" t="e">
        <f>VLOOKUP($B116,[0]!Loadunits,2)</f>
        <v>#N/A</v>
      </c>
      <c r="F116" s="51" t="e">
        <f>VLOOKUP($B116,[0]!Loadunits,1)</f>
        <v>#N/A</v>
      </c>
      <c r="G116" s="52">
        <f t="shared" si="17"/>
      </c>
      <c r="H116" s="53">
        <f>IF(ISERROR(VLOOKUP($G116,[0]!flow,3)),"",VLOOKUP($G116,[0]!flow,3))</f>
      </c>
      <c r="I116" s="51" t="e">
        <f>VLOOKUP($H116,[0]!pipe,2)</f>
        <v>#N/A</v>
      </c>
      <c r="J116" s="51" t="e">
        <f t="shared" si="18"/>
        <v>#N/A</v>
      </c>
      <c r="K116" s="83">
        <f>IF(ISERROR(VLOOKUP($G116,[0]!flow,3)),"",VLOOKUP($G116,[0]!flow,3))</f>
      </c>
      <c r="L116" s="93">
        <f t="shared" si="25"/>
        <v>0</v>
      </c>
      <c r="M116" s="52">
        <f t="shared" si="26"/>
      </c>
      <c r="N116" s="54">
        <f t="shared" si="27"/>
      </c>
      <c r="O116" s="54">
        <f t="shared" si="19"/>
      </c>
      <c r="P116" s="54">
        <f t="shared" si="28"/>
      </c>
      <c r="Q116" s="54">
        <f t="shared" si="20"/>
      </c>
      <c r="R116" s="55">
        <f t="shared" si="21"/>
      </c>
      <c r="S116" s="75"/>
      <c r="T116" s="52">
        <f t="shared" si="31"/>
      </c>
      <c r="U116" s="75"/>
      <c r="V116" s="57">
        <f t="shared" si="29"/>
        <v>0</v>
      </c>
      <c r="W116" s="57">
        <f t="shared" si="30"/>
        <v>0</v>
      </c>
      <c r="X116" s="57">
        <f t="shared" si="32"/>
      </c>
      <c r="Y116" s="52">
        <f t="shared" si="33"/>
      </c>
      <c r="Z116" s="74"/>
      <c r="AA116" s="59"/>
    </row>
    <row r="117" spans="1:27" ht="18.75" customHeight="1">
      <c r="A117" s="74"/>
      <c r="B117" s="74"/>
      <c r="C117" s="51" t="e">
        <f>VLOOKUP($B117,[0]!Loadunits,7)</f>
        <v>#N/A</v>
      </c>
      <c r="D117" s="51" t="e">
        <f>VLOOKUP($B117,[0]!Loadunits,6)</f>
        <v>#N/A</v>
      </c>
      <c r="E117" s="51" t="e">
        <f>VLOOKUP($B117,[0]!Loadunits,2)</f>
        <v>#N/A</v>
      </c>
      <c r="F117" s="51" t="e">
        <f>VLOOKUP($B117,[0]!Loadunits,1)</f>
        <v>#N/A</v>
      </c>
      <c r="G117" s="52">
        <f t="shared" si="17"/>
      </c>
      <c r="H117" s="53">
        <f>IF(ISERROR(VLOOKUP($G117,[0]!flow,3)),"",VLOOKUP($G117,[0]!flow,3))</f>
      </c>
      <c r="I117" s="51" t="e">
        <f>VLOOKUP($H117,[0]!pipe,2)</f>
        <v>#N/A</v>
      </c>
      <c r="J117" s="51" t="e">
        <f t="shared" si="18"/>
        <v>#N/A</v>
      </c>
      <c r="K117" s="83">
        <f>IF(ISERROR(VLOOKUP($G117,[0]!flow,3)),"",VLOOKUP($G117,[0]!flow,3))</f>
      </c>
      <c r="L117" s="93">
        <f t="shared" si="25"/>
        <v>0</v>
      </c>
      <c r="M117" s="52">
        <f t="shared" si="26"/>
      </c>
      <c r="N117" s="54">
        <f t="shared" si="27"/>
      </c>
      <c r="O117" s="54">
        <f t="shared" si="19"/>
      </c>
      <c r="P117" s="54">
        <f t="shared" si="28"/>
      </c>
      <c r="Q117" s="54">
        <f t="shared" si="20"/>
      </c>
      <c r="R117" s="55">
        <f t="shared" si="21"/>
      </c>
      <c r="S117" s="75"/>
      <c r="T117" s="52">
        <f t="shared" si="31"/>
      </c>
      <c r="U117" s="75"/>
      <c r="V117" s="57">
        <f t="shared" si="29"/>
        <v>0</v>
      </c>
      <c r="W117" s="57">
        <f t="shared" si="30"/>
        <v>0</v>
      </c>
      <c r="X117" s="57">
        <f t="shared" si="32"/>
      </c>
      <c r="Y117" s="52">
        <f t="shared" si="33"/>
      </c>
      <c r="Z117" s="74"/>
      <c r="AA117" s="59"/>
    </row>
    <row r="118" spans="1:27" ht="18.75" customHeight="1">
      <c r="A118" s="74"/>
      <c r="B118" s="74"/>
      <c r="C118" s="51" t="e">
        <f>VLOOKUP($B118,[0]!Loadunits,7)</f>
        <v>#N/A</v>
      </c>
      <c r="D118" s="51" t="e">
        <f>VLOOKUP($B118,[0]!Loadunits,6)</f>
        <v>#N/A</v>
      </c>
      <c r="E118" s="51" t="e">
        <f>VLOOKUP($B118,[0]!Loadunits,2)</f>
        <v>#N/A</v>
      </c>
      <c r="F118" s="51" t="e">
        <f>VLOOKUP($B118,[0]!Loadunits,1)</f>
        <v>#N/A</v>
      </c>
      <c r="G118" s="52">
        <f t="shared" si="17"/>
      </c>
      <c r="H118" s="53">
        <f>IF(ISERROR(VLOOKUP($G118,[0]!flow,3)),"",VLOOKUP($G118,[0]!flow,3))</f>
      </c>
      <c r="I118" s="51" t="e">
        <f>VLOOKUP($H118,[0]!pipe,2)</f>
        <v>#N/A</v>
      </c>
      <c r="J118" s="51" t="e">
        <f t="shared" si="18"/>
        <v>#N/A</v>
      </c>
      <c r="K118" s="83">
        <f>IF(ISERROR(VLOOKUP($G118,[0]!flow,3)),"",VLOOKUP($G118,[0]!flow,3))</f>
      </c>
      <c r="L118" s="93">
        <f t="shared" si="25"/>
        <v>0</v>
      </c>
      <c r="M118" s="52">
        <f t="shared" si="26"/>
      </c>
      <c r="N118" s="54">
        <f t="shared" si="27"/>
      </c>
      <c r="O118" s="54">
        <f t="shared" si="19"/>
      </c>
      <c r="P118" s="54">
        <f t="shared" si="28"/>
      </c>
      <c r="Q118" s="54">
        <f t="shared" si="20"/>
      </c>
      <c r="R118" s="55">
        <f t="shared" si="21"/>
      </c>
      <c r="S118" s="75"/>
      <c r="T118" s="52">
        <f t="shared" si="31"/>
      </c>
      <c r="U118" s="75"/>
      <c r="V118" s="57">
        <f t="shared" si="29"/>
        <v>0</v>
      </c>
      <c r="W118" s="57">
        <f t="shared" si="30"/>
        <v>0</v>
      </c>
      <c r="X118" s="57">
        <f t="shared" si="32"/>
      </c>
      <c r="Y118" s="52">
        <f t="shared" si="33"/>
      </c>
      <c r="Z118" s="74"/>
      <c r="AA118" s="59"/>
    </row>
    <row r="119" spans="1:27" ht="18.75" customHeight="1">
      <c r="A119" s="74"/>
      <c r="B119" s="74"/>
      <c r="C119" s="51" t="e">
        <f>VLOOKUP($B119,[0]!Loadunits,7)</f>
        <v>#N/A</v>
      </c>
      <c r="D119" s="51" t="e">
        <f>VLOOKUP($B119,[0]!Loadunits,6)</f>
        <v>#N/A</v>
      </c>
      <c r="E119" s="51" t="e">
        <f>VLOOKUP($B119,[0]!Loadunits,2)</f>
        <v>#N/A</v>
      </c>
      <c r="F119" s="51" t="e">
        <f>VLOOKUP($B119,[0]!Loadunits,1)</f>
        <v>#N/A</v>
      </c>
      <c r="G119" s="52">
        <f t="shared" si="17"/>
      </c>
      <c r="H119" s="53">
        <f>IF(ISERROR(VLOOKUP($G119,[0]!flow,3)),"",VLOOKUP($G119,[0]!flow,3))</f>
      </c>
      <c r="I119" s="51" t="e">
        <f>VLOOKUP($H119,[0]!pipe,2)</f>
        <v>#N/A</v>
      </c>
      <c r="J119" s="51" t="e">
        <f t="shared" si="18"/>
        <v>#N/A</v>
      </c>
      <c r="K119" s="83">
        <f>IF(ISERROR(VLOOKUP($G119,[0]!flow,3)),"",VLOOKUP($G119,[0]!flow,3))</f>
      </c>
      <c r="L119" s="93">
        <f t="shared" si="25"/>
        <v>0</v>
      </c>
      <c r="M119" s="52">
        <f t="shared" si="26"/>
      </c>
      <c r="N119" s="54">
        <f t="shared" si="27"/>
      </c>
      <c r="O119" s="54">
        <f t="shared" si="19"/>
      </c>
      <c r="P119" s="54">
        <f t="shared" si="28"/>
      </c>
      <c r="Q119" s="54">
        <f t="shared" si="20"/>
      </c>
      <c r="R119" s="55">
        <f t="shared" si="21"/>
      </c>
      <c r="S119" s="75"/>
      <c r="T119" s="52">
        <f t="shared" si="31"/>
      </c>
      <c r="U119" s="75"/>
      <c r="V119" s="57">
        <f t="shared" si="29"/>
        <v>0</v>
      </c>
      <c r="W119" s="57">
        <f t="shared" si="30"/>
        <v>0</v>
      </c>
      <c r="X119" s="57">
        <f t="shared" si="32"/>
      </c>
      <c r="Y119" s="52">
        <f t="shared" si="33"/>
      </c>
      <c r="Z119" s="74"/>
      <c r="AA119" s="59"/>
    </row>
    <row r="120" spans="1:27" ht="18.75" customHeight="1">
      <c r="A120" s="74"/>
      <c r="B120" s="74"/>
      <c r="C120" s="51" t="e">
        <f>VLOOKUP($B120,[0]!Loadunits,7)</f>
        <v>#N/A</v>
      </c>
      <c r="D120" s="51" t="e">
        <f>VLOOKUP($B120,[0]!Loadunits,6)</f>
        <v>#N/A</v>
      </c>
      <c r="E120" s="51" t="e">
        <f>VLOOKUP($B120,[0]!Loadunits,2)</f>
        <v>#N/A</v>
      </c>
      <c r="F120" s="51" t="e">
        <f>VLOOKUP($B120,[0]!Loadunits,1)</f>
        <v>#N/A</v>
      </c>
      <c r="G120" s="52">
        <f t="shared" si="17"/>
      </c>
      <c r="H120" s="53">
        <f>IF(ISERROR(VLOOKUP($G120,[0]!flow,3)),"",VLOOKUP($G120,[0]!flow,3))</f>
      </c>
      <c r="I120" s="51" t="e">
        <f>VLOOKUP($H120,[0]!pipe,2)</f>
        <v>#N/A</v>
      </c>
      <c r="J120" s="51" t="e">
        <f t="shared" si="18"/>
        <v>#N/A</v>
      </c>
      <c r="K120" s="83">
        <f>IF(ISERROR(VLOOKUP($G120,[0]!flow,3)),"",VLOOKUP($G120,[0]!flow,3))</f>
      </c>
      <c r="L120" s="93">
        <f t="shared" si="25"/>
        <v>0</v>
      </c>
      <c r="M120" s="52">
        <f t="shared" si="26"/>
      </c>
      <c r="N120" s="54">
        <f t="shared" si="27"/>
      </c>
      <c r="O120" s="54">
        <f t="shared" si="19"/>
      </c>
      <c r="P120" s="54">
        <f t="shared" si="28"/>
      </c>
      <c r="Q120" s="54">
        <f t="shared" si="20"/>
      </c>
      <c r="R120" s="55">
        <f t="shared" si="21"/>
      </c>
      <c r="S120" s="75"/>
      <c r="T120" s="52">
        <f t="shared" si="31"/>
      </c>
      <c r="U120" s="75"/>
      <c r="V120" s="57">
        <f t="shared" si="29"/>
        <v>0</v>
      </c>
      <c r="W120" s="57">
        <f t="shared" si="30"/>
        <v>0</v>
      </c>
      <c r="X120" s="57">
        <f t="shared" si="32"/>
      </c>
      <c r="Y120" s="52">
        <f t="shared" si="33"/>
      </c>
      <c r="Z120" s="74"/>
      <c r="AA120" s="59"/>
    </row>
    <row r="121" spans="1:27" ht="18.75" customHeight="1">
      <c r="A121" s="74"/>
      <c r="B121" s="74"/>
      <c r="C121" s="51" t="e">
        <f>VLOOKUP($B121,[0]!Loadunits,7)</f>
        <v>#N/A</v>
      </c>
      <c r="D121" s="51" t="e">
        <f>VLOOKUP($B121,[0]!Loadunits,6)</f>
        <v>#N/A</v>
      </c>
      <c r="E121" s="51" t="e">
        <f>VLOOKUP($B121,[0]!Loadunits,2)</f>
        <v>#N/A</v>
      </c>
      <c r="F121" s="51" t="e">
        <f>VLOOKUP($B121,[0]!Loadunits,1)</f>
        <v>#N/A</v>
      </c>
      <c r="G121" s="52">
        <f t="shared" si="17"/>
      </c>
      <c r="H121" s="53">
        <f>IF(ISERROR(VLOOKUP($G121,[0]!flow,3)),"",VLOOKUP($G121,[0]!flow,3))</f>
      </c>
      <c r="I121" s="51" t="e">
        <f>VLOOKUP($H121,[0]!pipe,2)</f>
        <v>#N/A</v>
      </c>
      <c r="J121" s="51" t="e">
        <f t="shared" si="18"/>
        <v>#N/A</v>
      </c>
      <c r="K121" s="83">
        <f>IF(ISERROR(VLOOKUP($G121,[0]!flow,3)),"",VLOOKUP($G121,[0]!flow,3))</f>
      </c>
      <c r="L121" s="93">
        <f t="shared" si="25"/>
        <v>0</v>
      </c>
      <c r="M121" s="52">
        <f t="shared" si="26"/>
      </c>
      <c r="N121" s="54">
        <f t="shared" si="27"/>
      </c>
      <c r="O121" s="54">
        <f t="shared" si="19"/>
      </c>
      <c r="P121" s="54">
        <f t="shared" si="28"/>
      </c>
      <c r="Q121" s="54">
        <f t="shared" si="20"/>
      </c>
      <c r="R121" s="55">
        <f t="shared" si="21"/>
      </c>
      <c r="S121" s="75"/>
      <c r="T121" s="52">
        <f t="shared" si="31"/>
      </c>
      <c r="U121" s="75"/>
      <c r="V121" s="57">
        <f t="shared" si="29"/>
        <v>0</v>
      </c>
      <c r="W121" s="57">
        <f t="shared" si="30"/>
        <v>0</v>
      </c>
      <c r="X121" s="57">
        <f t="shared" si="32"/>
      </c>
      <c r="Y121" s="52">
        <f t="shared" si="33"/>
      </c>
      <c r="Z121" s="74"/>
      <c r="AA121" s="59"/>
    </row>
    <row r="122" spans="1:27" ht="18.75" customHeight="1">
      <c r="A122" s="74"/>
      <c r="B122" s="74"/>
      <c r="C122" s="51" t="e">
        <f>VLOOKUP($B122,[0]!Loadunits,7)</f>
        <v>#N/A</v>
      </c>
      <c r="D122" s="51" t="e">
        <f>VLOOKUP($B122,[0]!Loadunits,6)</f>
        <v>#N/A</v>
      </c>
      <c r="E122" s="51" t="e">
        <f>VLOOKUP($B122,[0]!Loadunits,2)</f>
        <v>#N/A</v>
      </c>
      <c r="F122" s="51" t="e">
        <f>VLOOKUP($B122,[0]!Loadunits,1)</f>
        <v>#N/A</v>
      </c>
      <c r="G122" s="52">
        <f t="shared" si="17"/>
      </c>
      <c r="H122" s="53">
        <f>IF(ISERROR(VLOOKUP($G122,[0]!flow,3)),"",VLOOKUP($G122,[0]!flow,3))</f>
      </c>
      <c r="I122" s="51" t="e">
        <f>VLOOKUP($H122,[0]!pipe,2)</f>
        <v>#N/A</v>
      </c>
      <c r="J122" s="51" t="e">
        <f t="shared" si="18"/>
        <v>#N/A</v>
      </c>
      <c r="K122" s="83">
        <f>IF(ISERROR(VLOOKUP($G122,[0]!flow,3)),"",VLOOKUP($G122,[0]!flow,3))</f>
      </c>
      <c r="L122" s="93">
        <f t="shared" si="25"/>
        <v>0</v>
      </c>
      <c r="M122" s="52">
        <f t="shared" si="26"/>
      </c>
      <c r="N122" s="54">
        <f t="shared" si="27"/>
      </c>
      <c r="O122" s="54">
        <f t="shared" si="19"/>
      </c>
      <c r="P122" s="54">
        <f t="shared" si="28"/>
      </c>
      <c r="Q122" s="54">
        <f t="shared" si="20"/>
      </c>
      <c r="R122" s="55">
        <f t="shared" si="21"/>
      </c>
      <c r="S122" s="75"/>
      <c r="T122" s="52">
        <f t="shared" si="31"/>
      </c>
      <c r="U122" s="75"/>
      <c r="V122" s="57">
        <f t="shared" si="29"/>
        <v>0</v>
      </c>
      <c r="W122" s="57">
        <f t="shared" si="30"/>
        <v>0</v>
      </c>
      <c r="X122" s="57">
        <f t="shared" si="32"/>
      </c>
      <c r="Y122" s="52">
        <f t="shared" si="33"/>
      </c>
      <c r="Z122" s="74"/>
      <c r="AA122" s="59"/>
    </row>
    <row r="123" spans="1:27" ht="18.75" customHeight="1">
      <c r="A123" s="74"/>
      <c r="B123" s="74"/>
      <c r="C123" s="51" t="e">
        <f>VLOOKUP($B123,[0]!Loadunits,7)</f>
        <v>#N/A</v>
      </c>
      <c r="D123" s="51" t="e">
        <f>VLOOKUP($B123,[0]!Loadunits,6)</f>
        <v>#N/A</v>
      </c>
      <c r="E123" s="51" t="e">
        <f>VLOOKUP($B123,[0]!Loadunits,2)</f>
        <v>#N/A</v>
      </c>
      <c r="F123" s="51" t="e">
        <f>VLOOKUP($B123,[0]!Loadunits,1)</f>
        <v>#N/A</v>
      </c>
      <c r="G123" s="52">
        <f t="shared" si="17"/>
      </c>
      <c r="H123" s="53">
        <f>IF(ISERROR(VLOOKUP($G123,[0]!flow,3)),"",VLOOKUP($G123,[0]!flow,3))</f>
      </c>
      <c r="I123" s="51" t="e">
        <f>VLOOKUP($H123,[0]!pipe,2)</f>
        <v>#N/A</v>
      </c>
      <c r="J123" s="51" t="e">
        <f t="shared" si="18"/>
        <v>#N/A</v>
      </c>
      <c r="K123" s="83">
        <f>IF(ISERROR(VLOOKUP($G123,[0]!flow,3)),"",VLOOKUP($G123,[0]!flow,3))</f>
      </c>
      <c r="L123" s="93">
        <f t="shared" si="25"/>
        <v>0</v>
      </c>
      <c r="M123" s="52">
        <f t="shared" si="26"/>
      </c>
      <c r="N123" s="54">
        <f t="shared" si="27"/>
      </c>
      <c r="O123" s="54">
        <f t="shared" si="19"/>
      </c>
      <c r="P123" s="54">
        <f t="shared" si="28"/>
      </c>
      <c r="Q123" s="54">
        <f t="shared" si="20"/>
      </c>
      <c r="R123" s="55">
        <f t="shared" si="21"/>
      </c>
      <c r="S123" s="75"/>
      <c r="T123" s="52">
        <f t="shared" si="31"/>
      </c>
      <c r="U123" s="75"/>
      <c r="V123" s="57">
        <f t="shared" si="29"/>
        <v>0</v>
      </c>
      <c r="W123" s="57">
        <f t="shared" si="30"/>
        <v>0</v>
      </c>
      <c r="X123" s="57">
        <f t="shared" si="32"/>
      </c>
      <c r="Y123" s="52">
        <f t="shared" si="33"/>
      </c>
      <c r="Z123" s="74"/>
      <c r="AA123" s="59"/>
    </row>
    <row r="124" spans="1:27" ht="18.75" customHeight="1">
      <c r="A124" s="74"/>
      <c r="B124" s="74"/>
      <c r="C124" s="51" t="e">
        <f>VLOOKUP($B124,[0]!Loadunits,7)</f>
        <v>#N/A</v>
      </c>
      <c r="D124" s="51" t="e">
        <f>VLOOKUP($B124,[0]!Loadunits,6)</f>
        <v>#N/A</v>
      </c>
      <c r="E124" s="51" t="e">
        <f>VLOOKUP($B124,[0]!Loadunits,2)</f>
        <v>#N/A</v>
      </c>
      <c r="F124" s="51" t="e">
        <f>VLOOKUP($B124,[0]!Loadunits,1)</f>
        <v>#N/A</v>
      </c>
      <c r="G124" s="52">
        <f t="shared" si="17"/>
      </c>
      <c r="H124" s="53">
        <f>IF(ISERROR(VLOOKUP($G124,[0]!flow,3)),"",VLOOKUP($G124,[0]!flow,3))</f>
      </c>
      <c r="I124" s="51" t="e">
        <f>VLOOKUP($H124,[0]!pipe,2)</f>
        <v>#N/A</v>
      </c>
      <c r="J124" s="51" t="e">
        <f t="shared" si="18"/>
        <v>#N/A</v>
      </c>
      <c r="K124" s="83">
        <f>IF(ISERROR(VLOOKUP($G124,[0]!flow,3)),"",VLOOKUP($G124,[0]!flow,3))</f>
      </c>
      <c r="L124" s="93">
        <f t="shared" si="25"/>
        <v>0</v>
      </c>
      <c r="M124" s="52">
        <f t="shared" si="26"/>
      </c>
      <c r="N124" s="54">
        <f t="shared" si="27"/>
      </c>
      <c r="O124" s="54">
        <f t="shared" si="19"/>
      </c>
      <c r="P124" s="54">
        <f t="shared" si="28"/>
      </c>
      <c r="Q124" s="54">
        <f t="shared" si="20"/>
      </c>
      <c r="R124" s="55">
        <f t="shared" si="21"/>
      </c>
      <c r="S124" s="75"/>
      <c r="T124" s="52">
        <f t="shared" si="31"/>
      </c>
      <c r="U124" s="75"/>
      <c r="V124" s="57">
        <f t="shared" si="29"/>
        <v>0</v>
      </c>
      <c r="W124" s="57">
        <f t="shared" si="30"/>
        <v>0</v>
      </c>
      <c r="X124" s="57">
        <f t="shared" si="32"/>
      </c>
      <c r="Y124" s="52">
        <f t="shared" si="33"/>
      </c>
      <c r="Z124" s="74"/>
      <c r="AA124" s="59"/>
    </row>
    <row r="125" spans="1:27" ht="18.75" customHeight="1">
      <c r="A125" s="74"/>
      <c r="B125" s="74"/>
      <c r="C125" s="51" t="e">
        <f>VLOOKUP($B125,[0]!Loadunits,7)</f>
        <v>#N/A</v>
      </c>
      <c r="D125" s="51" t="e">
        <f>VLOOKUP($B125,[0]!Loadunits,6)</f>
        <v>#N/A</v>
      </c>
      <c r="E125" s="51" t="e">
        <f>VLOOKUP($B125,[0]!Loadunits,2)</f>
        <v>#N/A</v>
      </c>
      <c r="F125" s="51" t="e">
        <f>VLOOKUP($B125,[0]!Loadunits,1)</f>
        <v>#N/A</v>
      </c>
      <c r="G125" s="52">
        <f t="shared" si="17"/>
      </c>
      <c r="H125" s="53">
        <f>IF(ISERROR(VLOOKUP($G125,[0]!flow,3)),"",VLOOKUP($G125,[0]!flow,3))</f>
      </c>
      <c r="I125" s="51" t="e">
        <f>VLOOKUP($H125,[0]!pipe,2)</f>
        <v>#N/A</v>
      </c>
      <c r="J125" s="51" t="e">
        <f t="shared" si="18"/>
        <v>#N/A</v>
      </c>
      <c r="K125" s="83">
        <f>IF(ISERROR(VLOOKUP($G125,[0]!flow,3)),"",VLOOKUP($G125,[0]!flow,3))</f>
      </c>
      <c r="L125" s="93">
        <f t="shared" si="25"/>
        <v>0</v>
      </c>
      <c r="M125" s="52">
        <f t="shared" si="26"/>
      </c>
      <c r="N125" s="54">
        <f t="shared" si="27"/>
      </c>
      <c r="O125" s="54">
        <f t="shared" si="19"/>
      </c>
      <c r="P125" s="54">
        <f t="shared" si="28"/>
      </c>
      <c r="Q125" s="54">
        <f t="shared" si="20"/>
      </c>
      <c r="R125" s="55">
        <f t="shared" si="21"/>
      </c>
      <c r="S125" s="75"/>
      <c r="T125" s="52">
        <f t="shared" si="31"/>
      </c>
      <c r="U125" s="75"/>
      <c r="V125" s="57">
        <f t="shared" si="29"/>
        <v>0</v>
      </c>
      <c r="W125" s="57">
        <f t="shared" si="30"/>
        <v>0</v>
      </c>
      <c r="X125" s="57">
        <f t="shared" si="32"/>
      </c>
      <c r="Y125" s="52">
        <f t="shared" si="33"/>
      </c>
      <c r="Z125" s="74"/>
      <c r="AA125" s="59"/>
    </row>
    <row r="126" spans="1:27" ht="18.75" customHeight="1">
      <c r="A126" s="74"/>
      <c r="B126" s="74"/>
      <c r="C126" s="51" t="e">
        <f>VLOOKUP($B126,[0]!Loadunits,7)</f>
        <v>#N/A</v>
      </c>
      <c r="D126" s="51" t="e">
        <f>VLOOKUP($B126,[0]!Loadunits,6)</f>
        <v>#N/A</v>
      </c>
      <c r="E126" s="51" t="e">
        <f>VLOOKUP($B126,[0]!Loadunits,2)</f>
        <v>#N/A</v>
      </c>
      <c r="F126" s="51" t="e">
        <f>VLOOKUP($B126,[0]!Loadunits,1)</f>
        <v>#N/A</v>
      </c>
      <c r="G126" s="52">
        <f t="shared" si="17"/>
      </c>
      <c r="H126" s="53">
        <f>IF(ISERROR(VLOOKUP($G126,[0]!flow,3)),"",VLOOKUP($G126,[0]!flow,3))</f>
      </c>
      <c r="I126" s="51" t="e">
        <f>VLOOKUP($H126,[0]!pipe,2)</f>
        <v>#N/A</v>
      </c>
      <c r="J126" s="51" t="e">
        <f t="shared" si="18"/>
        <v>#N/A</v>
      </c>
      <c r="K126" s="83">
        <f>IF(ISERROR(VLOOKUP($G126,[0]!flow,3)),"",VLOOKUP($G126,[0]!flow,3))</f>
      </c>
      <c r="L126" s="93">
        <f t="shared" si="25"/>
        <v>0</v>
      </c>
      <c r="M126" s="52">
        <f t="shared" si="26"/>
      </c>
      <c r="N126" s="54">
        <f t="shared" si="27"/>
      </c>
      <c r="O126" s="54">
        <f t="shared" si="19"/>
      </c>
      <c r="P126" s="54">
        <f t="shared" si="28"/>
      </c>
      <c r="Q126" s="54">
        <f t="shared" si="20"/>
      </c>
      <c r="R126" s="55">
        <f t="shared" si="21"/>
      </c>
      <c r="S126" s="75"/>
      <c r="T126" s="52">
        <f t="shared" si="31"/>
      </c>
      <c r="U126" s="75"/>
      <c r="V126" s="57">
        <f t="shared" si="29"/>
        <v>0</v>
      </c>
      <c r="W126" s="57">
        <f t="shared" si="30"/>
        <v>0</v>
      </c>
      <c r="X126" s="57">
        <f t="shared" si="32"/>
      </c>
      <c r="Y126" s="52">
        <f t="shared" si="33"/>
      </c>
      <c r="Z126" s="74"/>
      <c r="AA126" s="59"/>
    </row>
    <row r="127" spans="1:27" ht="18.75" customHeight="1">
      <c r="A127" s="74"/>
      <c r="B127" s="74"/>
      <c r="C127" s="51" t="e">
        <f>VLOOKUP($B127,[0]!Loadunits,7)</f>
        <v>#N/A</v>
      </c>
      <c r="D127" s="51" t="e">
        <f>VLOOKUP($B127,[0]!Loadunits,6)</f>
        <v>#N/A</v>
      </c>
      <c r="E127" s="51" t="e">
        <f>VLOOKUP($B127,[0]!Loadunits,2)</f>
        <v>#N/A</v>
      </c>
      <c r="F127" s="51" t="e">
        <f>VLOOKUP($B127,[0]!Loadunits,1)</f>
        <v>#N/A</v>
      </c>
      <c r="G127" s="52">
        <f t="shared" si="17"/>
      </c>
      <c r="H127" s="53">
        <f>IF(ISERROR(VLOOKUP($G127,[0]!flow,3)),"",VLOOKUP($G127,[0]!flow,3))</f>
      </c>
      <c r="I127" s="51" t="e">
        <f>VLOOKUP($H127,[0]!pipe,2)</f>
        <v>#N/A</v>
      </c>
      <c r="J127" s="51" t="e">
        <f t="shared" si="18"/>
        <v>#N/A</v>
      </c>
      <c r="K127" s="83">
        <f>IF(ISERROR(VLOOKUP($G127,[0]!flow,3)),"",VLOOKUP($G127,[0]!flow,3))</f>
      </c>
      <c r="L127" s="93">
        <f t="shared" si="25"/>
        <v>0</v>
      </c>
      <c r="M127" s="52">
        <f t="shared" si="26"/>
      </c>
      <c r="N127" s="54">
        <f t="shared" si="27"/>
      </c>
      <c r="O127" s="54">
        <f t="shared" si="19"/>
      </c>
      <c r="P127" s="54">
        <f t="shared" si="28"/>
      </c>
      <c r="Q127" s="54">
        <f t="shared" si="20"/>
      </c>
      <c r="R127" s="55">
        <f t="shared" si="21"/>
      </c>
      <c r="S127" s="75"/>
      <c r="T127" s="52">
        <f t="shared" si="31"/>
      </c>
      <c r="U127" s="75"/>
      <c r="V127" s="57">
        <f t="shared" si="29"/>
        <v>0</v>
      </c>
      <c r="W127" s="57">
        <f t="shared" si="30"/>
        <v>0</v>
      </c>
      <c r="X127" s="57">
        <f t="shared" si="32"/>
      </c>
      <c r="Y127" s="52">
        <f t="shared" si="33"/>
      </c>
      <c r="Z127" s="74"/>
      <c r="AA127" s="59"/>
    </row>
    <row r="128" spans="1:27" ht="18.75" customHeight="1">
      <c r="A128" s="74"/>
      <c r="B128" s="74"/>
      <c r="C128" s="51" t="e">
        <f>VLOOKUP($B128,[0]!Loadunits,7)</f>
        <v>#N/A</v>
      </c>
      <c r="D128" s="51" t="e">
        <f>VLOOKUP($B128,[0]!Loadunits,6)</f>
        <v>#N/A</v>
      </c>
      <c r="E128" s="51" t="e">
        <f>VLOOKUP($B128,[0]!Loadunits,2)</f>
        <v>#N/A</v>
      </c>
      <c r="F128" s="51" t="e">
        <f>VLOOKUP($B128,[0]!Loadunits,1)</f>
        <v>#N/A</v>
      </c>
      <c r="G128" s="52">
        <f t="shared" si="17"/>
      </c>
      <c r="H128" s="53">
        <f>IF(ISERROR(VLOOKUP($G128,[0]!flow,3)),"",VLOOKUP($G128,[0]!flow,3))</f>
      </c>
      <c r="I128" s="51" t="e">
        <f>VLOOKUP($H128,[0]!pipe,2)</f>
        <v>#N/A</v>
      </c>
      <c r="J128" s="51" t="e">
        <f t="shared" si="18"/>
        <v>#N/A</v>
      </c>
      <c r="K128" s="83">
        <f>IF(ISERROR(VLOOKUP($G128,[0]!flow,3)),"",VLOOKUP($G128,[0]!flow,3))</f>
      </c>
      <c r="L128" s="93">
        <f t="shared" si="25"/>
        <v>0</v>
      </c>
      <c r="M128" s="52">
        <f t="shared" si="26"/>
      </c>
      <c r="N128" s="54">
        <f t="shared" si="27"/>
      </c>
      <c r="O128" s="54">
        <f t="shared" si="19"/>
      </c>
      <c r="P128" s="54">
        <f t="shared" si="28"/>
      </c>
      <c r="Q128" s="54">
        <f t="shared" si="20"/>
      </c>
      <c r="R128" s="55">
        <f t="shared" si="21"/>
      </c>
      <c r="S128" s="75"/>
      <c r="T128" s="52">
        <f t="shared" si="31"/>
      </c>
      <c r="U128" s="75"/>
      <c r="V128" s="57">
        <f t="shared" si="29"/>
        <v>0</v>
      </c>
      <c r="W128" s="57">
        <f t="shared" si="30"/>
        <v>0</v>
      </c>
      <c r="X128" s="57">
        <f t="shared" si="32"/>
      </c>
      <c r="Y128" s="52">
        <f t="shared" si="33"/>
      </c>
      <c r="Z128" s="74"/>
      <c r="AA128" s="59"/>
    </row>
    <row r="129" spans="1:27" ht="18.75" customHeight="1">
      <c r="A129" s="74"/>
      <c r="B129" s="74"/>
      <c r="C129" s="51" t="e">
        <f>VLOOKUP($B129,[0]!Loadunits,7)</f>
        <v>#N/A</v>
      </c>
      <c r="D129" s="51" t="e">
        <f>VLOOKUP($B129,[0]!Loadunits,6)</f>
        <v>#N/A</v>
      </c>
      <c r="E129" s="51" t="e">
        <f>VLOOKUP($B129,[0]!Loadunits,2)</f>
        <v>#N/A</v>
      </c>
      <c r="F129" s="51" t="e">
        <f>VLOOKUP($B129,[0]!Loadunits,1)</f>
        <v>#N/A</v>
      </c>
      <c r="G129" s="52">
        <f t="shared" si="17"/>
      </c>
      <c r="H129" s="53">
        <f>IF(ISERROR(VLOOKUP($G129,[0]!flow,3)),"",VLOOKUP($G129,[0]!flow,3))</f>
      </c>
      <c r="I129" s="51" t="e">
        <f>VLOOKUP($H129,[0]!pipe,2)</f>
        <v>#N/A</v>
      </c>
      <c r="J129" s="51" t="e">
        <f t="shared" si="18"/>
        <v>#N/A</v>
      </c>
      <c r="K129" s="83">
        <f>IF(ISERROR(VLOOKUP($G129,[0]!flow,3)),"",VLOOKUP($G129,[0]!flow,3))</f>
      </c>
      <c r="L129" s="93">
        <f t="shared" si="25"/>
        <v>0</v>
      </c>
      <c r="M129" s="52">
        <f t="shared" si="26"/>
      </c>
      <c r="N129" s="54">
        <f t="shared" si="27"/>
      </c>
      <c r="O129" s="54">
        <f t="shared" si="19"/>
      </c>
      <c r="P129" s="54">
        <f t="shared" si="28"/>
      </c>
      <c r="Q129" s="54">
        <f t="shared" si="20"/>
      </c>
      <c r="R129" s="55">
        <f t="shared" si="21"/>
      </c>
      <c r="S129" s="75"/>
      <c r="T129" s="52">
        <f t="shared" si="31"/>
      </c>
      <c r="U129" s="75"/>
      <c r="V129" s="57">
        <f t="shared" si="29"/>
        <v>0</v>
      </c>
      <c r="W129" s="57">
        <f t="shared" si="30"/>
        <v>0</v>
      </c>
      <c r="X129" s="57">
        <f t="shared" si="32"/>
      </c>
      <c r="Y129" s="52">
        <f t="shared" si="33"/>
      </c>
      <c r="Z129" s="74"/>
      <c r="AA129" s="59"/>
    </row>
    <row r="130" spans="1:27" ht="18.75" customHeight="1">
      <c r="A130" s="74"/>
      <c r="B130" s="74"/>
      <c r="C130" s="51" t="e">
        <f>VLOOKUP($B130,[0]!Loadunits,7)</f>
        <v>#N/A</v>
      </c>
      <c r="D130" s="51" t="e">
        <f>VLOOKUP($B130,[0]!Loadunits,6)</f>
        <v>#N/A</v>
      </c>
      <c r="E130" s="51" t="e">
        <f>VLOOKUP($B130,[0]!Loadunits,2)</f>
        <v>#N/A</v>
      </c>
      <c r="F130" s="51" t="e">
        <f>VLOOKUP($B130,[0]!Loadunits,1)</f>
        <v>#N/A</v>
      </c>
      <c r="G130" s="52">
        <f t="shared" si="17"/>
      </c>
      <c r="H130" s="53">
        <f>IF(ISERROR(VLOOKUP($G130,[0]!flow,3)),"",VLOOKUP($G130,[0]!flow,3))</f>
      </c>
      <c r="I130" s="51" t="e">
        <f>VLOOKUP($H130,[0]!pipe,2)</f>
        <v>#N/A</v>
      </c>
      <c r="J130" s="51" t="e">
        <f t="shared" si="18"/>
        <v>#N/A</v>
      </c>
      <c r="K130" s="83">
        <f>IF(ISERROR(VLOOKUP($G130,[0]!flow,3)),"",VLOOKUP($G130,[0]!flow,3))</f>
      </c>
      <c r="L130" s="93">
        <f t="shared" si="25"/>
        <v>0</v>
      </c>
      <c r="M130" s="52">
        <f t="shared" si="26"/>
      </c>
      <c r="N130" s="54">
        <f t="shared" si="27"/>
      </c>
      <c r="O130" s="54">
        <f t="shared" si="19"/>
      </c>
      <c r="P130" s="54">
        <f t="shared" si="28"/>
      </c>
      <c r="Q130" s="54">
        <f t="shared" si="20"/>
      </c>
      <c r="R130" s="55">
        <f t="shared" si="21"/>
      </c>
      <c r="S130" s="75"/>
      <c r="T130" s="52">
        <f t="shared" si="31"/>
      </c>
      <c r="U130" s="75"/>
      <c r="V130" s="57">
        <f t="shared" si="29"/>
        <v>0</v>
      </c>
      <c r="W130" s="57">
        <f t="shared" si="30"/>
        <v>0</v>
      </c>
      <c r="X130" s="57">
        <f t="shared" si="32"/>
      </c>
      <c r="Y130" s="52">
        <f t="shared" si="33"/>
      </c>
      <c r="Z130" s="74"/>
      <c r="AA130" s="59"/>
    </row>
    <row r="131" spans="1:27" ht="18.75" customHeight="1">
      <c r="A131" s="74"/>
      <c r="B131" s="74"/>
      <c r="C131" s="51" t="e">
        <f>VLOOKUP($B131,[0]!Loadunits,7)</f>
        <v>#N/A</v>
      </c>
      <c r="D131" s="51" t="e">
        <f>VLOOKUP($B131,[0]!Loadunits,6)</f>
        <v>#N/A</v>
      </c>
      <c r="E131" s="51" t="e">
        <f>VLOOKUP($B131,[0]!Loadunits,2)</f>
        <v>#N/A</v>
      </c>
      <c r="F131" s="51" t="e">
        <f>VLOOKUP($B131,[0]!Loadunits,1)</f>
        <v>#N/A</v>
      </c>
      <c r="G131" s="52">
        <f t="shared" si="17"/>
      </c>
      <c r="H131" s="53">
        <f>IF(ISERROR(VLOOKUP($G131,[0]!flow,3)),"",VLOOKUP($G131,[0]!flow,3))</f>
      </c>
      <c r="I131" s="51" t="e">
        <f>VLOOKUP($H131,[0]!pipe,2)</f>
        <v>#N/A</v>
      </c>
      <c r="J131" s="51" t="e">
        <f t="shared" si="18"/>
        <v>#N/A</v>
      </c>
      <c r="K131" s="83">
        <f>IF(ISERROR(VLOOKUP($G131,[0]!flow,3)),"",VLOOKUP($G131,[0]!flow,3))</f>
      </c>
      <c r="L131" s="93">
        <f t="shared" si="25"/>
        <v>0</v>
      </c>
      <c r="M131" s="52">
        <f t="shared" si="26"/>
      </c>
      <c r="N131" s="54">
        <f t="shared" si="27"/>
      </c>
      <c r="O131" s="54">
        <f t="shared" si="19"/>
      </c>
      <c r="P131" s="54">
        <f t="shared" si="28"/>
      </c>
      <c r="Q131" s="54">
        <f t="shared" si="20"/>
      </c>
      <c r="R131" s="55">
        <f t="shared" si="21"/>
      </c>
      <c r="S131" s="75"/>
      <c r="T131" s="52">
        <f t="shared" si="31"/>
      </c>
      <c r="U131" s="75"/>
      <c r="V131" s="57">
        <f t="shared" si="29"/>
        <v>0</v>
      </c>
      <c r="W131" s="57">
        <f t="shared" si="30"/>
        <v>0</v>
      </c>
      <c r="X131" s="57">
        <f t="shared" si="32"/>
      </c>
      <c r="Y131" s="52">
        <f t="shared" si="33"/>
      </c>
      <c r="Z131" s="74"/>
      <c r="AA131" s="59"/>
    </row>
    <row r="132" spans="1:27" ht="18.75" customHeight="1">
      <c r="A132" s="74"/>
      <c r="B132" s="74"/>
      <c r="C132" s="51" t="e">
        <f>VLOOKUP($B132,[0]!Loadunits,7)</f>
        <v>#N/A</v>
      </c>
      <c r="D132" s="51" t="e">
        <f>VLOOKUP($B132,[0]!Loadunits,6)</f>
        <v>#N/A</v>
      </c>
      <c r="E132" s="51" t="e">
        <f>VLOOKUP($B132,[0]!Loadunits,2)</f>
        <v>#N/A</v>
      </c>
      <c r="F132" s="51" t="e">
        <f>VLOOKUP($B132,[0]!Loadunits,1)</f>
        <v>#N/A</v>
      </c>
      <c r="G132" s="52">
        <f t="shared" si="17"/>
      </c>
      <c r="H132" s="53">
        <f>IF(ISERROR(VLOOKUP($G132,[0]!flow,3)),"",VLOOKUP($G132,[0]!flow,3))</f>
      </c>
      <c r="I132" s="51" t="e">
        <f>VLOOKUP($H132,[0]!pipe,2)</f>
        <v>#N/A</v>
      </c>
      <c r="J132" s="51" t="e">
        <f t="shared" si="18"/>
        <v>#N/A</v>
      </c>
      <c r="K132" s="83">
        <f>IF(ISERROR(VLOOKUP($G132,[0]!flow,3)),"",VLOOKUP($G132,[0]!flow,3))</f>
      </c>
      <c r="L132" s="93">
        <f t="shared" si="25"/>
        <v>0</v>
      </c>
      <c r="M132" s="52">
        <f t="shared" si="26"/>
      </c>
      <c r="N132" s="54">
        <f t="shared" si="27"/>
      </c>
      <c r="O132" s="54">
        <f t="shared" si="19"/>
      </c>
      <c r="P132" s="54">
        <f t="shared" si="28"/>
      </c>
      <c r="Q132" s="54">
        <f t="shared" si="20"/>
      </c>
      <c r="R132" s="55">
        <f t="shared" si="21"/>
      </c>
      <c r="S132" s="75"/>
      <c r="T132" s="52">
        <f t="shared" si="31"/>
      </c>
      <c r="U132" s="75"/>
      <c r="V132" s="57">
        <f t="shared" si="29"/>
        <v>0</v>
      </c>
      <c r="W132" s="57">
        <f t="shared" si="30"/>
        <v>0</v>
      </c>
      <c r="X132" s="57">
        <f t="shared" si="32"/>
      </c>
      <c r="Y132" s="52">
        <f t="shared" si="33"/>
      </c>
      <c r="Z132" s="74"/>
      <c r="AA132" s="59"/>
    </row>
    <row r="133" spans="1:27" ht="18.75" customHeight="1">
      <c r="A133" s="74"/>
      <c r="B133" s="74"/>
      <c r="C133" s="51" t="e">
        <f>VLOOKUP($B133,[0]!Loadunits,7)</f>
        <v>#N/A</v>
      </c>
      <c r="D133" s="51" t="e">
        <f>VLOOKUP($B133,[0]!Loadunits,6)</f>
        <v>#N/A</v>
      </c>
      <c r="E133" s="51" t="e">
        <f>VLOOKUP($B133,[0]!Loadunits,2)</f>
        <v>#N/A</v>
      </c>
      <c r="F133" s="51" t="e">
        <f>VLOOKUP($B133,[0]!Loadunits,1)</f>
        <v>#N/A</v>
      </c>
      <c r="G133" s="52">
        <f t="shared" si="17"/>
      </c>
      <c r="H133" s="53">
        <f>IF(ISERROR(VLOOKUP($G133,[0]!flow,3)),"",VLOOKUP($G133,[0]!flow,3))</f>
      </c>
      <c r="I133" s="51" t="e">
        <f>VLOOKUP($H133,[0]!pipe,2)</f>
        <v>#N/A</v>
      </c>
      <c r="J133" s="51" t="e">
        <f t="shared" si="18"/>
        <v>#N/A</v>
      </c>
      <c r="K133" s="83">
        <f>IF(ISERROR(VLOOKUP($G133,[0]!flow,3)),"",VLOOKUP($G133,[0]!flow,3))</f>
      </c>
      <c r="L133" s="93">
        <f t="shared" si="25"/>
        <v>0</v>
      </c>
      <c r="M133" s="52">
        <f t="shared" si="26"/>
      </c>
      <c r="N133" s="54">
        <f t="shared" si="27"/>
      </c>
      <c r="O133" s="54">
        <f t="shared" si="19"/>
      </c>
      <c r="P133" s="54">
        <f t="shared" si="28"/>
      </c>
      <c r="Q133" s="54">
        <f t="shared" si="20"/>
      </c>
      <c r="R133" s="55">
        <f t="shared" si="21"/>
      </c>
      <c r="S133" s="75"/>
      <c r="T133" s="52">
        <f t="shared" si="31"/>
      </c>
      <c r="U133" s="75"/>
      <c r="V133" s="57">
        <f t="shared" si="29"/>
        <v>0</v>
      </c>
      <c r="W133" s="57">
        <f t="shared" si="30"/>
        <v>0</v>
      </c>
      <c r="X133" s="57">
        <f t="shared" si="32"/>
      </c>
      <c r="Y133" s="52">
        <f t="shared" si="33"/>
      </c>
      <c r="Z133" s="74"/>
      <c r="AA133" s="59"/>
    </row>
    <row r="134" spans="1:27" ht="18.75" customHeight="1">
      <c r="A134" s="74"/>
      <c r="B134" s="74"/>
      <c r="C134" s="51" t="e">
        <f>VLOOKUP($B134,[0]!Loadunits,7)</f>
        <v>#N/A</v>
      </c>
      <c r="D134" s="51" t="e">
        <f>VLOOKUP($B134,[0]!Loadunits,6)</f>
        <v>#N/A</v>
      </c>
      <c r="E134" s="51" t="e">
        <f>VLOOKUP($B134,[0]!Loadunits,2)</f>
        <v>#N/A</v>
      </c>
      <c r="F134" s="51" t="e">
        <f>VLOOKUP($B134,[0]!Loadunits,1)</f>
        <v>#N/A</v>
      </c>
      <c r="G134" s="52">
        <f t="shared" si="17"/>
      </c>
      <c r="H134" s="53">
        <f>IF(ISERROR(VLOOKUP($G134,[0]!flow,3)),"",VLOOKUP($G134,[0]!flow,3))</f>
      </c>
      <c r="I134" s="51" t="e">
        <f>VLOOKUP($H134,[0]!pipe,2)</f>
        <v>#N/A</v>
      </c>
      <c r="J134" s="51" t="e">
        <f t="shared" si="18"/>
        <v>#N/A</v>
      </c>
      <c r="K134" s="83">
        <f>IF(ISERROR(VLOOKUP($G134,[0]!flow,3)),"",VLOOKUP($G134,[0]!flow,3))</f>
      </c>
      <c r="L134" s="93">
        <f t="shared" si="25"/>
        <v>0</v>
      </c>
      <c r="M134" s="52">
        <f t="shared" si="26"/>
      </c>
      <c r="N134" s="54">
        <f t="shared" si="27"/>
      </c>
      <c r="O134" s="54">
        <f t="shared" si="19"/>
      </c>
      <c r="P134" s="54">
        <f t="shared" si="28"/>
      </c>
      <c r="Q134" s="54">
        <f t="shared" si="20"/>
      </c>
      <c r="R134" s="55">
        <f t="shared" si="21"/>
      </c>
      <c r="S134" s="75"/>
      <c r="T134" s="52">
        <f t="shared" si="31"/>
      </c>
      <c r="U134" s="75"/>
      <c r="V134" s="57">
        <f t="shared" si="29"/>
        <v>0</v>
      </c>
      <c r="W134" s="57">
        <f t="shared" si="30"/>
        <v>0</v>
      </c>
      <c r="X134" s="57">
        <f t="shared" si="32"/>
      </c>
      <c r="Y134" s="52">
        <f t="shared" si="33"/>
      </c>
      <c r="Z134" s="74"/>
      <c r="AA134" s="59"/>
    </row>
    <row r="135" spans="1:27" ht="18.75" customHeight="1">
      <c r="A135" s="74"/>
      <c r="B135" s="74"/>
      <c r="C135" s="51" t="e">
        <f>VLOOKUP($B135,[0]!Loadunits,7)</f>
        <v>#N/A</v>
      </c>
      <c r="D135" s="51" t="e">
        <f>VLOOKUP($B135,[0]!Loadunits,6)</f>
        <v>#N/A</v>
      </c>
      <c r="E135" s="51" t="e">
        <f>VLOOKUP($B135,[0]!Loadunits,2)</f>
        <v>#N/A</v>
      </c>
      <c r="F135" s="51" t="e">
        <f>VLOOKUP($B135,[0]!Loadunits,1)</f>
        <v>#N/A</v>
      </c>
      <c r="G135" s="52">
        <f t="shared" si="17"/>
      </c>
      <c r="H135" s="53">
        <f>IF(ISERROR(VLOOKUP($G135,[0]!flow,3)),"",VLOOKUP($G135,[0]!flow,3))</f>
      </c>
      <c r="I135" s="51" t="e">
        <f>VLOOKUP($H135,[0]!pipe,2)</f>
        <v>#N/A</v>
      </c>
      <c r="J135" s="51" t="e">
        <f t="shared" si="18"/>
        <v>#N/A</v>
      </c>
      <c r="K135" s="83">
        <f>IF(ISERROR(VLOOKUP($G135,[0]!flow,3)),"",VLOOKUP($G135,[0]!flow,3))</f>
      </c>
      <c r="L135" s="93">
        <f t="shared" si="25"/>
        <v>0</v>
      </c>
      <c r="M135" s="52">
        <f t="shared" si="26"/>
      </c>
      <c r="N135" s="54">
        <f t="shared" si="27"/>
      </c>
      <c r="O135" s="54">
        <f t="shared" si="19"/>
      </c>
      <c r="P135" s="54">
        <f t="shared" si="28"/>
      </c>
      <c r="Q135" s="54">
        <f t="shared" si="20"/>
      </c>
      <c r="R135" s="55">
        <f t="shared" si="21"/>
      </c>
      <c r="S135" s="75"/>
      <c r="T135" s="52">
        <f t="shared" si="31"/>
      </c>
      <c r="U135" s="75"/>
      <c r="V135" s="57">
        <f t="shared" si="29"/>
        <v>0</v>
      </c>
      <c r="W135" s="57">
        <f t="shared" si="30"/>
        <v>0</v>
      </c>
      <c r="X135" s="57">
        <f t="shared" si="32"/>
      </c>
      <c r="Y135" s="52">
        <f t="shared" si="33"/>
      </c>
      <c r="Z135" s="74"/>
      <c r="AA135" s="59"/>
    </row>
    <row r="136" spans="1:27" ht="18.75" customHeight="1">
      <c r="A136" s="74"/>
      <c r="B136" s="74"/>
      <c r="C136" s="51" t="e">
        <f>VLOOKUP($B136,[0]!Loadunits,7)</f>
        <v>#N/A</v>
      </c>
      <c r="D136" s="51" t="e">
        <f>VLOOKUP($B136,[0]!Loadunits,6)</f>
        <v>#N/A</v>
      </c>
      <c r="E136" s="51" t="e">
        <f>VLOOKUP($B136,[0]!Loadunits,2)</f>
        <v>#N/A</v>
      </c>
      <c r="F136" s="51" t="e">
        <f>VLOOKUP($B136,[0]!Loadunits,1)</f>
        <v>#N/A</v>
      </c>
      <c r="G136" s="52">
        <f t="shared" si="17"/>
      </c>
      <c r="H136" s="53">
        <f>IF(ISERROR(VLOOKUP($G136,[0]!flow,3)),"",VLOOKUP($G136,[0]!flow,3))</f>
      </c>
      <c r="I136" s="51" t="e">
        <f>VLOOKUP($H136,[0]!pipe,2)</f>
        <v>#N/A</v>
      </c>
      <c r="J136" s="51" t="e">
        <f t="shared" si="18"/>
        <v>#N/A</v>
      </c>
      <c r="K136" s="83">
        <f>IF(ISERROR(VLOOKUP($G136,[0]!flow,3)),"",VLOOKUP($G136,[0]!flow,3))</f>
      </c>
      <c r="L136" s="93">
        <f t="shared" si="25"/>
        <v>0</v>
      </c>
      <c r="M136" s="52">
        <f t="shared" si="26"/>
      </c>
      <c r="N136" s="54">
        <f t="shared" si="27"/>
      </c>
      <c r="O136" s="54">
        <f t="shared" si="19"/>
      </c>
      <c r="P136" s="54">
        <f t="shared" si="28"/>
      </c>
      <c r="Q136" s="54">
        <f t="shared" si="20"/>
      </c>
      <c r="R136" s="55">
        <f t="shared" si="21"/>
      </c>
      <c r="S136" s="75"/>
      <c r="T136" s="52">
        <f t="shared" si="31"/>
      </c>
      <c r="U136" s="75"/>
      <c r="V136" s="57">
        <f t="shared" si="29"/>
        <v>0</v>
      </c>
      <c r="W136" s="57">
        <f t="shared" si="30"/>
        <v>0</v>
      </c>
      <c r="X136" s="57">
        <f t="shared" si="32"/>
      </c>
      <c r="Y136" s="52">
        <f t="shared" si="33"/>
      </c>
      <c r="Z136" s="74"/>
      <c r="AA136" s="59"/>
    </row>
    <row r="137" spans="1:27" ht="18.75" customHeight="1">
      <c r="A137" s="74"/>
      <c r="B137" s="74"/>
      <c r="C137" s="51" t="e">
        <f>VLOOKUP($B137,[0]!Loadunits,7)</f>
        <v>#N/A</v>
      </c>
      <c r="D137" s="51" t="e">
        <f>VLOOKUP($B137,[0]!Loadunits,6)</f>
        <v>#N/A</v>
      </c>
      <c r="E137" s="51" t="e">
        <f>VLOOKUP($B137,[0]!Loadunits,2)</f>
        <v>#N/A</v>
      </c>
      <c r="F137" s="51" t="e">
        <f>VLOOKUP($B137,[0]!Loadunits,1)</f>
        <v>#N/A</v>
      </c>
      <c r="G137" s="52">
        <f t="shared" si="17"/>
      </c>
      <c r="H137" s="53">
        <f>IF(ISERROR(VLOOKUP($G137,[0]!flow,3)),"",VLOOKUP($G137,[0]!flow,3))</f>
      </c>
      <c r="I137" s="51" t="e">
        <f>VLOOKUP($H137,[0]!pipe,2)</f>
        <v>#N/A</v>
      </c>
      <c r="J137" s="51" t="e">
        <f t="shared" si="18"/>
        <v>#N/A</v>
      </c>
      <c r="K137" s="83">
        <f>IF(ISERROR(VLOOKUP($G137,[0]!flow,3)),"",VLOOKUP($G137,[0]!flow,3))</f>
      </c>
      <c r="L137" s="93">
        <f t="shared" si="25"/>
        <v>0</v>
      </c>
      <c r="M137" s="52">
        <f t="shared" si="26"/>
      </c>
      <c r="N137" s="54">
        <f t="shared" si="27"/>
      </c>
      <c r="O137" s="54">
        <f t="shared" si="19"/>
      </c>
      <c r="P137" s="54">
        <f t="shared" si="28"/>
      </c>
      <c r="Q137" s="54">
        <f t="shared" si="20"/>
      </c>
      <c r="R137" s="55">
        <f t="shared" si="21"/>
      </c>
      <c r="S137" s="75"/>
      <c r="T137" s="52">
        <f t="shared" si="31"/>
      </c>
      <c r="U137" s="75"/>
      <c r="V137" s="57">
        <f t="shared" si="29"/>
        <v>0</v>
      </c>
      <c r="W137" s="57">
        <f t="shared" si="30"/>
        <v>0</v>
      </c>
      <c r="X137" s="57">
        <f t="shared" si="32"/>
      </c>
      <c r="Y137" s="52">
        <f t="shared" si="33"/>
      </c>
      <c r="Z137" s="74"/>
      <c r="AA137" s="59"/>
    </row>
    <row r="138" spans="1:27" ht="18.75" customHeight="1">
      <c r="A138" s="74"/>
      <c r="B138" s="74"/>
      <c r="C138" s="51" t="e">
        <f>VLOOKUP($B138,[0]!Loadunits,7)</f>
        <v>#N/A</v>
      </c>
      <c r="D138" s="51" t="e">
        <f>VLOOKUP($B138,[0]!Loadunits,6)</f>
        <v>#N/A</v>
      </c>
      <c r="E138" s="51" t="e">
        <f>VLOOKUP($B138,[0]!Loadunits,2)</f>
        <v>#N/A</v>
      </c>
      <c r="F138" s="51" t="e">
        <f>VLOOKUP($B138,[0]!Loadunits,1)</f>
        <v>#N/A</v>
      </c>
      <c r="G138" s="52">
        <f t="shared" si="17"/>
      </c>
      <c r="H138" s="53">
        <f>IF(ISERROR(VLOOKUP($G138,[0]!flow,3)),"",VLOOKUP($G138,[0]!flow,3))</f>
      </c>
      <c r="I138" s="51" t="e">
        <f>VLOOKUP($H138,[0]!pipe,2)</f>
        <v>#N/A</v>
      </c>
      <c r="J138" s="51" t="e">
        <f t="shared" si="18"/>
        <v>#N/A</v>
      </c>
      <c r="K138" s="83">
        <f>IF(ISERROR(VLOOKUP($G138,[0]!flow,3)),"",VLOOKUP($G138,[0]!flow,3))</f>
      </c>
      <c r="L138" s="93">
        <f t="shared" si="25"/>
        <v>0</v>
      </c>
      <c r="M138" s="52">
        <f t="shared" si="26"/>
      </c>
      <c r="N138" s="54">
        <f t="shared" si="27"/>
      </c>
      <c r="O138" s="54">
        <f t="shared" si="19"/>
      </c>
      <c r="P138" s="54">
        <f t="shared" si="28"/>
      </c>
      <c r="Q138" s="54">
        <f t="shared" si="20"/>
      </c>
      <c r="R138" s="55">
        <f t="shared" si="21"/>
      </c>
      <c r="S138" s="75"/>
      <c r="T138" s="52">
        <f t="shared" si="31"/>
      </c>
      <c r="U138" s="75"/>
      <c r="V138" s="57">
        <f t="shared" si="29"/>
        <v>0</v>
      </c>
      <c r="W138" s="57">
        <f t="shared" si="30"/>
        <v>0</v>
      </c>
      <c r="X138" s="57">
        <f t="shared" si="32"/>
      </c>
      <c r="Y138" s="52">
        <f t="shared" si="33"/>
      </c>
      <c r="Z138" s="74"/>
      <c r="AA138" s="59"/>
    </row>
    <row r="139" spans="1:27" ht="18.75" customHeight="1">
      <c r="A139" s="74"/>
      <c r="B139" s="74"/>
      <c r="C139" s="51" t="e">
        <f>VLOOKUP($B139,[0]!Loadunits,7)</f>
        <v>#N/A</v>
      </c>
      <c r="D139" s="51" t="e">
        <f>VLOOKUP($B139,[0]!Loadunits,6)</f>
        <v>#N/A</v>
      </c>
      <c r="E139" s="51" t="e">
        <f>VLOOKUP($B139,[0]!Loadunits,2)</f>
        <v>#N/A</v>
      </c>
      <c r="F139" s="51" t="e">
        <f>VLOOKUP($B139,[0]!Loadunits,1)</f>
        <v>#N/A</v>
      </c>
      <c r="G139" s="52">
        <f t="shared" si="17"/>
      </c>
      <c r="H139" s="53">
        <f>IF(ISERROR(VLOOKUP($G139,[0]!flow,3)),"",VLOOKUP($G139,[0]!flow,3))</f>
      </c>
      <c r="I139" s="51" t="e">
        <f>VLOOKUP($H139,[0]!pipe,2)</f>
        <v>#N/A</v>
      </c>
      <c r="J139" s="51" t="e">
        <f t="shared" si="18"/>
        <v>#N/A</v>
      </c>
      <c r="K139" s="83">
        <f>IF(ISERROR(VLOOKUP($G139,[0]!flow,3)),"",VLOOKUP($G139,[0]!flow,3))</f>
      </c>
      <c r="L139" s="93">
        <f t="shared" si="25"/>
        <v>0</v>
      </c>
      <c r="M139" s="52">
        <f t="shared" si="26"/>
      </c>
      <c r="N139" s="54">
        <f t="shared" si="27"/>
      </c>
      <c r="O139" s="54">
        <f t="shared" si="19"/>
      </c>
      <c r="P139" s="54">
        <f t="shared" si="28"/>
      </c>
      <c r="Q139" s="54">
        <f t="shared" si="20"/>
      </c>
      <c r="R139" s="55">
        <f t="shared" si="21"/>
      </c>
      <c r="S139" s="75"/>
      <c r="T139" s="52">
        <f t="shared" si="31"/>
      </c>
      <c r="U139" s="75"/>
      <c r="V139" s="57">
        <f t="shared" si="29"/>
        <v>0</v>
      </c>
      <c r="W139" s="57">
        <f t="shared" si="30"/>
        <v>0</v>
      </c>
      <c r="X139" s="57">
        <f t="shared" si="32"/>
      </c>
      <c r="Y139" s="52">
        <f t="shared" si="33"/>
      </c>
      <c r="Z139" s="74"/>
      <c r="AA139" s="59"/>
    </row>
    <row r="140" spans="1:27" ht="18.75" customHeight="1">
      <c r="A140" s="74"/>
      <c r="B140" s="74"/>
      <c r="C140" s="51" t="e">
        <f>VLOOKUP($B140,[0]!Loadunits,7)</f>
        <v>#N/A</v>
      </c>
      <c r="D140" s="51" t="e">
        <f>VLOOKUP($B140,[0]!Loadunits,6)</f>
        <v>#N/A</v>
      </c>
      <c r="E140" s="51" t="e">
        <f>VLOOKUP($B140,[0]!Loadunits,2)</f>
        <v>#N/A</v>
      </c>
      <c r="F140" s="51" t="e">
        <f>VLOOKUP($B140,[0]!Loadunits,1)</f>
        <v>#N/A</v>
      </c>
      <c r="G140" s="52">
        <f>IF(ISERROR($E140+($B140-$F140)/$D140*$C140),"",$E140+($B140-$F140)/$D140*$C140)</f>
      </c>
      <c r="H140" s="53">
        <f>IF(ISERROR(VLOOKUP($G140,[0]!flow,3)),"",VLOOKUP($G140,[0]!flow,3))</f>
      </c>
      <c r="I140" s="51" t="e">
        <f>VLOOKUP($H140,[0]!pipe,2)</f>
        <v>#N/A</v>
      </c>
      <c r="J140" s="51" t="e">
        <f>(I140/2000)*(I140/2000)*3.14</f>
        <v>#N/A</v>
      </c>
      <c r="K140" s="83">
        <f>IF(ISERROR(VLOOKUP($G140,[0]!flow,3)),"",VLOOKUP($G140,[0]!flow,3))</f>
      </c>
      <c r="L140" s="93">
        <f t="shared" si="25"/>
        <v>0</v>
      </c>
      <c r="M140" s="52">
        <f t="shared" si="26"/>
      </c>
      <c r="N140" s="54">
        <f t="shared" si="27"/>
      </c>
      <c r="O140" s="54">
        <f>IF(ISERROR(N140*0.552),"",N140*0.552)</f>
      </c>
      <c r="P140" s="54">
        <f t="shared" si="28"/>
      </c>
      <c r="Q140" s="54">
        <f>IF(ISERROR(P140^1.771479),"",P140^1.771479)</f>
      </c>
      <c r="R140" s="55">
        <f>IF(ISERROR(Q140*100),"",Q140*100)</f>
      </c>
      <c r="S140" s="75"/>
      <c r="T140" s="52">
        <f t="shared" si="31"/>
      </c>
      <c r="U140" s="75"/>
      <c r="V140" s="57">
        <f t="shared" si="29"/>
        <v>0</v>
      </c>
      <c r="W140" s="57">
        <f t="shared" si="30"/>
        <v>0</v>
      </c>
      <c r="X140" s="57">
        <f>IF(ISERROR(Q140*W140),"",Q140*W140)</f>
      </c>
      <c r="Y140" s="52">
        <f>IF(ISERROR(T140-X140),"",T140-X140)</f>
      </c>
      <c r="Z140" s="74"/>
      <c r="AA140" s="59"/>
    </row>
    <row r="141" spans="1:27" ht="18.75" customHeight="1">
      <c r="A141" s="74"/>
      <c r="B141" s="74"/>
      <c r="C141" s="51" t="e">
        <f>VLOOKUP($B141,[0]!Loadunits,7)</f>
        <v>#N/A</v>
      </c>
      <c r="D141" s="51" t="e">
        <f>VLOOKUP($B141,[0]!Loadunits,6)</f>
        <v>#N/A</v>
      </c>
      <c r="E141" s="51" t="e">
        <f>VLOOKUP($B141,[0]!Loadunits,2)</f>
        <v>#N/A</v>
      </c>
      <c r="F141" s="51" t="e">
        <f>VLOOKUP($B141,[0]!Loadunits,1)</f>
        <v>#N/A</v>
      </c>
      <c r="G141" s="52">
        <f>IF(ISERROR($E141+($B141-$F141)/$D141*$C141),"",$E141+($B141-$F141)/$D141*$C141)</f>
      </c>
      <c r="H141" s="53">
        <f>IF(ISERROR(VLOOKUP($G141,[0]!flow,3)),"",VLOOKUP($G141,[0]!flow,3))</f>
      </c>
      <c r="I141" s="51" t="e">
        <f>VLOOKUP($H141,[0]!pipe,2)</f>
        <v>#N/A</v>
      </c>
      <c r="J141" s="51" t="e">
        <f>(I141/2000)*(I141/2000)*3.14</f>
        <v>#N/A</v>
      </c>
      <c r="K141" s="83">
        <f>IF(ISERROR(VLOOKUP($G141,[0]!flow,3)),"",VLOOKUP($G141,[0]!flow,3))</f>
      </c>
      <c r="L141" s="93">
        <f>IF(ISERROR(IF(H141=K141,$K$2,IF(H141&gt;K141,$K$3,$K$4))),"",IF(H141=K141,$K$2,IF(H141&gt;K141,$K$3,$K$4)))</f>
        <v>0</v>
      </c>
      <c r="M141" s="52">
        <f>IF(ISERROR($G141/J141/1000),"",$G141/J141/1000)</f>
      </c>
      <c r="N141" s="54">
        <f>IF(ISERROR((I141)^0.6935),"",(I141)^0.6935)</f>
      </c>
      <c r="O141" s="54">
        <f>IF(ISERROR(N141*0.552),"",N141*0.552)</f>
      </c>
      <c r="P141" s="54">
        <f>IF(ISERROR(M141/O141),"",M141/O141)</f>
      </c>
      <c r="Q141" s="54">
        <f>IF(ISERROR(P141^1.771479),"",P141^1.771479)</f>
      </c>
      <c r="R141" s="55">
        <f>IF(ISERROR(Q141*100),"",Q141*100)</f>
      </c>
      <c r="S141" s="75"/>
      <c r="T141" s="52">
        <f t="shared" si="31"/>
      </c>
      <c r="U141" s="75"/>
      <c r="V141" s="57">
        <f>IF(ISERROR(U141*$Y$7),"",U141*$Y$7)</f>
        <v>0</v>
      </c>
      <c r="W141" s="57">
        <f>IF(ISERROR(V141+U141),"",V141+U141)</f>
        <v>0</v>
      </c>
      <c r="X141" s="57">
        <f>IF(ISERROR(Q141*W141),"",Q141*W141)</f>
      </c>
      <c r="Y141" s="52">
        <f>IF(ISERROR(T141-X141),"",T141-X141)</f>
      </c>
      <c r="Z141" s="74"/>
      <c r="AA141" s="59"/>
    </row>
    <row r="142" spans="1:27" ht="18.75" customHeight="1">
      <c r="A142" s="76"/>
      <c r="B142" s="76"/>
      <c r="C142" s="66" t="e">
        <f>VLOOKUP($B142,[0]!Loadunits,7)</f>
        <v>#N/A</v>
      </c>
      <c r="D142" s="66" t="e">
        <f>VLOOKUP($B142,[0]!Loadunits,6)</f>
        <v>#N/A</v>
      </c>
      <c r="E142" s="66" t="e">
        <f>VLOOKUP($B142,[0]!Loadunits,2)</f>
        <v>#N/A</v>
      </c>
      <c r="F142" s="66" t="e">
        <f>VLOOKUP($B142,[0]!Loadunits,1)</f>
        <v>#N/A</v>
      </c>
      <c r="G142" s="67">
        <f>IF(ISERROR($E142+($B142-$F142)/$D142*$C142),"",$E142+($B142-$F142)/$D142*$C142)</f>
      </c>
      <c r="H142" s="68">
        <f>IF(ISERROR(VLOOKUP($G142,[0]!flow,3)),"",VLOOKUP($G142,[0]!flow,3))</f>
      </c>
      <c r="I142" s="51" t="e">
        <f>VLOOKUP($H142,[0]!pipe,2)</f>
        <v>#N/A</v>
      </c>
      <c r="J142" s="51" t="e">
        <f>(I142/2000)*(I142/2000)*3.14</f>
        <v>#N/A</v>
      </c>
      <c r="K142" s="83">
        <f>IF(ISERROR(VLOOKUP($G142,[0]!flow,3)),"",VLOOKUP($G142,[0]!flow,3))</f>
      </c>
      <c r="L142" s="93">
        <f>IF(ISERROR(IF(H142=K142,$K$2,IF(H142&gt;K142,$K$3,$K$4))),"",IF(H142=K142,$K$2,IF(H142&gt;K142,$K$3,$K$4)))</f>
        <v>0</v>
      </c>
      <c r="M142" s="67">
        <f>IF(ISERROR($G142/J142/1000),"",$G142/J142/1000)</f>
      </c>
      <c r="N142" s="69">
        <f>IF(ISERROR((I142)^0.6935),"",(I142)^0.6935)</f>
      </c>
      <c r="O142" s="69">
        <f>IF(ISERROR(N142*0.552),"",N142*0.552)</f>
      </c>
      <c r="P142" s="69">
        <f>IF(ISERROR(M142/O142),"",M142/O142)</f>
      </c>
      <c r="Q142" s="69">
        <f>IF(ISERROR(P142^1.771479),"",P142^1.771479)</f>
      </c>
      <c r="R142" s="70">
        <f>IF(ISERROR(Q142*100),"",Q142*100)</f>
      </c>
      <c r="S142" s="77"/>
      <c r="T142" s="67">
        <f t="shared" si="31"/>
      </c>
      <c r="U142" s="77"/>
      <c r="V142" s="72">
        <f>IF(ISERROR(U142*$Y$7),"",U142*$Y$7)</f>
        <v>0</v>
      </c>
      <c r="W142" s="72">
        <f>IF(ISERROR(V142+U142),"",V142+U142)</f>
        <v>0</v>
      </c>
      <c r="X142" s="72">
        <f>IF(ISERROR(Q142*W142),"",Q142*W142)</f>
      </c>
      <c r="Y142" s="67">
        <f>IF(ISERROR(T142-X142),"",T142-X142)</f>
      </c>
      <c r="Z142" s="76"/>
      <c r="AA142" s="73"/>
    </row>
  </sheetData>
  <sheetProtection/>
  <mergeCells count="11">
    <mergeCell ref="L2:M3"/>
    <mergeCell ref="L4:M5"/>
    <mergeCell ref="R2:U3"/>
    <mergeCell ref="R4:U5"/>
    <mergeCell ref="W4:Y5"/>
    <mergeCell ref="AA4:AA5"/>
    <mergeCell ref="AA2:AA3"/>
    <mergeCell ref="R7:X7"/>
    <mergeCell ref="V2:V3"/>
    <mergeCell ref="V4:V5"/>
    <mergeCell ref="W2:Y3"/>
  </mergeCells>
  <conditionalFormatting sqref="I137:J142">
    <cfRule type="expression" priority="1" dxfId="12" stopIfTrue="1">
      <formula>ISNA(I143)</formula>
    </cfRule>
  </conditionalFormatting>
  <conditionalFormatting sqref="L11">
    <cfRule type="expression" priority="2" dxfId="13" stopIfTrue="1">
      <formula>ISNA(L23)</formula>
    </cfRule>
  </conditionalFormatting>
  <conditionalFormatting sqref="T12:T142 K12:K142 H12:H142">
    <cfRule type="expression" priority="3" dxfId="12" stopIfTrue="1">
      <formula>ISNA(H12)</formula>
    </cfRule>
  </conditionalFormatting>
  <printOptions/>
  <pageMargins left="0.4724409448818898" right="0.4724409448818898" top="0.7874015748031497" bottom="0.7874015748031497" header="0.3937007874015748" footer="0.3937007874015748"/>
  <pageSetup fitToHeight="0" fitToWidth="1" horizontalDpi="600" verticalDpi="600" orientation="portrait" paperSize="9" scale="43" r:id="rId1"/>
  <headerFooter alignWithMargins="0">
    <oddHeader>&amp;C&amp;F</oddHeader>
    <oddFooter>&amp;L&amp;Z&amp;F&amp;A&amp;CPage &amp;P</oddFooter>
  </headerFooter>
  <rowBreaks count="1" manualBreakCount="1">
    <brk id="76" max="26" man="1"/>
  </rowBreaks>
  <ignoredErrors>
    <ignoredError sqref="B9:H9 U9 M9:T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142"/>
  <sheetViews>
    <sheetView showZeros="0" view="pageBreakPreview" zoomScale="75" zoomScaleNormal="75" zoomScaleSheetLayoutView="75" zoomScalePageLayoutView="0" workbookViewId="0" topLeftCell="A1">
      <selection activeCell="Z3" sqref="Z3"/>
    </sheetView>
  </sheetViews>
  <sheetFormatPr defaultColWidth="9.140625" defaultRowHeight="18.75" customHeight="1"/>
  <cols>
    <col min="1" max="1" width="11.140625" style="16" customWidth="1"/>
    <col min="2" max="2" width="11.140625" style="78" customWidth="1"/>
    <col min="3" max="6" width="11.140625" style="16" hidden="1" customWidth="1"/>
    <col min="7" max="7" width="11.140625" style="15" customWidth="1"/>
    <col min="8" max="8" width="11.140625" style="16" customWidth="1"/>
    <col min="9" max="11" width="11.140625" style="16" hidden="1" customWidth="1"/>
    <col min="12" max="13" width="11.140625" style="15" customWidth="1"/>
    <col min="14" max="17" width="11.140625" style="15" hidden="1" customWidth="1"/>
    <col min="18" max="18" width="11.140625" style="15" customWidth="1"/>
    <col min="19" max="19" width="11.140625" style="16" customWidth="1"/>
    <col min="20" max="20" width="11.140625" style="15" customWidth="1"/>
    <col min="21" max="21" width="11.140625" style="16" customWidth="1"/>
    <col min="22" max="24" width="12.7109375" style="15" customWidth="1"/>
    <col min="25" max="25" width="15.8515625" style="15" customWidth="1"/>
    <col min="26" max="26" width="14.00390625" style="16" customWidth="1"/>
    <col min="27" max="27" width="30.00390625" style="16" customWidth="1"/>
    <col min="28" max="28" width="20.140625" style="16" customWidth="1"/>
    <col min="29" max="32" width="9.140625" style="16" customWidth="1"/>
    <col min="33" max="16384" width="9.140625" style="17" customWidth="1"/>
  </cols>
  <sheetData>
    <row r="1" spans="1:28" ht="18.75" customHeight="1" thickBot="1">
      <c r="A1" s="11"/>
      <c r="B1" s="12"/>
      <c r="C1" s="13"/>
      <c r="D1" s="13"/>
      <c r="E1" s="13"/>
      <c r="F1" s="13"/>
      <c r="G1" s="14"/>
      <c r="H1" s="13"/>
      <c r="I1" s="13"/>
      <c r="J1" s="13"/>
      <c r="K1" s="13"/>
      <c r="L1" s="14"/>
      <c r="AB1" s="86"/>
    </row>
    <row r="2" spans="1:31" ht="18.75" customHeight="1">
      <c r="A2" s="11"/>
      <c r="B2" s="12"/>
      <c r="C2" s="13"/>
      <c r="D2" s="13"/>
      <c r="E2" s="13"/>
      <c r="F2" s="13"/>
      <c r="G2" s="14"/>
      <c r="H2" s="13"/>
      <c r="I2" s="13"/>
      <c r="J2" s="13"/>
      <c r="K2" s="84"/>
      <c r="L2" s="265" t="s">
        <v>73</v>
      </c>
      <c r="M2" s="256"/>
      <c r="N2" s="18"/>
      <c r="O2" s="18"/>
      <c r="P2" s="18"/>
      <c r="Q2" s="18"/>
      <c r="R2" s="256"/>
      <c r="S2" s="256"/>
      <c r="T2" s="256"/>
      <c r="U2" s="256"/>
      <c r="V2" s="256" t="s">
        <v>74</v>
      </c>
      <c r="W2" s="259" t="s">
        <v>87</v>
      </c>
      <c r="X2" s="260"/>
      <c r="Y2" s="261"/>
      <c r="Z2" s="81" t="s">
        <v>2</v>
      </c>
      <c r="AA2" s="253"/>
      <c r="AB2" s="87"/>
      <c r="AC2" s="19"/>
      <c r="AD2" s="19"/>
      <c r="AE2" s="20"/>
    </row>
    <row r="3" spans="1:31" ht="18.75" customHeight="1">
      <c r="A3" s="21" t="s">
        <v>0</v>
      </c>
      <c r="B3" s="12"/>
      <c r="C3" s="21"/>
      <c r="D3" s="21"/>
      <c r="E3" s="21"/>
      <c r="F3" s="21"/>
      <c r="G3" s="22"/>
      <c r="H3" s="21"/>
      <c r="I3" s="21"/>
      <c r="J3" s="21"/>
      <c r="K3" s="85" t="s">
        <v>77</v>
      </c>
      <c r="L3" s="266"/>
      <c r="M3" s="257"/>
      <c r="N3" s="23"/>
      <c r="O3" s="23"/>
      <c r="P3" s="23"/>
      <c r="Q3" s="23"/>
      <c r="R3" s="257"/>
      <c r="S3" s="257"/>
      <c r="T3" s="257"/>
      <c r="U3" s="257"/>
      <c r="V3" s="257"/>
      <c r="W3" s="262"/>
      <c r="X3" s="263"/>
      <c r="Y3" s="264"/>
      <c r="Z3" s="217"/>
      <c r="AA3" s="254"/>
      <c r="AB3" s="87"/>
      <c r="AC3" s="19"/>
      <c r="AD3" s="19"/>
      <c r="AE3" s="20"/>
    </row>
    <row r="4" spans="1:31" ht="18.75" customHeight="1">
      <c r="A4" s="21"/>
      <c r="B4" s="12"/>
      <c r="C4" s="21"/>
      <c r="D4" s="21"/>
      <c r="E4" s="21"/>
      <c r="F4" s="21"/>
      <c r="G4" s="22"/>
      <c r="H4" s="21"/>
      <c r="I4" s="21"/>
      <c r="J4" s="21"/>
      <c r="K4" s="85" t="s">
        <v>41</v>
      </c>
      <c r="L4" s="266" t="s">
        <v>1</v>
      </c>
      <c r="M4" s="257"/>
      <c r="N4" s="23"/>
      <c r="O4" s="23"/>
      <c r="P4" s="23"/>
      <c r="Q4" s="23"/>
      <c r="R4" s="268"/>
      <c r="S4" s="269"/>
      <c r="T4" s="269"/>
      <c r="U4" s="270"/>
      <c r="V4" s="257" t="s">
        <v>75</v>
      </c>
      <c r="W4" s="245"/>
      <c r="X4" s="246"/>
      <c r="Y4" s="247"/>
      <c r="Z4" s="82" t="s">
        <v>3</v>
      </c>
      <c r="AA4" s="251"/>
      <c r="AB4" s="87"/>
      <c r="AC4" s="25"/>
      <c r="AD4" s="25"/>
      <c r="AE4" s="26"/>
    </row>
    <row r="5" spans="1:31" ht="18.75" customHeight="1" thickBot="1">
      <c r="A5" s="21"/>
      <c r="B5" s="12"/>
      <c r="C5" s="21"/>
      <c r="D5" s="21"/>
      <c r="E5" s="21"/>
      <c r="F5" s="21"/>
      <c r="G5" s="22"/>
      <c r="H5" s="21"/>
      <c r="I5" s="21"/>
      <c r="J5" s="21"/>
      <c r="K5" s="21"/>
      <c r="L5" s="267"/>
      <c r="M5" s="258"/>
      <c r="N5" s="27"/>
      <c r="O5" s="27"/>
      <c r="P5" s="27"/>
      <c r="Q5" s="27"/>
      <c r="R5" s="271"/>
      <c r="S5" s="272"/>
      <c r="T5" s="272"/>
      <c r="U5" s="273"/>
      <c r="V5" s="258"/>
      <c r="W5" s="248"/>
      <c r="X5" s="249"/>
      <c r="Y5" s="250"/>
      <c r="Z5" s="80"/>
      <c r="AA5" s="252"/>
      <c r="AB5" s="86"/>
      <c r="AC5" s="25"/>
      <c r="AD5" s="25"/>
      <c r="AE5" s="26"/>
    </row>
    <row r="6" spans="1:31" ht="9.75" customHeight="1">
      <c r="A6" s="21"/>
      <c r="B6" s="12"/>
      <c r="C6" s="21"/>
      <c r="D6" s="21"/>
      <c r="E6" s="21"/>
      <c r="F6" s="21"/>
      <c r="G6" s="22"/>
      <c r="H6" s="21"/>
      <c r="I6" s="21"/>
      <c r="J6" s="21"/>
      <c r="K6" s="21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4"/>
      <c r="AB6" s="88"/>
      <c r="AC6" s="25"/>
      <c r="AD6" s="25"/>
      <c r="AE6" s="26"/>
    </row>
    <row r="7" spans="1:31" ht="30.75" customHeight="1">
      <c r="A7" s="21" t="s">
        <v>0</v>
      </c>
      <c r="B7" s="12"/>
      <c r="C7" s="21"/>
      <c r="D7" s="21"/>
      <c r="E7" s="21"/>
      <c r="F7" s="21"/>
      <c r="G7" s="22"/>
      <c r="H7" s="21"/>
      <c r="I7" s="21"/>
      <c r="J7" s="21"/>
      <c r="K7" s="21"/>
      <c r="L7" s="22"/>
      <c r="M7" s="22"/>
      <c r="N7" s="22"/>
      <c r="O7" s="22"/>
      <c r="P7" s="22"/>
      <c r="Q7" s="22"/>
      <c r="R7" s="255" t="s">
        <v>81</v>
      </c>
      <c r="S7" s="255"/>
      <c r="T7" s="255"/>
      <c r="U7" s="255"/>
      <c r="V7" s="255"/>
      <c r="W7" s="255"/>
      <c r="X7" s="255"/>
      <c r="Y7" s="79">
        <v>0.4</v>
      </c>
      <c r="Z7" s="29"/>
      <c r="AA7" s="29"/>
      <c r="AB7" s="88"/>
      <c r="AC7" s="30"/>
      <c r="AD7" s="30"/>
      <c r="AE7" s="30"/>
    </row>
    <row r="8" spans="1:31" ht="9.75" customHeight="1">
      <c r="A8" s="21"/>
      <c r="B8" s="12"/>
      <c r="C8" s="21"/>
      <c r="D8" s="21"/>
      <c r="E8" s="21"/>
      <c r="F8" s="21"/>
      <c r="G8" s="22"/>
      <c r="H8" s="21"/>
      <c r="I8" s="21"/>
      <c r="J8" s="21"/>
      <c r="K8" s="21"/>
      <c r="L8" s="22"/>
      <c r="M8" s="22"/>
      <c r="N8" s="22"/>
      <c r="O8" s="22"/>
      <c r="P8" s="22"/>
      <c r="Q8" s="22"/>
      <c r="R8" s="31"/>
      <c r="S8" s="31"/>
      <c r="T8" s="31"/>
      <c r="U8" s="31"/>
      <c r="V8" s="31"/>
      <c r="W8" s="31"/>
      <c r="X8" s="31"/>
      <c r="Y8" s="32"/>
      <c r="Z8" s="33"/>
      <c r="AA8" s="33"/>
      <c r="AB8" s="89"/>
      <c r="AC8" s="30"/>
      <c r="AD8" s="30"/>
      <c r="AE8" s="30"/>
    </row>
    <row r="9" spans="1:28" ht="38.25" customHeight="1">
      <c r="A9" s="34">
        <v>1</v>
      </c>
      <c r="B9" s="34" t="s">
        <v>4</v>
      </c>
      <c r="C9" s="34" t="s">
        <v>5</v>
      </c>
      <c r="D9" s="34" t="s">
        <v>6</v>
      </c>
      <c r="E9" s="34" t="s">
        <v>7</v>
      </c>
      <c r="F9" s="34" t="s">
        <v>8</v>
      </c>
      <c r="G9" s="35" t="s">
        <v>9</v>
      </c>
      <c r="H9" s="34" t="s">
        <v>10</v>
      </c>
      <c r="I9" s="34" t="s">
        <v>11</v>
      </c>
      <c r="J9" s="34" t="s">
        <v>12</v>
      </c>
      <c r="K9" s="34"/>
      <c r="L9" s="35" t="s">
        <v>13</v>
      </c>
      <c r="M9" s="35" t="s">
        <v>14</v>
      </c>
      <c r="N9" s="35" t="s">
        <v>15</v>
      </c>
      <c r="O9" s="35" t="s">
        <v>16</v>
      </c>
      <c r="P9" s="35" t="s">
        <v>17</v>
      </c>
      <c r="Q9" s="35" t="s">
        <v>18</v>
      </c>
      <c r="R9" s="35" t="s">
        <v>19</v>
      </c>
      <c r="S9" s="34" t="s">
        <v>20</v>
      </c>
      <c r="T9" s="35" t="s">
        <v>21</v>
      </c>
      <c r="U9" s="34" t="s">
        <v>22</v>
      </c>
      <c r="V9" s="35">
        <v>10</v>
      </c>
      <c r="W9" s="36" t="s">
        <v>79</v>
      </c>
      <c r="X9" s="36" t="s">
        <v>78</v>
      </c>
      <c r="Y9" s="36" t="s">
        <v>80</v>
      </c>
      <c r="Z9" s="37">
        <v>14</v>
      </c>
      <c r="AA9" s="38">
        <v>15</v>
      </c>
      <c r="AB9" s="90" t="s">
        <v>0</v>
      </c>
    </row>
    <row r="10" spans="1:28" ht="55.5" customHeight="1">
      <c r="A10" s="39" t="s">
        <v>23</v>
      </c>
      <c r="B10" s="39" t="s">
        <v>24</v>
      </c>
      <c r="C10" s="39" t="s">
        <v>25</v>
      </c>
      <c r="D10" s="39" t="s">
        <v>26</v>
      </c>
      <c r="E10" s="39" t="s">
        <v>27</v>
      </c>
      <c r="F10" s="39" t="s">
        <v>28</v>
      </c>
      <c r="G10" s="40" t="s">
        <v>29</v>
      </c>
      <c r="H10" s="39" t="s">
        <v>30</v>
      </c>
      <c r="I10" s="39" t="s">
        <v>31</v>
      </c>
      <c r="J10" s="39" t="s">
        <v>32</v>
      </c>
      <c r="K10" s="42" t="s">
        <v>76</v>
      </c>
      <c r="L10" s="41" t="s">
        <v>33</v>
      </c>
      <c r="M10" s="40" t="s">
        <v>34</v>
      </c>
      <c r="N10" s="40" t="s">
        <v>82</v>
      </c>
      <c r="O10" s="40"/>
      <c r="P10" s="40"/>
      <c r="Q10" s="40" t="s">
        <v>83</v>
      </c>
      <c r="R10" s="40" t="s">
        <v>35</v>
      </c>
      <c r="S10" s="39" t="s">
        <v>36</v>
      </c>
      <c r="T10" s="40" t="s">
        <v>37</v>
      </c>
      <c r="U10" s="39" t="s">
        <v>38</v>
      </c>
      <c r="V10" s="40" t="s">
        <v>71</v>
      </c>
      <c r="W10" s="40" t="s">
        <v>39</v>
      </c>
      <c r="X10" s="40" t="s">
        <v>70</v>
      </c>
      <c r="Y10" s="40" t="s">
        <v>69</v>
      </c>
      <c r="Z10" s="39" t="s">
        <v>40</v>
      </c>
      <c r="AA10" s="42" t="s">
        <v>72</v>
      </c>
      <c r="AB10" s="90"/>
    </row>
    <row r="11" spans="1:28" ht="18.75" customHeight="1">
      <c r="A11" s="43" t="s">
        <v>130</v>
      </c>
      <c r="B11" s="44"/>
      <c r="C11" s="44"/>
      <c r="D11" s="44"/>
      <c r="E11" s="44"/>
      <c r="F11" s="44"/>
      <c r="G11" s="45"/>
      <c r="H11" s="44"/>
      <c r="I11" s="44"/>
      <c r="J11" s="44"/>
      <c r="K11" s="91"/>
      <c r="L11" s="46"/>
      <c r="M11" s="45"/>
      <c r="N11" s="45"/>
      <c r="O11" s="45"/>
      <c r="P11" s="45"/>
      <c r="Q11" s="45"/>
      <c r="R11" s="45"/>
      <c r="S11" s="44"/>
      <c r="T11" s="47"/>
      <c r="U11" s="44"/>
      <c r="V11" s="45"/>
      <c r="W11" s="45"/>
      <c r="X11" s="45"/>
      <c r="Y11" s="48">
        <v>35</v>
      </c>
      <c r="Z11" s="44"/>
      <c r="AA11" s="49" t="s">
        <v>154</v>
      </c>
      <c r="AB11" s="92"/>
    </row>
    <row r="12" spans="1:28" s="60" customFormat="1" ht="18.75" customHeight="1">
      <c r="A12" s="43" t="s">
        <v>131</v>
      </c>
      <c r="B12" s="50">
        <v>4170</v>
      </c>
      <c r="C12" s="51">
        <f>VLOOKUP($B12,[0]!Loadunits,7)</f>
        <v>3.5</v>
      </c>
      <c r="D12" s="51">
        <f>VLOOKUP($B12,[0]!Loadunits,6)</f>
        <v>1000</v>
      </c>
      <c r="E12" s="51">
        <f>VLOOKUP($B12,[0]!Loadunits,2)</f>
        <v>18.5</v>
      </c>
      <c r="F12" s="51">
        <f>VLOOKUP($B12,[0]!Loadunits,1)</f>
        <v>4000</v>
      </c>
      <c r="G12" s="52">
        <f aca="true" t="shared" si="0" ref="G12:G43">IF(ISERROR($E12+($B12-$F12)/$D12*$C12),"",$E12+($B12-$F12)/$D12*$C12)</f>
        <v>19.095</v>
      </c>
      <c r="H12" s="53">
        <f>IF(ISERROR(VLOOKUP($G12,[0]!flow,3)),"",VLOOKUP($G12,[0]!flow,3))</f>
        <v>133</v>
      </c>
      <c r="I12" s="51">
        <f>VLOOKUP($H12,[0]!pipe,2)</f>
        <v>130.38</v>
      </c>
      <c r="J12" s="51">
        <f aca="true" t="shared" si="1" ref="J12:J43">(I12/2000)*(I12/2000)*3.14</f>
        <v>0.013344171354000001</v>
      </c>
      <c r="K12" s="83">
        <f>IF(ISERROR(VLOOKUP($G12,[0]!flow,3)),"",VLOOKUP($G12,[0]!flow,3))</f>
        <v>133</v>
      </c>
      <c r="L12" s="93">
        <f>IF(ISERROR(IF(H12=K12,$K$2,IF(H12&gt;K12,$K$3,$K$4))),"",IF(H12=K12,$K$2,IF(H12&gt;K12,$K$3,$K$4)))</f>
        <v>0</v>
      </c>
      <c r="M12" s="52">
        <f aca="true" t="shared" si="2" ref="M12:M43">IF(ISERROR($G12/J12/1000),"",$G12/J12/1000)</f>
        <v>1.430961840449999</v>
      </c>
      <c r="N12" s="54">
        <f aca="true" t="shared" si="3" ref="N12:N43">IF(ISERROR((I12)^0.6935),"",(I12)^0.6935)</f>
        <v>29.302104466376413</v>
      </c>
      <c r="O12" s="54">
        <f aca="true" t="shared" si="4" ref="O12:O43">IF(ISERROR(N12*0.552),"",N12*0.552)</f>
        <v>16.17476166543978</v>
      </c>
      <c r="P12" s="54">
        <f aca="true" t="shared" si="5" ref="P12:P43">IF(ISERROR(M12/O12),"",M12/O12)</f>
        <v>0.08846880529358898</v>
      </c>
      <c r="Q12" s="54">
        <f aca="true" t="shared" si="6" ref="Q12:Q43">IF(ISERROR(P12^1.771479),"",P12^1.771479)</f>
        <v>0.013622627779192355</v>
      </c>
      <c r="R12" s="55">
        <f aca="true" t="shared" si="7" ref="R12:R43">IF(ISERROR(Q12*100),"",Q12*100)</f>
        <v>1.3622627779192356</v>
      </c>
      <c r="S12" s="56">
        <v>1</v>
      </c>
      <c r="T12" s="52">
        <f aca="true" t="shared" si="8" ref="T12:T43">IF(ISERROR(VLOOKUP($Z12,PRINT_AREA,25,FALSE)+$S12),"",VLOOKUP($Z12,PRINT_AREA,25,FALSE)+$S12)</f>
        <v>36</v>
      </c>
      <c r="U12" s="56">
        <v>22</v>
      </c>
      <c r="V12" s="57">
        <f aca="true" t="shared" si="9" ref="V12:V43">IF(ISERROR(U12*$Y$7),"",U12*$Y$7)</f>
        <v>8.8</v>
      </c>
      <c r="W12" s="57">
        <f aca="true" t="shared" si="10" ref="W12:W43">IF(ISERROR(V12+U12),"",V12+U12)</f>
        <v>30.8</v>
      </c>
      <c r="X12" s="57">
        <f aca="true" t="shared" si="11" ref="X12:X43">IF(ISERROR(Q12*W12),"",Q12*W12)</f>
        <v>0.4195769355991245</v>
      </c>
      <c r="Y12" s="52">
        <f aca="true" t="shared" si="12" ref="Y12:Y43">IF(ISERROR(T12-X12),"",T12-X12)</f>
        <v>35.580423064400875</v>
      </c>
      <c r="Z12" s="58" t="s">
        <v>130</v>
      </c>
      <c r="AA12" s="59"/>
      <c r="AB12" s="92"/>
    </row>
    <row r="13" spans="1:28" s="60" customFormat="1" ht="18.75" customHeight="1">
      <c r="A13" s="43" t="s">
        <v>132</v>
      </c>
      <c r="B13" s="50">
        <v>1960</v>
      </c>
      <c r="C13" s="51">
        <f>VLOOKUP($B13,[0]!Loadunits,7)</f>
        <v>2</v>
      </c>
      <c r="D13" s="51">
        <f>VLOOKUP($B13,[0]!Loadunits,6)</f>
        <v>500</v>
      </c>
      <c r="E13" s="51">
        <f>VLOOKUP($B13,[0]!Loadunits,2)</f>
        <v>9.2</v>
      </c>
      <c r="F13" s="51">
        <f>VLOOKUP($B13,[0]!Loadunits,1)</f>
        <v>1500</v>
      </c>
      <c r="G13" s="52">
        <f t="shared" si="0"/>
        <v>11.04</v>
      </c>
      <c r="H13" s="53">
        <f>IF(ISERROR(VLOOKUP($G13,[0]!flow,3)),"",VLOOKUP($G13,[0]!flow,3))</f>
        <v>108</v>
      </c>
      <c r="I13" s="51">
        <f>VLOOKUP($H13,[0]!pipe,2)</f>
        <v>105.12</v>
      </c>
      <c r="J13" s="51">
        <f t="shared" si="1"/>
        <v>0.008674418304000002</v>
      </c>
      <c r="K13" s="83">
        <f>IF(ISERROR(VLOOKUP($G13,[0]!flow,3)),"",VLOOKUP($G13,[0]!flow,3))</f>
        <v>108</v>
      </c>
      <c r="L13" s="93">
        <f aca="true" t="shared" si="13" ref="L13:L76">IF(ISERROR(IF(H13=K13,$K$2,IF(H13&gt;K13,$K$3,$K$4))),"",IF(H13=K13,$K$2,IF(H13&gt;K13,$K$3,$K$4)))</f>
        <v>0</v>
      </c>
      <c r="M13" s="52">
        <f t="shared" si="2"/>
        <v>1.272707818910366</v>
      </c>
      <c r="N13" s="54">
        <f t="shared" si="3"/>
        <v>25.237061832112236</v>
      </c>
      <c r="O13" s="54">
        <f t="shared" si="4"/>
        <v>13.930858131325955</v>
      </c>
      <c r="P13" s="54">
        <f t="shared" si="5"/>
        <v>0.09135889597845098</v>
      </c>
      <c r="Q13" s="54">
        <f t="shared" si="6"/>
        <v>0.01442088594833736</v>
      </c>
      <c r="R13" s="55">
        <f t="shared" si="7"/>
        <v>1.4420885948337359</v>
      </c>
      <c r="S13" s="56"/>
      <c r="T13" s="52">
        <f t="shared" si="8"/>
        <v>35.580423064400875</v>
      </c>
      <c r="U13" s="56">
        <v>35</v>
      </c>
      <c r="V13" s="57">
        <f t="shared" si="9"/>
        <v>14</v>
      </c>
      <c r="W13" s="57">
        <f t="shared" si="10"/>
        <v>49</v>
      </c>
      <c r="X13" s="57">
        <f t="shared" si="11"/>
        <v>0.7066234114685306</v>
      </c>
      <c r="Y13" s="52">
        <f t="shared" si="12"/>
        <v>34.87379965293235</v>
      </c>
      <c r="Z13" s="58" t="s">
        <v>131</v>
      </c>
      <c r="AA13" s="59"/>
      <c r="AB13" s="92"/>
    </row>
    <row r="14" spans="1:28" s="60" customFormat="1" ht="18.75" customHeight="1">
      <c r="A14" s="43" t="s">
        <v>133</v>
      </c>
      <c r="B14" s="50">
        <v>2210</v>
      </c>
      <c r="C14" s="51">
        <f>VLOOKUP($B14,[0]!Loadunits,7)</f>
        <v>4</v>
      </c>
      <c r="D14" s="51">
        <f>VLOOKUP($B14,[0]!Loadunits,6)</f>
        <v>1000</v>
      </c>
      <c r="E14" s="51">
        <f>VLOOKUP($B14,[0]!Loadunits,2)</f>
        <v>11.2</v>
      </c>
      <c r="F14" s="51">
        <f>VLOOKUP($B14,[0]!Loadunits,1)</f>
        <v>2000</v>
      </c>
      <c r="G14" s="52">
        <f t="shared" si="0"/>
        <v>12.04</v>
      </c>
      <c r="H14" s="53">
        <f>IF(ISERROR(VLOOKUP($G14,[0]!flow,3)),"",VLOOKUP($G14,[0]!flow,3))</f>
        <v>108</v>
      </c>
      <c r="I14" s="51">
        <f>VLOOKUP($H14,[0]!pipe,2)</f>
        <v>105.12</v>
      </c>
      <c r="J14" s="51">
        <f t="shared" si="1"/>
        <v>0.008674418304000002</v>
      </c>
      <c r="K14" s="83">
        <f>IF(ISERROR(VLOOKUP($G14,[0]!flow,3)),"",VLOOKUP($G14,[0]!flow,3))</f>
        <v>108</v>
      </c>
      <c r="L14" s="93">
        <f t="shared" si="13"/>
        <v>0</v>
      </c>
      <c r="M14" s="52">
        <f t="shared" si="2"/>
        <v>1.38798932424645</v>
      </c>
      <c r="N14" s="54">
        <f t="shared" si="3"/>
        <v>25.237061832112236</v>
      </c>
      <c r="O14" s="54">
        <f t="shared" si="4"/>
        <v>13.930858131325955</v>
      </c>
      <c r="P14" s="54">
        <f t="shared" si="5"/>
        <v>0.09963415829533967</v>
      </c>
      <c r="Q14" s="54">
        <f t="shared" si="6"/>
        <v>0.016815169884870584</v>
      </c>
      <c r="R14" s="55">
        <f t="shared" si="7"/>
        <v>1.6815169884870584</v>
      </c>
      <c r="S14" s="56">
        <v>0</v>
      </c>
      <c r="T14" s="52">
        <f t="shared" si="8"/>
        <v>34.87379965293235</v>
      </c>
      <c r="U14" s="56">
        <v>40</v>
      </c>
      <c r="V14" s="57">
        <f t="shared" si="9"/>
        <v>16</v>
      </c>
      <c r="W14" s="57">
        <f t="shared" si="10"/>
        <v>56</v>
      </c>
      <c r="X14" s="57">
        <f t="shared" si="11"/>
        <v>0.9416495135527527</v>
      </c>
      <c r="Y14" s="52">
        <f t="shared" si="12"/>
        <v>33.932150139379594</v>
      </c>
      <c r="Z14" s="58" t="s">
        <v>132</v>
      </c>
      <c r="AA14" s="59"/>
      <c r="AB14" s="92"/>
    </row>
    <row r="15" spans="1:28" s="60" customFormat="1" ht="18.75" customHeight="1">
      <c r="A15" s="43" t="s">
        <v>134</v>
      </c>
      <c r="B15" s="50"/>
      <c r="C15" s="51" t="e">
        <f>VLOOKUP($B15,[0]!Loadunits,7)</f>
        <v>#N/A</v>
      </c>
      <c r="D15" s="51" t="e">
        <f>VLOOKUP($B15,[0]!Loadunits,6)</f>
        <v>#N/A</v>
      </c>
      <c r="E15" s="51" t="e">
        <f>VLOOKUP($B15,[0]!Loadunits,2)</f>
        <v>#N/A</v>
      </c>
      <c r="F15" s="51" t="e">
        <f>VLOOKUP($B15,[0]!Loadunits,1)</f>
        <v>#N/A</v>
      </c>
      <c r="G15" s="52">
        <f t="shared" si="0"/>
      </c>
      <c r="H15" s="53">
        <f>IF(ISERROR(VLOOKUP($G15,[0]!flow,3)),"",VLOOKUP($G15,[0]!flow,3))</f>
      </c>
      <c r="I15" s="51" t="e">
        <f>VLOOKUP($H15,[0]!pipe,2)</f>
        <v>#N/A</v>
      </c>
      <c r="J15" s="51" t="e">
        <f t="shared" si="1"/>
        <v>#N/A</v>
      </c>
      <c r="K15" s="83">
        <f>IF(ISERROR(VLOOKUP($G15,[0]!flow,3)),"",VLOOKUP($G15,[0]!flow,3))</f>
      </c>
      <c r="L15" s="93">
        <f t="shared" si="13"/>
        <v>0</v>
      </c>
      <c r="M15" s="52">
        <f t="shared" si="2"/>
      </c>
      <c r="N15" s="54">
        <f t="shared" si="3"/>
      </c>
      <c r="O15" s="54">
        <f t="shared" si="4"/>
      </c>
      <c r="P15" s="54">
        <f t="shared" si="5"/>
      </c>
      <c r="Q15" s="54">
        <f t="shared" si="6"/>
      </c>
      <c r="R15" s="55">
        <f t="shared" si="7"/>
      </c>
      <c r="S15" s="56"/>
      <c r="T15" s="52">
        <f t="shared" si="8"/>
        <v>33.932150139379594</v>
      </c>
      <c r="U15" s="56"/>
      <c r="V15" s="57">
        <f t="shared" si="9"/>
        <v>0</v>
      </c>
      <c r="W15" s="57">
        <f t="shared" si="10"/>
        <v>0</v>
      </c>
      <c r="X15" s="57">
        <f t="shared" si="11"/>
      </c>
      <c r="Y15" s="52">
        <f t="shared" si="12"/>
      </c>
      <c r="Z15" s="58" t="s">
        <v>133</v>
      </c>
      <c r="AA15" s="59"/>
      <c r="AB15" s="92"/>
    </row>
    <row r="16" spans="1:28" s="60" customFormat="1" ht="18.75" customHeight="1">
      <c r="A16" s="43" t="s">
        <v>135</v>
      </c>
      <c r="B16" s="50"/>
      <c r="C16" s="51" t="e">
        <f>VLOOKUP($B16,[0]!Loadunits,7)</f>
        <v>#N/A</v>
      </c>
      <c r="D16" s="51" t="e">
        <f>VLOOKUP($B16,[0]!Loadunits,6)</f>
        <v>#N/A</v>
      </c>
      <c r="E16" s="51" t="e">
        <f>VLOOKUP($B16,[0]!Loadunits,2)</f>
        <v>#N/A</v>
      </c>
      <c r="F16" s="51" t="e">
        <f>VLOOKUP($B16,[0]!Loadunits,1)</f>
        <v>#N/A</v>
      </c>
      <c r="G16" s="52">
        <f t="shared" si="0"/>
      </c>
      <c r="H16" s="53">
        <f>IF(ISERROR(VLOOKUP($G16,[0]!flow,3)),"",VLOOKUP($G16,[0]!flow,3))</f>
      </c>
      <c r="I16" s="51" t="e">
        <f>VLOOKUP($H16,[0]!pipe,2)</f>
        <v>#N/A</v>
      </c>
      <c r="J16" s="51" t="e">
        <f t="shared" si="1"/>
        <v>#N/A</v>
      </c>
      <c r="K16" s="83">
        <f>IF(ISERROR(VLOOKUP($G16,[0]!flow,3)),"",VLOOKUP($G16,[0]!flow,3))</f>
      </c>
      <c r="L16" s="93">
        <f t="shared" si="13"/>
        <v>0</v>
      </c>
      <c r="M16" s="52">
        <f t="shared" si="2"/>
      </c>
      <c r="N16" s="54">
        <f t="shared" si="3"/>
      </c>
      <c r="O16" s="54">
        <f t="shared" si="4"/>
      </c>
      <c r="P16" s="54">
        <f t="shared" si="5"/>
      </c>
      <c r="Q16" s="54">
        <f t="shared" si="6"/>
      </c>
      <c r="R16" s="55">
        <f t="shared" si="7"/>
      </c>
      <c r="S16" s="56"/>
      <c r="T16" s="52">
        <f t="shared" si="8"/>
      </c>
      <c r="U16" s="56"/>
      <c r="V16" s="57">
        <f t="shared" si="9"/>
        <v>0</v>
      </c>
      <c r="W16" s="57">
        <f t="shared" si="10"/>
        <v>0</v>
      </c>
      <c r="X16" s="57">
        <f t="shared" si="11"/>
      </c>
      <c r="Y16" s="52">
        <f t="shared" si="12"/>
      </c>
      <c r="Z16" s="58" t="s">
        <v>134</v>
      </c>
      <c r="AA16" s="59"/>
      <c r="AB16" s="92"/>
    </row>
    <row r="17" spans="1:28" s="60" customFormat="1" ht="18.75" customHeight="1">
      <c r="A17" s="43" t="s">
        <v>136</v>
      </c>
      <c r="B17" s="50"/>
      <c r="C17" s="51" t="e">
        <f>VLOOKUP($B17,[0]!Loadunits,7)</f>
        <v>#N/A</v>
      </c>
      <c r="D17" s="51" t="e">
        <f>VLOOKUP($B17,[0]!Loadunits,6)</f>
        <v>#N/A</v>
      </c>
      <c r="E17" s="51" t="e">
        <f>VLOOKUP($B17,[0]!Loadunits,2)</f>
        <v>#N/A</v>
      </c>
      <c r="F17" s="51" t="e">
        <f>VLOOKUP($B17,[0]!Loadunits,1)</f>
        <v>#N/A</v>
      </c>
      <c r="G17" s="52">
        <f t="shared" si="0"/>
      </c>
      <c r="H17" s="53">
        <f>IF(ISERROR(VLOOKUP($G17,[0]!flow,3)),"",VLOOKUP($G17,[0]!flow,3))</f>
      </c>
      <c r="I17" s="51" t="e">
        <f>VLOOKUP($H17,[0]!pipe,2)</f>
        <v>#N/A</v>
      </c>
      <c r="J17" s="51" t="e">
        <f t="shared" si="1"/>
        <v>#N/A</v>
      </c>
      <c r="K17" s="83">
        <f>IF(ISERROR(VLOOKUP($G17,[0]!flow,3)),"",VLOOKUP($G17,[0]!flow,3))</f>
      </c>
      <c r="L17" s="93">
        <f t="shared" si="13"/>
        <v>0</v>
      </c>
      <c r="M17" s="52">
        <f t="shared" si="2"/>
      </c>
      <c r="N17" s="54">
        <f t="shared" si="3"/>
      </c>
      <c r="O17" s="54">
        <f t="shared" si="4"/>
      </c>
      <c r="P17" s="54">
        <f t="shared" si="5"/>
      </c>
      <c r="Q17" s="54">
        <f t="shared" si="6"/>
      </c>
      <c r="R17" s="55">
        <f t="shared" si="7"/>
      </c>
      <c r="S17" s="56"/>
      <c r="T17" s="52">
        <f t="shared" si="8"/>
      </c>
      <c r="U17" s="56"/>
      <c r="V17" s="57">
        <f t="shared" si="9"/>
        <v>0</v>
      </c>
      <c r="W17" s="57">
        <f t="shared" si="10"/>
        <v>0</v>
      </c>
      <c r="X17" s="57">
        <f t="shared" si="11"/>
      </c>
      <c r="Y17" s="52">
        <f t="shared" si="12"/>
      </c>
      <c r="Z17" s="58" t="s">
        <v>135</v>
      </c>
      <c r="AA17" s="59"/>
      <c r="AB17" s="92"/>
    </row>
    <row r="18" spans="1:28" s="60" customFormat="1" ht="18.75" customHeight="1">
      <c r="A18" s="43" t="s">
        <v>137</v>
      </c>
      <c r="B18" s="50"/>
      <c r="C18" s="51" t="e">
        <f>VLOOKUP($B18,[0]!Loadunits,7)</f>
        <v>#N/A</v>
      </c>
      <c r="D18" s="51" t="e">
        <f>VLOOKUP($B18,[0]!Loadunits,6)</f>
        <v>#N/A</v>
      </c>
      <c r="E18" s="51" t="e">
        <f>VLOOKUP($B18,[0]!Loadunits,2)</f>
        <v>#N/A</v>
      </c>
      <c r="F18" s="51" t="e">
        <f>VLOOKUP($B18,[0]!Loadunits,1)</f>
        <v>#N/A</v>
      </c>
      <c r="G18" s="52">
        <f t="shared" si="0"/>
      </c>
      <c r="H18" s="53">
        <f>IF(ISERROR(VLOOKUP($G18,[0]!flow,3)),"",VLOOKUP($G18,[0]!flow,3))</f>
      </c>
      <c r="I18" s="51" t="e">
        <f>VLOOKUP($H18,[0]!pipe,2)</f>
        <v>#N/A</v>
      </c>
      <c r="J18" s="51" t="e">
        <f t="shared" si="1"/>
        <v>#N/A</v>
      </c>
      <c r="K18" s="83">
        <f>IF(ISERROR(VLOOKUP($G18,[0]!flow,3)),"",VLOOKUP($G18,[0]!flow,3))</f>
      </c>
      <c r="L18" s="93">
        <f t="shared" si="13"/>
        <v>0</v>
      </c>
      <c r="M18" s="52">
        <f t="shared" si="2"/>
      </c>
      <c r="N18" s="54">
        <f t="shared" si="3"/>
      </c>
      <c r="O18" s="54">
        <f t="shared" si="4"/>
      </c>
      <c r="P18" s="54">
        <f t="shared" si="5"/>
      </c>
      <c r="Q18" s="54">
        <f t="shared" si="6"/>
      </c>
      <c r="R18" s="55">
        <f t="shared" si="7"/>
      </c>
      <c r="S18" s="56"/>
      <c r="T18" s="52">
        <f t="shared" si="8"/>
      </c>
      <c r="U18" s="56"/>
      <c r="V18" s="57">
        <f t="shared" si="9"/>
        <v>0</v>
      </c>
      <c r="W18" s="57">
        <f t="shared" si="10"/>
        <v>0</v>
      </c>
      <c r="X18" s="57">
        <f t="shared" si="11"/>
      </c>
      <c r="Y18" s="52">
        <f t="shared" si="12"/>
      </c>
      <c r="Z18" s="58" t="s">
        <v>136</v>
      </c>
      <c r="AA18" s="59"/>
      <c r="AB18" s="92"/>
    </row>
    <row r="19" spans="1:28" s="60" customFormat="1" ht="18.75" customHeight="1">
      <c r="A19" s="43" t="s">
        <v>138</v>
      </c>
      <c r="B19" s="50"/>
      <c r="C19" s="51" t="e">
        <f>VLOOKUP($B19,[0]!Loadunits,7)</f>
        <v>#N/A</v>
      </c>
      <c r="D19" s="51" t="e">
        <f>VLOOKUP($B19,[0]!Loadunits,6)</f>
        <v>#N/A</v>
      </c>
      <c r="E19" s="51" t="e">
        <f>VLOOKUP($B19,[0]!Loadunits,2)</f>
        <v>#N/A</v>
      </c>
      <c r="F19" s="51" t="e">
        <f>VLOOKUP($B19,[0]!Loadunits,1)</f>
        <v>#N/A</v>
      </c>
      <c r="G19" s="52">
        <f t="shared" si="0"/>
      </c>
      <c r="H19" s="53">
        <f>IF(ISERROR(VLOOKUP($G19,[0]!flow,3)),"",VLOOKUP($G19,[0]!flow,3))</f>
      </c>
      <c r="I19" s="51" t="e">
        <f>VLOOKUP($H19,[0]!pipe,2)</f>
        <v>#N/A</v>
      </c>
      <c r="J19" s="51" t="e">
        <f t="shared" si="1"/>
        <v>#N/A</v>
      </c>
      <c r="K19" s="83">
        <f>IF(ISERROR(VLOOKUP($G19,[0]!flow,3)),"",VLOOKUP($G19,[0]!flow,3))</f>
      </c>
      <c r="L19" s="93">
        <f t="shared" si="13"/>
        <v>0</v>
      </c>
      <c r="M19" s="52">
        <f t="shared" si="2"/>
      </c>
      <c r="N19" s="54">
        <f t="shared" si="3"/>
      </c>
      <c r="O19" s="54">
        <f t="shared" si="4"/>
      </c>
      <c r="P19" s="54">
        <f t="shared" si="5"/>
      </c>
      <c r="Q19" s="54">
        <f t="shared" si="6"/>
      </c>
      <c r="R19" s="55">
        <f t="shared" si="7"/>
      </c>
      <c r="S19" s="56"/>
      <c r="T19" s="52">
        <f t="shared" si="8"/>
      </c>
      <c r="U19" s="56"/>
      <c r="V19" s="57">
        <f t="shared" si="9"/>
        <v>0</v>
      </c>
      <c r="W19" s="57">
        <f t="shared" si="10"/>
        <v>0</v>
      </c>
      <c r="X19" s="57">
        <f t="shared" si="11"/>
      </c>
      <c r="Y19" s="52">
        <f t="shared" si="12"/>
      </c>
      <c r="Z19" s="58" t="s">
        <v>137</v>
      </c>
      <c r="AA19" s="59"/>
      <c r="AB19" s="92"/>
    </row>
    <row r="20" spans="1:28" s="60" customFormat="1" ht="18.75" customHeight="1">
      <c r="A20" s="43" t="s">
        <v>139</v>
      </c>
      <c r="B20" s="50"/>
      <c r="C20" s="51" t="e">
        <f>VLOOKUP($B20,[0]!Loadunits,7)</f>
        <v>#N/A</v>
      </c>
      <c r="D20" s="51" t="e">
        <f>VLOOKUP($B20,[0]!Loadunits,6)</f>
        <v>#N/A</v>
      </c>
      <c r="E20" s="51" t="e">
        <f>VLOOKUP($B20,[0]!Loadunits,2)</f>
        <v>#N/A</v>
      </c>
      <c r="F20" s="51" t="e">
        <f>VLOOKUP($B20,[0]!Loadunits,1)</f>
        <v>#N/A</v>
      </c>
      <c r="G20" s="52">
        <f t="shared" si="0"/>
      </c>
      <c r="H20" s="53">
        <f>IF(ISERROR(VLOOKUP($G20,[0]!flow,3)),"",VLOOKUP($G20,[0]!flow,3))</f>
      </c>
      <c r="I20" s="51" t="e">
        <f>VLOOKUP($H20,[0]!pipe,2)</f>
        <v>#N/A</v>
      </c>
      <c r="J20" s="51" t="e">
        <f t="shared" si="1"/>
        <v>#N/A</v>
      </c>
      <c r="K20" s="83">
        <f>IF(ISERROR(VLOOKUP($G20,[0]!flow,3)),"",VLOOKUP($G20,[0]!flow,3))</f>
      </c>
      <c r="L20" s="93">
        <f t="shared" si="13"/>
        <v>0</v>
      </c>
      <c r="M20" s="52">
        <f t="shared" si="2"/>
      </c>
      <c r="N20" s="54">
        <f t="shared" si="3"/>
      </c>
      <c r="O20" s="54">
        <f t="shared" si="4"/>
      </c>
      <c r="P20" s="54">
        <f t="shared" si="5"/>
      </c>
      <c r="Q20" s="54">
        <f t="shared" si="6"/>
      </c>
      <c r="R20" s="55">
        <f t="shared" si="7"/>
      </c>
      <c r="S20" s="56"/>
      <c r="T20" s="52">
        <f t="shared" si="8"/>
      </c>
      <c r="U20" s="56"/>
      <c r="V20" s="57">
        <f t="shared" si="9"/>
        <v>0</v>
      </c>
      <c r="W20" s="57">
        <f t="shared" si="10"/>
        <v>0</v>
      </c>
      <c r="X20" s="57">
        <f t="shared" si="11"/>
      </c>
      <c r="Y20" s="52">
        <f t="shared" si="12"/>
      </c>
      <c r="Z20" s="58" t="s">
        <v>138</v>
      </c>
      <c r="AA20" s="59"/>
      <c r="AB20" s="92"/>
    </row>
    <row r="21" spans="1:28" s="60" customFormat="1" ht="18.75" customHeight="1">
      <c r="A21" s="43" t="s">
        <v>140</v>
      </c>
      <c r="B21" s="50"/>
      <c r="C21" s="51" t="e">
        <f>VLOOKUP($B21,[0]!Loadunits,7)</f>
        <v>#N/A</v>
      </c>
      <c r="D21" s="51" t="e">
        <f>VLOOKUP($B21,[0]!Loadunits,6)</f>
        <v>#N/A</v>
      </c>
      <c r="E21" s="51" t="e">
        <f>VLOOKUP($B21,[0]!Loadunits,2)</f>
        <v>#N/A</v>
      </c>
      <c r="F21" s="51" t="e">
        <f>VLOOKUP($B21,[0]!Loadunits,1)</f>
        <v>#N/A</v>
      </c>
      <c r="G21" s="52">
        <f t="shared" si="0"/>
      </c>
      <c r="H21" s="53">
        <f>IF(ISERROR(VLOOKUP($G21,[0]!flow,3)),"",VLOOKUP($G21,[0]!flow,3))</f>
      </c>
      <c r="I21" s="51" t="e">
        <f>VLOOKUP($H21,[0]!pipe,2)</f>
        <v>#N/A</v>
      </c>
      <c r="J21" s="51" t="e">
        <f t="shared" si="1"/>
        <v>#N/A</v>
      </c>
      <c r="K21" s="83">
        <f>IF(ISERROR(VLOOKUP($G21,[0]!flow,3)),"",VLOOKUP($G21,[0]!flow,3))</f>
      </c>
      <c r="L21" s="93">
        <f t="shared" si="13"/>
        <v>0</v>
      </c>
      <c r="M21" s="52">
        <f t="shared" si="2"/>
      </c>
      <c r="N21" s="54">
        <f t="shared" si="3"/>
      </c>
      <c r="O21" s="54">
        <f t="shared" si="4"/>
      </c>
      <c r="P21" s="54">
        <f t="shared" si="5"/>
      </c>
      <c r="Q21" s="54">
        <f t="shared" si="6"/>
      </c>
      <c r="R21" s="55">
        <f t="shared" si="7"/>
      </c>
      <c r="S21" s="56"/>
      <c r="T21" s="52">
        <f t="shared" si="8"/>
      </c>
      <c r="U21" s="56"/>
      <c r="V21" s="57">
        <f t="shared" si="9"/>
        <v>0</v>
      </c>
      <c r="W21" s="57">
        <f t="shared" si="10"/>
        <v>0</v>
      </c>
      <c r="X21" s="57">
        <f t="shared" si="11"/>
      </c>
      <c r="Y21" s="52">
        <f t="shared" si="12"/>
      </c>
      <c r="Z21" s="58" t="s">
        <v>139</v>
      </c>
      <c r="AA21" s="59"/>
      <c r="AB21" s="92"/>
    </row>
    <row r="22" spans="1:28" s="60" customFormat="1" ht="18.75" customHeight="1">
      <c r="A22" s="43" t="s">
        <v>141</v>
      </c>
      <c r="B22" s="50"/>
      <c r="C22" s="51" t="e">
        <f>VLOOKUP($B22,[0]!Loadunits,7)</f>
        <v>#N/A</v>
      </c>
      <c r="D22" s="51" t="e">
        <f>VLOOKUP($B22,[0]!Loadunits,6)</f>
        <v>#N/A</v>
      </c>
      <c r="E22" s="51" t="e">
        <f>VLOOKUP($B22,[0]!Loadunits,2)</f>
        <v>#N/A</v>
      </c>
      <c r="F22" s="51" t="e">
        <f>VLOOKUP($B22,[0]!Loadunits,1)</f>
        <v>#N/A</v>
      </c>
      <c r="G22" s="52">
        <f t="shared" si="0"/>
      </c>
      <c r="H22" s="53">
        <f>IF(ISERROR(VLOOKUP($G22,[0]!flow,3)),"",VLOOKUP($G22,[0]!flow,3))</f>
      </c>
      <c r="I22" s="51" t="e">
        <f>VLOOKUP($H22,[0]!pipe,2)</f>
        <v>#N/A</v>
      </c>
      <c r="J22" s="51" t="e">
        <f t="shared" si="1"/>
        <v>#N/A</v>
      </c>
      <c r="K22" s="83">
        <f>IF(ISERROR(VLOOKUP($G22,[0]!flow,3)),"",VLOOKUP($G22,[0]!flow,3))</f>
      </c>
      <c r="L22" s="93">
        <f t="shared" si="13"/>
        <v>0</v>
      </c>
      <c r="M22" s="52">
        <f t="shared" si="2"/>
      </c>
      <c r="N22" s="54">
        <f t="shared" si="3"/>
      </c>
      <c r="O22" s="54">
        <f t="shared" si="4"/>
      </c>
      <c r="P22" s="54">
        <f t="shared" si="5"/>
      </c>
      <c r="Q22" s="54">
        <f t="shared" si="6"/>
      </c>
      <c r="R22" s="55">
        <f t="shared" si="7"/>
      </c>
      <c r="S22" s="56"/>
      <c r="T22" s="52">
        <f t="shared" si="8"/>
      </c>
      <c r="U22" s="56"/>
      <c r="V22" s="57">
        <f t="shared" si="9"/>
        <v>0</v>
      </c>
      <c r="W22" s="57">
        <f t="shared" si="10"/>
        <v>0</v>
      </c>
      <c r="X22" s="57">
        <f t="shared" si="11"/>
      </c>
      <c r="Y22" s="52">
        <f t="shared" si="12"/>
      </c>
      <c r="Z22" s="58" t="s">
        <v>140</v>
      </c>
      <c r="AA22" s="59"/>
      <c r="AB22" s="92"/>
    </row>
    <row r="23" spans="1:28" s="60" customFormat="1" ht="18.75" customHeight="1">
      <c r="A23" s="43" t="s">
        <v>142</v>
      </c>
      <c r="B23" s="50"/>
      <c r="C23" s="51" t="e">
        <f>VLOOKUP($B23,[0]!Loadunits,7)</f>
        <v>#N/A</v>
      </c>
      <c r="D23" s="51" t="e">
        <f>VLOOKUP($B23,[0]!Loadunits,6)</f>
        <v>#N/A</v>
      </c>
      <c r="E23" s="51" t="e">
        <f>VLOOKUP($B23,[0]!Loadunits,2)</f>
        <v>#N/A</v>
      </c>
      <c r="F23" s="51" t="e">
        <f>VLOOKUP($B23,[0]!Loadunits,1)</f>
        <v>#N/A</v>
      </c>
      <c r="G23" s="52">
        <f t="shared" si="0"/>
      </c>
      <c r="H23" s="53">
        <f>IF(ISERROR(VLOOKUP($G23,[0]!flow,3)),"",VLOOKUP($G23,[0]!flow,3))</f>
      </c>
      <c r="I23" s="51" t="e">
        <f>VLOOKUP($H23,[0]!pipe,2)</f>
        <v>#N/A</v>
      </c>
      <c r="J23" s="51" t="e">
        <f t="shared" si="1"/>
        <v>#N/A</v>
      </c>
      <c r="K23" s="83">
        <f>IF(ISERROR(VLOOKUP($G23,[0]!flow,3)),"",VLOOKUP($G23,[0]!flow,3))</f>
      </c>
      <c r="L23" s="93">
        <f t="shared" si="13"/>
        <v>0</v>
      </c>
      <c r="M23" s="52">
        <f t="shared" si="2"/>
      </c>
      <c r="N23" s="54">
        <f t="shared" si="3"/>
      </c>
      <c r="O23" s="54">
        <f t="shared" si="4"/>
      </c>
      <c r="P23" s="54">
        <f t="shared" si="5"/>
      </c>
      <c r="Q23" s="54">
        <f t="shared" si="6"/>
      </c>
      <c r="R23" s="55">
        <f t="shared" si="7"/>
      </c>
      <c r="S23" s="56"/>
      <c r="T23" s="52">
        <f t="shared" si="8"/>
      </c>
      <c r="U23" s="56"/>
      <c r="V23" s="57">
        <f t="shared" si="9"/>
        <v>0</v>
      </c>
      <c r="W23" s="57">
        <f t="shared" si="10"/>
        <v>0</v>
      </c>
      <c r="X23" s="57">
        <f t="shared" si="11"/>
      </c>
      <c r="Y23" s="52">
        <f t="shared" si="12"/>
      </c>
      <c r="Z23" s="58" t="s">
        <v>141</v>
      </c>
      <c r="AA23" s="59"/>
      <c r="AB23" s="92"/>
    </row>
    <row r="24" spans="1:28" s="60" customFormat="1" ht="18.75" customHeight="1">
      <c r="A24" s="43" t="s">
        <v>143</v>
      </c>
      <c r="B24" s="50"/>
      <c r="C24" s="51" t="e">
        <f>VLOOKUP($B24,[0]!Loadunits,7)</f>
        <v>#N/A</v>
      </c>
      <c r="D24" s="51" t="e">
        <f>VLOOKUP($B24,[0]!Loadunits,6)</f>
        <v>#N/A</v>
      </c>
      <c r="E24" s="51" t="e">
        <f>VLOOKUP($B24,[0]!Loadunits,2)</f>
        <v>#N/A</v>
      </c>
      <c r="F24" s="51" t="e">
        <f>VLOOKUP($B24,[0]!Loadunits,1)</f>
        <v>#N/A</v>
      </c>
      <c r="G24" s="52">
        <f t="shared" si="0"/>
      </c>
      <c r="H24" s="53">
        <f>IF(ISERROR(VLOOKUP($G24,[0]!flow,3)),"",VLOOKUP($G24,[0]!flow,3))</f>
      </c>
      <c r="I24" s="51" t="e">
        <f>VLOOKUP($H24,[0]!pipe,2)</f>
        <v>#N/A</v>
      </c>
      <c r="J24" s="51" t="e">
        <f t="shared" si="1"/>
        <v>#N/A</v>
      </c>
      <c r="K24" s="83">
        <f>IF(ISERROR(VLOOKUP($G24,[0]!flow,3)),"",VLOOKUP($G24,[0]!flow,3))</f>
      </c>
      <c r="L24" s="93">
        <f t="shared" si="13"/>
        <v>0</v>
      </c>
      <c r="M24" s="52">
        <f t="shared" si="2"/>
      </c>
      <c r="N24" s="54">
        <f t="shared" si="3"/>
      </c>
      <c r="O24" s="54">
        <f t="shared" si="4"/>
      </c>
      <c r="P24" s="54">
        <f t="shared" si="5"/>
      </c>
      <c r="Q24" s="54">
        <f t="shared" si="6"/>
      </c>
      <c r="R24" s="55">
        <f t="shared" si="7"/>
      </c>
      <c r="S24" s="56"/>
      <c r="T24" s="52">
        <f t="shared" si="8"/>
      </c>
      <c r="U24" s="56"/>
      <c r="V24" s="57">
        <f t="shared" si="9"/>
        <v>0</v>
      </c>
      <c r="W24" s="57">
        <f t="shared" si="10"/>
        <v>0</v>
      </c>
      <c r="X24" s="57">
        <f t="shared" si="11"/>
      </c>
      <c r="Y24" s="52">
        <f t="shared" si="12"/>
      </c>
      <c r="Z24" s="58" t="s">
        <v>142</v>
      </c>
      <c r="AA24" s="59"/>
      <c r="AB24" s="92"/>
    </row>
    <row r="25" spans="1:28" s="60" customFormat="1" ht="18.75" customHeight="1">
      <c r="A25" s="43" t="s">
        <v>144</v>
      </c>
      <c r="B25" s="50"/>
      <c r="C25" s="51" t="e">
        <f>VLOOKUP($B25,[0]!Loadunits,7)</f>
        <v>#N/A</v>
      </c>
      <c r="D25" s="51" t="e">
        <f>VLOOKUP($B25,[0]!Loadunits,6)</f>
        <v>#N/A</v>
      </c>
      <c r="E25" s="51" t="e">
        <f>VLOOKUP($B25,[0]!Loadunits,2)</f>
        <v>#N/A</v>
      </c>
      <c r="F25" s="51" t="e">
        <f>VLOOKUP($B25,[0]!Loadunits,1)</f>
        <v>#N/A</v>
      </c>
      <c r="G25" s="52">
        <f t="shared" si="0"/>
      </c>
      <c r="H25" s="53">
        <f>IF(ISERROR(VLOOKUP($G25,[0]!flow,3)),"",VLOOKUP($G25,[0]!flow,3))</f>
      </c>
      <c r="I25" s="51" t="e">
        <f>VLOOKUP($H25,[0]!pipe,2)</f>
        <v>#N/A</v>
      </c>
      <c r="J25" s="51" t="e">
        <f t="shared" si="1"/>
        <v>#N/A</v>
      </c>
      <c r="K25" s="83">
        <f>IF(ISERROR(VLOOKUP($G25,[0]!flow,3)),"",VLOOKUP($G25,[0]!flow,3))</f>
      </c>
      <c r="L25" s="93">
        <f t="shared" si="13"/>
        <v>0</v>
      </c>
      <c r="M25" s="52">
        <f t="shared" si="2"/>
      </c>
      <c r="N25" s="54">
        <f t="shared" si="3"/>
      </c>
      <c r="O25" s="54">
        <f t="shared" si="4"/>
      </c>
      <c r="P25" s="54">
        <f t="shared" si="5"/>
      </c>
      <c r="Q25" s="54">
        <f t="shared" si="6"/>
      </c>
      <c r="R25" s="55">
        <f t="shared" si="7"/>
      </c>
      <c r="S25" s="56"/>
      <c r="T25" s="52">
        <f t="shared" si="8"/>
      </c>
      <c r="U25" s="56"/>
      <c r="V25" s="57">
        <f t="shared" si="9"/>
        <v>0</v>
      </c>
      <c r="W25" s="57">
        <f t="shared" si="10"/>
        <v>0</v>
      </c>
      <c r="X25" s="57">
        <f t="shared" si="11"/>
      </c>
      <c r="Y25" s="52">
        <f t="shared" si="12"/>
      </c>
      <c r="Z25" s="58" t="s">
        <v>143</v>
      </c>
      <c r="AA25" s="59"/>
      <c r="AB25" s="92"/>
    </row>
    <row r="26" spans="1:28" s="60" customFormat="1" ht="18.75" customHeight="1">
      <c r="A26" s="43" t="s">
        <v>145</v>
      </c>
      <c r="B26" s="50"/>
      <c r="C26" s="51" t="e">
        <f>VLOOKUP($B26,[0]!Loadunits,7)</f>
        <v>#N/A</v>
      </c>
      <c r="D26" s="51" t="e">
        <f>VLOOKUP($B26,[0]!Loadunits,6)</f>
        <v>#N/A</v>
      </c>
      <c r="E26" s="51" t="e">
        <f>VLOOKUP($B26,[0]!Loadunits,2)</f>
        <v>#N/A</v>
      </c>
      <c r="F26" s="51" t="e">
        <f>VLOOKUP($B26,[0]!Loadunits,1)</f>
        <v>#N/A</v>
      </c>
      <c r="G26" s="52">
        <f t="shared" si="0"/>
      </c>
      <c r="H26" s="53">
        <f>IF(ISERROR(VLOOKUP($G26,[0]!flow,3)),"",VLOOKUP($G26,[0]!flow,3))</f>
      </c>
      <c r="I26" s="51" t="e">
        <f>VLOOKUP($H26,[0]!pipe,2)</f>
        <v>#N/A</v>
      </c>
      <c r="J26" s="51" t="e">
        <f t="shared" si="1"/>
        <v>#N/A</v>
      </c>
      <c r="K26" s="83">
        <f>IF(ISERROR(VLOOKUP($G26,[0]!flow,3)),"",VLOOKUP($G26,[0]!flow,3))</f>
      </c>
      <c r="L26" s="93">
        <f t="shared" si="13"/>
        <v>0</v>
      </c>
      <c r="M26" s="52">
        <f t="shared" si="2"/>
      </c>
      <c r="N26" s="54">
        <f t="shared" si="3"/>
      </c>
      <c r="O26" s="54">
        <f t="shared" si="4"/>
      </c>
      <c r="P26" s="54">
        <f t="shared" si="5"/>
      </c>
      <c r="Q26" s="54">
        <f t="shared" si="6"/>
      </c>
      <c r="R26" s="55">
        <f t="shared" si="7"/>
      </c>
      <c r="S26" s="56"/>
      <c r="T26" s="52">
        <f t="shared" si="8"/>
      </c>
      <c r="U26" s="56"/>
      <c r="V26" s="57">
        <f t="shared" si="9"/>
        <v>0</v>
      </c>
      <c r="W26" s="57">
        <f t="shared" si="10"/>
        <v>0</v>
      </c>
      <c r="X26" s="57">
        <f t="shared" si="11"/>
      </c>
      <c r="Y26" s="52">
        <f t="shared" si="12"/>
      </c>
      <c r="Z26" s="58" t="s">
        <v>144</v>
      </c>
      <c r="AA26" s="59"/>
      <c r="AB26" s="92"/>
    </row>
    <row r="27" spans="1:28" s="60" customFormat="1" ht="18.75" customHeight="1">
      <c r="A27" s="43" t="s">
        <v>146</v>
      </c>
      <c r="B27" s="50"/>
      <c r="C27" s="51" t="e">
        <f>VLOOKUP($B27,[0]!Loadunits,7)</f>
        <v>#N/A</v>
      </c>
      <c r="D27" s="51" t="e">
        <f>VLOOKUP($B27,[0]!Loadunits,6)</f>
        <v>#N/A</v>
      </c>
      <c r="E27" s="51" t="e">
        <f>VLOOKUP($B27,[0]!Loadunits,2)</f>
        <v>#N/A</v>
      </c>
      <c r="F27" s="51" t="e">
        <f>VLOOKUP($B27,[0]!Loadunits,1)</f>
        <v>#N/A</v>
      </c>
      <c r="G27" s="52">
        <f t="shared" si="0"/>
      </c>
      <c r="H27" s="53">
        <f>IF(ISERROR(VLOOKUP($G27,[0]!flow,3)),"",VLOOKUP($G27,[0]!flow,3))</f>
      </c>
      <c r="I27" s="51" t="e">
        <f>VLOOKUP($H27,[0]!pipe,2)</f>
        <v>#N/A</v>
      </c>
      <c r="J27" s="51" t="e">
        <f t="shared" si="1"/>
        <v>#N/A</v>
      </c>
      <c r="K27" s="83">
        <f>IF(ISERROR(VLOOKUP($G27,[0]!flow,3)),"",VLOOKUP($G27,[0]!flow,3))</f>
      </c>
      <c r="L27" s="93">
        <f t="shared" si="13"/>
        <v>0</v>
      </c>
      <c r="M27" s="52">
        <f t="shared" si="2"/>
      </c>
      <c r="N27" s="54">
        <f t="shared" si="3"/>
      </c>
      <c r="O27" s="54">
        <f t="shared" si="4"/>
      </c>
      <c r="P27" s="54">
        <f t="shared" si="5"/>
      </c>
      <c r="Q27" s="54">
        <f t="shared" si="6"/>
      </c>
      <c r="R27" s="55">
        <f t="shared" si="7"/>
      </c>
      <c r="S27" s="56"/>
      <c r="T27" s="52">
        <f t="shared" si="8"/>
      </c>
      <c r="U27" s="56"/>
      <c r="V27" s="57">
        <f t="shared" si="9"/>
        <v>0</v>
      </c>
      <c r="W27" s="57">
        <f t="shared" si="10"/>
        <v>0</v>
      </c>
      <c r="X27" s="57">
        <f t="shared" si="11"/>
      </c>
      <c r="Y27" s="52">
        <f t="shared" si="12"/>
      </c>
      <c r="Z27" s="58" t="s">
        <v>145</v>
      </c>
      <c r="AA27" s="59"/>
      <c r="AB27" s="92"/>
    </row>
    <row r="28" spans="1:28" s="60" customFormat="1" ht="18.75" customHeight="1">
      <c r="A28" s="43" t="s">
        <v>147</v>
      </c>
      <c r="B28" s="50"/>
      <c r="C28" s="51" t="e">
        <f>VLOOKUP($B28,[0]!Loadunits,7)</f>
        <v>#N/A</v>
      </c>
      <c r="D28" s="51" t="e">
        <f>VLOOKUP($B28,[0]!Loadunits,6)</f>
        <v>#N/A</v>
      </c>
      <c r="E28" s="51" t="e">
        <f>VLOOKUP($B28,[0]!Loadunits,2)</f>
        <v>#N/A</v>
      </c>
      <c r="F28" s="51" t="e">
        <f>VLOOKUP($B28,[0]!Loadunits,1)</f>
        <v>#N/A</v>
      </c>
      <c r="G28" s="52">
        <f t="shared" si="0"/>
      </c>
      <c r="H28" s="53">
        <f>IF(ISERROR(VLOOKUP($G28,[0]!flow,3)),"",VLOOKUP($G28,[0]!flow,3))</f>
      </c>
      <c r="I28" s="51" t="e">
        <f>VLOOKUP($H28,[0]!pipe,2)</f>
        <v>#N/A</v>
      </c>
      <c r="J28" s="51" t="e">
        <f t="shared" si="1"/>
        <v>#N/A</v>
      </c>
      <c r="K28" s="83">
        <f>IF(ISERROR(VLOOKUP($G28,[0]!flow,3)),"",VLOOKUP($G28,[0]!flow,3))</f>
      </c>
      <c r="L28" s="93">
        <f t="shared" si="13"/>
        <v>0</v>
      </c>
      <c r="M28" s="52">
        <f t="shared" si="2"/>
      </c>
      <c r="N28" s="54">
        <f t="shared" si="3"/>
      </c>
      <c r="O28" s="54">
        <f t="shared" si="4"/>
      </c>
      <c r="P28" s="54">
        <f t="shared" si="5"/>
      </c>
      <c r="Q28" s="54">
        <f t="shared" si="6"/>
      </c>
      <c r="R28" s="55">
        <f t="shared" si="7"/>
      </c>
      <c r="S28" s="56"/>
      <c r="T28" s="52">
        <f t="shared" si="8"/>
      </c>
      <c r="U28" s="56"/>
      <c r="V28" s="57">
        <f t="shared" si="9"/>
        <v>0</v>
      </c>
      <c r="W28" s="57">
        <f t="shared" si="10"/>
        <v>0</v>
      </c>
      <c r="X28" s="57">
        <f t="shared" si="11"/>
      </c>
      <c r="Y28" s="52">
        <f t="shared" si="12"/>
      </c>
      <c r="Z28" s="58" t="s">
        <v>146</v>
      </c>
      <c r="AA28" s="59"/>
      <c r="AB28" s="92"/>
    </row>
    <row r="29" spans="1:28" s="60" customFormat="1" ht="18.75" customHeight="1">
      <c r="A29" s="43" t="s">
        <v>148</v>
      </c>
      <c r="B29" s="50"/>
      <c r="C29" s="51" t="e">
        <f>VLOOKUP($B29,[0]!Loadunits,7)</f>
        <v>#N/A</v>
      </c>
      <c r="D29" s="51" t="e">
        <f>VLOOKUP($B29,[0]!Loadunits,6)</f>
        <v>#N/A</v>
      </c>
      <c r="E29" s="51" t="e">
        <f>VLOOKUP($B29,[0]!Loadunits,2)</f>
        <v>#N/A</v>
      </c>
      <c r="F29" s="51" t="e">
        <f>VLOOKUP($B29,[0]!Loadunits,1)</f>
        <v>#N/A</v>
      </c>
      <c r="G29" s="52">
        <f t="shared" si="0"/>
      </c>
      <c r="H29" s="53">
        <f>IF(ISERROR(VLOOKUP($G29,[0]!flow,3)),"",VLOOKUP($G29,[0]!flow,3))</f>
      </c>
      <c r="I29" s="51" t="e">
        <f>VLOOKUP($H29,[0]!pipe,2)</f>
        <v>#N/A</v>
      </c>
      <c r="J29" s="51" t="e">
        <f t="shared" si="1"/>
        <v>#N/A</v>
      </c>
      <c r="K29" s="83">
        <f>IF(ISERROR(VLOOKUP($G29,[0]!flow,3)),"",VLOOKUP($G29,[0]!flow,3))</f>
      </c>
      <c r="L29" s="93">
        <f t="shared" si="13"/>
        <v>0</v>
      </c>
      <c r="M29" s="52">
        <f t="shared" si="2"/>
      </c>
      <c r="N29" s="54">
        <f t="shared" si="3"/>
      </c>
      <c r="O29" s="54">
        <f t="shared" si="4"/>
      </c>
      <c r="P29" s="54">
        <f t="shared" si="5"/>
      </c>
      <c r="Q29" s="54">
        <f t="shared" si="6"/>
      </c>
      <c r="R29" s="55">
        <f t="shared" si="7"/>
      </c>
      <c r="S29" s="56"/>
      <c r="T29" s="52">
        <f t="shared" si="8"/>
      </c>
      <c r="U29" s="56"/>
      <c r="V29" s="57">
        <f t="shared" si="9"/>
        <v>0</v>
      </c>
      <c r="W29" s="57">
        <f t="shared" si="10"/>
        <v>0</v>
      </c>
      <c r="X29" s="57">
        <f t="shared" si="11"/>
      </c>
      <c r="Y29" s="52">
        <f t="shared" si="12"/>
      </c>
      <c r="Z29" s="58" t="s">
        <v>147</v>
      </c>
      <c r="AA29" s="59"/>
      <c r="AB29" s="92"/>
    </row>
    <row r="30" spans="1:28" s="60" customFormat="1" ht="18.75" customHeight="1">
      <c r="A30" s="43" t="s">
        <v>149</v>
      </c>
      <c r="B30" s="50"/>
      <c r="C30" s="51" t="e">
        <f>VLOOKUP($B30,[0]!Loadunits,7)</f>
        <v>#N/A</v>
      </c>
      <c r="D30" s="51" t="e">
        <f>VLOOKUP($B30,[0]!Loadunits,6)</f>
        <v>#N/A</v>
      </c>
      <c r="E30" s="51" t="e">
        <f>VLOOKUP($B30,[0]!Loadunits,2)</f>
        <v>#N/A</v>
      </c>
      <c r="F30" s="51" t="e">
        <f>VLOOKUP($B30,[0]!Loadunits,1)</f>
        <v>#N/A</v>
      </c>
      <c r="G30" s="52">
        <f t="shared" si="0"/>
      </c>
      <c r="H30" s="53">
        <f>IF(ISERROR(VLOOKUP($G30,[0]!flow,3)),"",VLOOKUP($G30,[0]!flow,3))</f>
      </c>
      <c r="I30" s="51" t="e">
        <f>VLOOKUP($H30,[0]!pipe,2)</f>
        <v>#N/A</v>
      </c>
      <c r="J30" s="51" t="e">
        <f t="shared" si="1"/>
        <v>#N/A</v>
      </c>
      <c r="K30" s="83">
        <f>IF(ISERROR(VLOOKUP($G30,[0]!flow,3)),"",VLOOKUP($G30,[0]!flow,3))</f>
      </c>
      <c r="L30" s="93">
        <f t="shared" si="13"/>
        <v>0</v>
      </c>
      <c r="M30" s="52">
        <f t="shared" si="2"/>
      </c>
      <c r="N30" s="54">
        <f t="shared" si="3"/>
      </c>
      <c r="O30" s="54">
        <f t="shared" si="4"/>
      </c>
      <c r="P30" s="54">
        <f t="shared" si="5"/>
      </c>
      <c r="Q30" s="54">
        <f t="shared" si="6"/>
      </c>
      <c r="R30" s="55">
        <f t="shared" si="7"/>
      </c>
      <c r="S30" s="56"/>
      <c r="T30" s="52">
        <f t="shared" si="8"/>
      </c>
      <c r="U30" s="56"/>
      <c r="V30" s="57">
        <f t="shared" si="9"/>
        <v>0</v>
      </c>
      <c r="W30" s="57">
        <f t="shared" si="10"/>
        <v>0</v>
      </c>
      <c r="X30" s="57">
        <f t="shared" si="11"/>
      </c>
      <c r="Y30" s="52">
        <f t="shared" si="12"/>
      </c>
      <c r="Z30" s="58" t="s">
        <v>148</v>
      </c>
      <c r="AA30" s="59"/>
      <c r="AB30" s="92"/>
    </row>
    <row r="31" spans="1:28" s="60" customFormat="1" ht="18.75" customHeight="1">
      <c r="A31" s="43" t="s">
        <v>150</v>
      </c>
      <c r="B31" s="50"/>
      <c r="C31" s="51" t="e">
        <f>VLOOKUP($B31,[0]!Loadunits,7)</f>
        <v>#N/A</v>
      </c>
      <c r="D31" s="51" t="e">
        <f>VLOOKUP($B31,[0]!Loadunits,6)</f>
        <v>#N/A</v>
      </c>
      <c r="E31" s="51" t="e">
        <f>VLOOKUP($B31,[0]!Loadunits,2)</f>
        <v>#N/A</v>
      </c>
      <c r="F31" s="51" t="e">
        <f>VLOOKUP($B31,[0]!Loadunits,1)</f>
        <v>#N/A</v>
      </c>
      <c r="G31" s="52">
        <f t="shared" si="0"/>
      </c>
      <c r="H31" s="53">
        <f>IF(ISERROR(VLOOKUP($G31,[0]!flow,3)),"",VLOOKUP($G31,[0]!flow,3))</f>
      </c>
      <c r="I31" s="51" t="e">
        <f>VLOOKUP($H31,[0]!pipe,2)</f>
        <v>#N/A</v>
      </c>
      <c r="J31" s="51" t="e">
        <f t="shared" si="1"/>
        <v>#N/A</v>
      </c>
      <c r="K31" s="83">
        <f>IF(ISERROR(VLOOKUP($G31,[0]!flow,3)),"",VLOOKUP($G31,[0]!flow,3))</f>
      </c>
      <c r="L31" s="93">
        <f t="shared" si="13"/>
        <v>0</v>
      </c>
      <c r="M31" s="52">
        <f t="shared" si="2"/>
      </c>
      <c r="N31" s="54">
        <f t="shared" si="3"/>
      </c>
      <c r="O31" s="54">
        <f t="shared" si="4"/>
      </c>
      <c r="P31" s="54">
        <f t="shared" si="5"/>
      </c>
      <c r="Q31" s="54">
        <f t="shared" si="6"/>
      </c>
      <c r="R31" s="55">
        <f t="shared" si="7"/>
      </c>
      <c r="S31" s="56"/>
      <c r="T31" s="52">
        <f t="shared" si="8"/>
      </c>
      <c r="U31" s="56"/>
      <c r="V31" s="57">
        <f t="shared" si="9"/>
        <v>0</v>
      </c>
      <c r="W31" s="57">
        <f t="shared" si="10"/>
        <v>0</v>
      </c>
      <c r="X31" s="57">
        <f t="shared" si="11"/>
      </c>
      <c r="Y31" s="52">
        <f t="shared" si="12"/>
      </c>
      <c r="Z31" s="58" t="s">
        <v>149</v>
      </c>
      <c r="AA31" s="59"/>
      <c r="AB31" s="92"/>
    </row>
    <row r="32" spans="1:28" s="60" customFormat="1" ht="18.75" customHeight="1">
      <c r="A32" s="43" t="s">
        <v>151</v>
      </c>
      <c r="B32" s="50"/>
      <c r="C32" s="51" t="e">
        <f>VLOOKUP($B32,[0]!Loadunits,7)</f>
        <v>#N/A</v>
      </c>
      <c r="D32" s="51" t="e">
        <f>VLOOKUP($B32,[0]!Loadunits,6)</f>
        <v>#N/A</v>
      </c>
      <c r="E32" s="51" t="e">
        <f>VLOOKUP($B32,[0]!Loadunits,2)</f>
        <v>#N/A</v>
      </c>
      <c r="F32" s="51" t="e">
        <f>VLOOKUP($B32,[0]!Loadunits,1)</f>
        <v>#N/A</v>
      </c>
      <c r="G32" s="52">
        <f t="shared" si="0"/>
      </c>
      <c r="H32" s="53">
        <f>IF(ISERROR(VLOOKUP($G32,[0]!flow,3)),"",VLOOKUP($G32,[0]!flow,3))</f>
      </c>
      <c r="I32" s="51" t="e">
        <f>VLOOKUP($H32,[0]!pipe,2)</f>
        <v>#N/A</v>
      </c>
      <c r="J32" s="51" t="e">
        <f t="shared" si="1"/>
        <v>#N/A</v>
      </c>
      <c r="K32" s="83">
        <f>IF(ISERROR(VLOOKUP($G32,[0]!flow,3)),"",VLOOKUP($G32,[0]!flow,3))</f>
      </c>
      <c r="L32" s="93">
        <f t="shared" si="13"/>
        <v>0</v>
      </c>
      <c r="M32" s="52">
        <f t="shared" si="2"/>
      </c>
      <c r="N32" s="54">
        <f t="shared" si="3"/>
      </c>
      <c r="O32" s="54">
        <f t="shared" si="4"/>
      </c>
      <c r="P32" s="54">
        <f t="shared" si="5"/>
      </c>
      <c r="Q32" s="54">
        <f t="shared" si="6"/>
      </c>
      <c r="R32" s="55">
        <f t="shared" si="7"/>
      </c>
      <c r="S32" s="56">
        <v>-0.7</v>
      </c>
      <c r="T32" s="52">
        <f t="shared" si="8"/>
      </c>
      <c r="U32" s="56"/>
      <c r="V32" s="57">
        <f t="shared" si="9"/>
        <v>0</v>
      </c>
      <c r="W32" s="57">
        <f t="shared" si="10"/>
        <v>0</v>
      </c>
      <c r="X32" s="57">
        <f t="shared" si="11"/>
      </c>
      <c r="Y32" s="52">
        <f t="shared" si="12"/>
      </c>
      <c r="Z32" s="58" t="s">
        <v>150</v>
      </c>
      <c r="AA32" s="59"/>
      <c r="AB32" s="92"/>
    </row>
    <row r="33" spans="1:28" s="60" customFormat="1" ht="18.75" customHeight="1">
      <c r="A33" s="43" t="s">
        <v>152</v>
      </c>
      <c r="B33" s="50"/>
      <c r="C33" s="51" t="e">
        <f>VLOOKUP($B33,[0]!Loadunits,7)</f>
        <v>#N/A</v>
      </c>
      <c r="D33" s="51" t="e">
        <f>VLOOKUP($B33,[0]!Loadunits,6)</f>
        <v>#N/A</v>
      </c>
      <c r="E33" s="51" t="e">
        <f>VLOOKUP($B33,[0]!Loadunits,2)</f>
        <v>#N/A</v>
      </c>
      <c r="F33" s="51" t="e">
        <f>VLOOKUP($B33,[0]!Loadunits,1)</f>
        <v>#N/A</v>
      </c>
      <c r="G33" s="52">
        <f t="shared" si="0"/>
      </c>
      <c r="H33" s="53">
        <f>IF(ISERROR(VLOOKUP($G33,[0]!flow,3)),"",VLOOKUP($G33,[0]!flow,3))</f>
      </c>
      <c r="I33" s="51" t="e">
        <f>VLOOKUP($H33,[0]!pipe,2)</f>
        <v>#N/A</v>
      </c>
      <c r="J33" s="51" t="e">
        <f t="shared" si="1"/>
        <v>#N/A</v>
      </c>
      <c r="K33" s="83">
        <f>IF(ISERROR(VLOOKUP($G33,[0]!flow,3)),"",VLOOKUP($G33,[0]!flow,3))</f>
      </c>
      <c r="L33" s="93">
        <f t="shared" si="13"/>
        <v>0</v>
      </c>
      <c r="M33" s="52">
        <f t="shared" si="2"/>
      </c>
      <c r="N33" s="54">
        <f t="shared" si="3"/>
      </c>
      <c r="O33" s="54">
        <f t="shared" si="4"/>
      </c>
      <c r="P33" s="54">
        <f t="shared" si="5"/>
      </c>
      <c r="Q33" s="54">
        <f t="shared" si="6"/>
      </c>
      <c r="R33" s="55">
        <f t="shared" si="7"/>
      </c>
      <c r="S33" s="56">
        <v>-0.5</v>
      </c>
      <c r="T33" s="52">
        <f t="shared" si="8"/>
      </c>
      <c r="U33" s="56"/>
      <c r="V33" s="57">
        <f t="shared" si="9"/>
        <v>0</v>
      </c>
      <c r="W33" s="57">
        <f t="shared" si="10"/>
        <v>0</v>
      </c>
      <c r="X33" s="57">
        <f t="shared" si="11"/>
      </c>
      <c r="Y33" s="52">
        <f t="shared" si="12"/>
      </c>
      <c r="Z33" s="58" t="s">
        <v>151</v>
      </c>
      <c r="AA33" s="59"/>
      <c r="AB33" s="92"/>
    </row>
    <row r="34" spans="1:27" s="60" customFormat="1" ht="18.75" customHeight="1">
      <c r="A34" s="43"/>
      <c r="B34" s="50"/>
      <c r="C34" s="51" t="e">
        <f>VLOOKUP($B34,[0]!Loadunits,7)</f>
        <v>#N/A</v>
      </c>
      <c r="D34" s="51" t="e">
        <f>VLOOKUP($B34,[0]!Loadunits,6)</f>
        <v>#N/A</v>
      </c>
      <c r="E34" s="51" t="e">
        <f>VLOOKUP($B34,[0]!Loadunits,2)</f>
        <v>#N/A</v>
      </c>
      <c r="F34" s="51" t="e">
        <f>VLOOKUP($B34,[0]!Loadunits,1)</f>
        <v>#N/A</v>
      </c>
      <c r="G34" s="52">
        <f t="shared" si="0"/>
      </c>
      <c r="H34" s="53">
        <f>IF(ISERROR(VLOOKUP($G34,[0]!flow,3)),"",VLOOKUP($G34,[0]!flow,3))</f>
      </c>
      <c r="I34" s="51" t="e">
        <f>VLOOKUP($H34,[0]!pipe,2)</f>
        <v>#N/A</v>
      </c>
      <c r="J34" s="51" t="e">
        <f t="shared" si="1"/>
        <v>#N/A</v>
      </c>
      <c r="K34" s="83">
        <f>IF(ISERROR(VLOOKUP($G34,[0]!flow,3)),"",VLOOKUP($G34,[0]!flow,3))</f>
      </c>
      <c r="L34" s="93">
        <f t="shared" si="13"/>
        <v>0</v>
      </c>
      <c r="M34" s="52">
        <f t="shared" si="2"/>
      </c>
      <c r="N34" s="54">
        <f t="shared" si="3"/>
      </c>
      <c r="O34" s="54">
        <f t="shared" si="4"/>
      </c>
      <c r="P34" s="54">
        <f t="shared" si="5"/>
      </c>
      <c r="Q34" s="54">
        <f t="shared" si="6"/>
      </c>
      <c r="R34" s="55">
        <f t="shared" si="7"/>
      </c>
      <c r="S34" s="56"/>
      <c r="T34" s="52">
        <f t="shared" si="8"/>
      </c>
      <c r="U34" s="56"/>
      <c r="V34" s="57">
        <f t="shared" si="9"/>
        <v>0</v>
      </c>
      <c r="W34" s="57">
        <f t="shared" si="10"/>
        <v>0</v>
      </c>
      <c r="X34" s="57">
        <f t="shared" si="11"/>
      </c>
      <c r="Y34" s="52">
        <f t="shared" si="12"/>
      </c>
      <c r="Z34" s="58"/>
      <c r="AA34" s="59" t="s">
        <v>85</v>
      </c>
    </row>
    <row r="35" spans="1:32" ht="18.75" customHeight="1">
      <c r="A35" s="61"/>
      <c r="B35" s="63"/>
      <c r="C35" s="51" t="e">
        <f>VLOOKUP($B35,[0]!Loadunits,7)</f>
        <v>#N/A</v>
      </c>
      <c r="D35" s="51" t="e">
        <f>VLOOKUP($B35,[0]!Loadunits,6)</f>
        <v>#N/A</v>
      </c>
      <c r="E35" s="51" t="e">
        <f>VLOOKUP($B35,[0]!Loadunits,2)</f>
        <v>#N/A</v>
      </c>
      <c r="F35" s="51" t="e">
        <f>VLOOKUP($B35,[0]!Loadunits,1)</f>
        <v>#N/A</v>
      </c>
      <c r="G35" s="52">
        <f t="shared" si="0"/>
      </c>
      <c r="H35" s="53">
        <f>IF(ISERROR(VLOOKUP($G35,[0]!flow,3)),"",VLOOKUP($G35,[0]!flow,3))</f>
      </c>
      <c r="I35" s="51" t="e">
        <f>VLOOKUP($H35,[0]!pipe,2)</f>
        <v>#N/A</v>
      </c>
      <c r="J35" s="51" t="e">
        <f t="shared" si="1"/>
        <v>#N/A</v>
      </c>
      <c r="K35" s="83">
        <f>IF(ISERROR(VLOOKUP($G35,[0]!flow,3)),"",VLOOKUP($G35,[0]!flow,3))</f>
      </c>
      <c r="L35" s="93">
        <f t="shared" si="13"/>
        <v>0</v>
      </c>
      <c r="M35" s="52">
        <f t="shared" si="2"/>
      </c>
      <c r="N35" s="54">
        <f t="shared" si="3"/>
      </c>
      <c r="O35" s="54">
        <f t="shared" si="4"/>
      </c>
      <c r="P35" s="54">
        <f t="shared" si="5"/>
      </c>
      <c r="Q35" s="54">
        <f t="shared" si="6"/>
      </c>
      <c r="R35" s="55">
        <f t="shared" si="7"/>
      </c>
      <c r="S35" s="64"/>
      <c r="T35" s="52">
        <f t="shared" si="8"/>
      </c>
      <c r="U35" s="64"/>
      <c r="V35" s="57">
        <f t="shared" si="9"/>
        <v>0</v>
      </c>
      <c r="W35" s="57">
        <f t="shared" si="10"/>
        <v>0</v>
      </c>
      <c r="X35" s="57">
        <f t="shared" si="11"/>
      </c>
      <c r="Y35" s="52">
        <f t="shared" si="12"/>
      </c>
      <c r="Z35" s="62"/>
      <c r="AA35" s="59"/>
      <c r="AB35" s="17"/>
      <c r="AC35" s="17"/>
      <c r="AD35" s="17"/>
      <c r="AE35" s="17"/>
      <c r="AF35" s="17"/>
    </row>
    <row r="36" spans="1:32" ht="18.75" customHeight="1">
      <c r="A36" s="61"/>
      <c r="B36" s="63"/>
      <c r="C36" s="51" t="e">
        <f>VLOOKUP($B36,[0]!Loadunits,7)</f>
        <v>#N/A</v>
      </c>
      <c r="D36" s="51" t="e">
        <f>VLOOKUP($B36,[0]!Loadunits,6)</f>
        <v>#N/A</v>
      </c>
      <c r="E36" s="51" t="e">
        <f>VLOOKUP($B36,[0]!Loadunits,2)</f>
        <v>#N/A</v>
      </c>
      <c r="F36" s="51" t="e">
        <f>VLOOKUP($B36,[0]!Loadunits,1)</f>
        <v>#N/A</v>
      </c>
      <c r="G36" s="52">
        <f t="shared" si="0"/>
      </c>
      <c r="H36" s="53">
        <f>IF(ISERROR(VLOOKUP($G36,[0]!flow,3)),"",VLOOKUP($G36,[0]!flow,3))</f>
      </c>
      <c r="I36" s="51" t="e">
        <f>VLOOKUP($H36,[0]!pipe,2)</f>
        <v>#N/A</v>
      </c>
      <c r="J36" s="51" t="e">
        <f t="shared" si="1"/>
        <v>#N/A</v>
      </c>
      <c r="K36" s="83">
        <f>IF(ISERROR(VLOOKUP($G36,[0]!flow,3)),"",VLOOKUP($G36,[0]!flow,3))</f>
      </c>
      <c r="L36" s="93">
        <f t="shared" si="13"/>
        <v>0</v>
      </c>
      <c r="M36" s="52">
        <f t="shared" si="2"/>
      </c>
      <c r="N36" s="54">
        <f t="shared" si="3"/>
      </c>
      <c r="O36" s="54">
        <f t="shared" si="4"/>
      </c>
      <c r="P36" s="54">
        <f t="shared" si="5"/>
      </c>
      <c r="Q36" s="54">
        <f t="shared" si="6"/>
      </c>
      <c r="R36" s="55">
        <f t="shared" si="7"/>
      </c>
      <c r="S36" s="64"/>
      <c r="T36" s="52">
        <f t="shared" si="8"/>
        <v>35.580423064400875</v>
      </c>
      <c r="U36" s="64"/>
      <c r="V36" s="57">
        <f t="shared" si="9"/>
        <v>0</v>
      </c>
      <c r="W36" s="57">
        <f t="shared" si="10"/>
        <v>0</v>
      </c>
      <c r="X36" s="57">
        <f t="shared" si="11"/>
      </c>
      <c r="Y36" s="52">
        <f t="shared" si="12"/>
      </c>
      <c r="Z36" s="62" t="s">
        <v>131</v>
      </c>
      <c r="AA36" s="59"/>
      <c r="AB36" s="17"/>
      <c r="AC36" s="17"/>
      <c r="AD36" s="17"/>
      <c r="AE36" s="17"/>
      <c r="AF36" s="17"/>
    </row>
    <row r="37" spans="1:32" ht="18.75" customHeight="1">
      <c r="A37" s="61"/>
      <c r="B37" s="63"/>
      <c r="C37" s="51" t="e">
        <f>VLOOKUP($B37,[0]!Loadunits,7)</f>
        <v>#N/A</v>
      </c>
      <c r="D37" s="51" t="e">
        <f>VLOOKUP($B37,[0]!Loadunits,6)</f>
        <v>#N/A</v>
      </c>
      <c r="E37" s="51" t="e">
        <f>VLOOKUP($B37,[0]!Loadunits,2)</f>
        <v>#N/A</v>
      </c>
      <c r="F37" s="51" t="e">
        <f>VLOOKUP($B37,[0]!Loadunits,1)</f>
        <v>#N/A</v>
      </c>
      <c r="G37" s="52">
        <f t="shared" si="0"/>
      </c>
      <c r="H37" s="53">
        <f>IF(ISERROR(VLOOKUP($G37,[0]!flow,3)),"",VLOOKUP($G37,[0]!flow,3))</f>
      </c>
      <c r="I37" s="51" t="e">
        <f>VLOOKUP($H37,[0]!pipe,2)</f>
        <v>#N/A</v>
      </c>
      <c r="J37" s="51" t="e">
        <f t="shared" si="1"/>
        <v>#N/A</v>
      </c>
      <c r="K37" s="83">
        <f>IF(ISERROR(VLOOKUP($G37,[0]!flow,3)),"",VLOOKUP($G37,[0]!flow,3))</f>
      </c>
      <c r="L37" s="93">
        <f t="shared" si="13"/>
        <v>0</v>
      </c>
      <c r="M37" s="52">
        <f t="shared" si="2"/>
      </c>
      <c r="N37" s="54">
        <f t="shared" si="3"/>
      </c>
      <c r="O37" s="54">
        <f t="shared" si="4"/>
      </c>
      <c r="P37" s="54">
        <f t="shared" si="5"/>
      </c>
      <c r="Q37" s="54">
        <f t="shared" si="6"/>
      </c>
      <c r="R37" s="55">
        <f t="shared" si="7"/>
      </c>
      <c r="S37" s="64"/>
      <c r="T37" s="52">
        <f t="shared" si="8"/>
      </c>
      <c r="U37" s="64"/>
      <c r="V37" s="57">
        <f t="shared" si="9"/>
        <v>0</v>
      </c>
      <c r="W37" s="57">
        <f t="shared" si="10"/>
        <v>0</v>
      </c>
      <c r="X37" s="57">
        <f t="shared" si="11"/>
      </c>
      <c r="Y37" s="52">
        <f t="shared" si="12"/>
      </c>
      <c r="Z37" s="61" t="s">
        <v>153</v>
      </c>
      <c r="AA37" s="59"/>
      <c r="AB37" s="17"/>
      <c r="AC37" s="17"/>
      <c r="AD37" s="17"/>
      <c r="AE37" s="17"/>
      <c r="AF37" s="17"/>
    </row>
    <row r="38" spans="1:32" ht="18.75" customHeight="1">
      <c r="A38" s="61"/>
      <c r="B38" s="63"/>
      <c r="C38" s="51" t="e">
        <f>VLOOKUP($B38,[0]!Loadunits,7)</f>
        <v>#N/A</v>
      </c>
      <c r="D38" s="51" t="e">
        <f>VLOOKUP($B38,[0]!Loadunits,6)</f>
        <v>#N/A</v>
      </c>
      <c r="E38" s="51" t="e">
        <f>VLOOKUP($B38,[0]!Loadunits,2)</f>
        <v>#N/A</v>
      </c>
      <c r="F38" s="51" t="e">
        <f>VLOOKUP($B38,[0]!Loadunits,1)</f>
        <v>#N/A</v>
      </c>
      <c r="G38" s="52">
        <f t="shared" si="0"/>
      </c>
      <c r="H38" s="53">
        <f>IF(ISERROR(VLOOKUP($G38,[0]!flow,3)),"",VLOOKUP($G38,[0]!flow,3))</f>
      </c>
      <c r="I38" s="51" t="e">
        <f>VLOOKUP($H38,[0]!pipe,2)</f>
        <v>#N/A</v>
      </c>
      <c r="J38" s="51" t="e">
        <f t="shared" si="1"/>
        <v>#N/A</v>
      </c>
      <c r="K38" s="83">
        <f>IF(ISERROR(VLOOKUP($G38,[0]!flow,3)),"",VLOOKUP($G38,[0]!flow,3))</f>
      </c>
      <c r="L38" s="93">
        <f t="shared" si="13"/>
        <v>0</v>
      </c>
      <c r="M38" s="52">
        <f t="shared" si="2"/>
      </c>
      <c r="N38" s="54">
        <f t="shared" si="3"/>
      </c>
      <c r="O38" s="54">
        <f t="shared" si="4"/>
      </c>
      <c r="P38" s="54">
        <f t="shared" si="5"/>
      </c>
      <c r="Q38" s="54">
        <f t="shared" si="6"/>
      </c>
      <c r="R38" s="55">
        <f t="shared" si="7"/>
      </c>
      <c r="S38" s="64"/>
      <c r="T38" s="52">
        <f t="shared" si="8"/>
      </c>
      <c r="U38" s="64"/>
      <c r="V38" s="57">
        <f t="shared" si="9"/>
        <v>0</v>
      </c>
      <c r="W38" s="57">
        <f t="shared" si="10"/>
        <v>0</v>
      </c>
      <c r="X38" s="57">
        <f t="shared" si="11"/>
      </c>
      <c r="Y38" s="52">
        <f t="shared" si="12"/>
      </c>
      <c r="Z38" s="61" t="s">
        <v>173</v>
      </c>
      <c r="AA38" s="59"/>
      <c r="AB38" s="17"/>
      <c r="AC38" s="17"/>
      <c r="AD38" s="17"/>
      <c r="AE38" s="17"/>
      <c r="AF38" s="17"/>
    </row>
    <row r="39" spans="1:32" ht="18.75" customHeight="1">
      <c r="A39" s="61"/>
      <c r="B39" s="63"/>
      <c r="C39" s="51" t="e">
        <f>VLOOKUP($B39,[0]!Loadunits,7)</f>
        <v>#N/A</v>
      </c>
      <c r="D39" s="51" t="e">
        <f>VLOOKUP($B39,[0]!Loadunits,6)</f>
        <v>#N/A</v>
      </c>
      <c r="E39" s="51" t="e">
        <f>VLOOKUP($B39,[0]!Loadunits,2)</f>
        <v>#N/A</v>
      </c>
      <c r="F39" s="51" t="e">
        <f>VLOOKUP($B39,[0]!Loadunits,1)</f>
        <v>#N/A</v>
      </c>
      <c r="G39" s="52">
        <f t="shared" si="0"/>
      </c>
      <c r="H39" s="53">
        <f>IF(ISERROR(VLOOKUP($G39,[0]!flow,3)),"",VLOOKUP($G39,[0]!flow,3))</f>
      </c>
      <c r="I39" s="51" t="e">
        <f>VLOOKUP($H39,[0]!pipe,2)</f>
        <v>#N/A</v>
      </c>
      <c r="J39" s="51" t="e">
        <f t="shared" si="1"/>
        <v>#N/A</v>
      </c>
      <c r="K39" s="83">
        <f>IF(ISERROR(VLOOKUP($G39,[0]!flow,3)),"",VLOOKUP($G39,[0]!flow,3))</f>
      </c>
      <c r="L39" s="93">
        <f t="shared" si="13"/>
        <v>0</v>
      </c>
      <c r="M39" s="52">
        <f t="shared" si="2"/>
      </c>
      <c r="N39" s="54">
        <f t="shared" si="3"/>
      </c>
      <c r="O39" s="54">
        <f t="shared" si="4"/>
      </c>
      <c r="P39" s="54">
        <f t="shared" si="5"/>
      </c>
      <c r="Q39" s="54">
        <f t="shared" si="6"/>
      </c>
      <c r="R39" s="55">
        <f t="shared" si="7"/>
      </c>
      <c r="S39" s="64"/>
      <c r="T39" s="52">
        <f t="shared" si="8"/>
      </c>
      <c r="U39" s="64"/>
      <c r="V39" s="57">
        <f t="shared" si="9"/>
        <v>0</v>
      </c>
      <c r="W39" s="57">
        <f t="shared" si="10"/>
        <v>0</v>
      </c>
      <c r="X39" s="57">
        <f t="shared" si="11"/>
      </c>
      <c r="Y39" s="52">
        <f t="shared" si="12"/>
      </c>
      <c r="Z39" s="61" t="s">
        <v>174</v>
      </c>
      <c r="AA39" s="59"/>
      <c r="AB39" s="17"/>
      <c r="AC39" s="17"/>
      <c r="AD39" s="17"/>
      <c r="AE39" s="17"/>
      <c r="AF39" s="17"/>
    </row>
    <row r="40" spans="1:32" ht="18.75" customHeight="1">
      <c r="A40" s="61"/>
      <c r="B40" s="63"/>
      <c r="C40" s="51" t="e">
        <f>VLOOKUP($B40,[0]!Loadunits,7)</f>
        <v>#N/A</v>
      </c>
      <c r="D40" s="51" t="e">
        <f>VLOOKUP($B40,[0]!Loadunits,6)</f>
        <v>#N/A</v>
      </c>
      <c r="E40" s="51" t="e">
        <f>VLOOKUP($B40,[0]!Loadunits,2)</f>
        <v>#N/A</v>
      </c>
      <c r="F40" s="51" t="e">
        <f>VLOOKUP($B40,[0]!Loadunits,1)</f>
        <v>#N/A</v>
      </c>
      <c r="G40" s="52">
        <f t="shared" si="0"/>
      </c>
      <c r="H40" s="53">
        <f>IF(ISERROR(VLOOKUP($G40,[0]!flow,3)),"",VLOOKUP($G40,[0]!flow,3))</f>
      </c>
      <c r="I40" s="51" t="e">
        <f>VLOOKUP($H40,[0]!pipe,2)</f>
        <v>#N/A</v>
      </c>
      <c r="J40" s="51" t="e">
        <f t="shared" si="1"/>
        <v>#N/A</v>
      </c>
      <c r="K40" s="83">
        <f>IF(ISERROR(VLOOKUP($G40,[0]!flow,3)),"",VLOOKUP($G40,[0]!flow,3))</f>
      </c>
      <c r="L40" s="93">
        <f t="shared" si="13"/>
        <v>0</v>
      </c>
      <c r="M40" s="52">
        <f t="shared" si="2"/>
      </c>
      <c r="N40" s="54">
        <f t="shared" si="3"/>
      </c>
      <c r="O40" s="54">
        <f t="shared" si="4"/>
      </c>
      <c r="P40" s="54">
        <f t="shared" si="5"/>
      </c>
      <c r="Q40" s="54">
        <f t="shared" si="6"/>
      </c>
      <c r="R40" s="55">
        <f t="shared" si="7"/>
      </c>
      <c r="S40" s="64"/>
      <c r="T40" s="52">
        <f t="shared" si="8"/>
      </c>
      <c r="U40" s="64"/>
      <c r="V40" s="57">
        <f t="shared" si="9"/>
        <v>0</v>
      </c>
      <c r="W40" s="57">
        <f t="shared" si="10"/>
        <v>0</v>
      </c>
      <c r="X40" s="57">
        <f t="shared" si="11"/>
      </c>
      <c r="Y40" s="52">
        <f t="shared" si="12"/>
      </c>
      <c r="Z40" s="61" t="s">
        <v>175</v>
      </c>
      <c r="AA40" s="59"/>
      <c r="AB40" s="17"/>
      <c r="AC40" s="17"/>
      <c r="AD40" s="17"/>
      <c r="AE40" s="17"/>
      <c r="AF40" s="17"/>
    </row>
    <row r="41" spans="1:32" ht="18.75" customHeight="1">
      <c r="A41" s="61"/>
      <c r="B41" s="63"/>
      <c r="C41" s="51" t="e">
        <f>VLOOKUP($B41,[0]!Loadunits,7)</f>
        <v>#N/A</v>
      </c>
      <c r="D41" s="51" t="e">
        <f>VLOOKUP($B41,[0]!Loadunits,6)</f>
        <v>#N/A</v>
      </c>
      <c r="E41" s="51" t="e">
        <f>VLOOKUP($B41,[0]!Loadunits,2)</f>
        <v>#N/A</v>
      </c>
      <c r="F41" s="51" t="e">
        <f>VLOOKUP($B41,[0]!Loadunits,1)</f>
        <v>#N/A</v>
      </c>
      <c r="G41" s="52">
        <f t="shared" si="0"/>
      </c>
      <c r="H41" s="53">
        <f>IF(ISERROR(VLOOKUP($G41,[0]!flow,3)),"",VLOOKUP($G41,[0]!flow,3))</f>
      </c>
      <c r="I41" s="51" t="e">
        <f>VLOOKUP($H41,[0]!pipe,2)</f>
        <v>#N/A</v>
      </c>
      <c r="J41" s="51" t="e">
        <f t="shared" si="1"/>
        <v>#N/A</v>
      </c>
      <c r="K41" s="83">
        <f>IF(ISERROR(VLOOKUP($G41,[0]!flow,3)),"",VLOOKUP($G41,[0]!flow,3))</f>
      </c>
      <c r="L41" s="93">
        <f t="shared" si="13"/>
        <v>0</v>
      </c>
      <c r="M41" s="52">
        <f t="shared" si="2"/>
      </c>
      <c r="N41" s="54">
        <f t="shared" si="3"/>
      </c>
      <c r="O41" s="54">
        <f t="shared" si="4"/>
      </c>
      <c r="P41" s="54">
        <f t="shared" si="5"/>
      </c>
      <c r="Q41" s="54">
        <f t="shared" si="6"/>
      </c>
      <c r="R41" s="55">
        <f t="shared" si="7"/>
      </c>
      <c r="S41" s="64">
        <v>-0.7</v>
      </c>
      <c r="T41" s="52">
        <f t="shared" si="8"/>
      </c>
      <c r="U41" s="64"/>
      <c r="V41" s="57">
        <f t="shared" si="9"/>
        <v>0</v>
      </c>
      <c r="W41" s="57">
        <f t="shared" si="10"/>
        <v>0</v>
      </c>
      <c r="X41" s="57">
        <f t="shared" si="11"/>
      </c>
      <c r="Y41" s="52">
        <f t="shared" si="12"/>
      </c>
      <c r="Z41" s="61" t="s">
        <v>176</v>
      </c>
      <c r="AA41" s="59"/>
      <c r="AB41" s="17"/>
      <c r="AC41" s="17"/>
      <c r="AD41" s="17"/>
      <c r="AE41" s="17"/>
      <c r="AF41" s="17"/>
    </row>
    <row r="42" spans="1:32" ht="18.75" customHeight="1">
      <c r="A42" s="63"/>
      <c r="B42" s="63"/>
      <c r="C42" s="51" t="e">
        <f>VLOOKUP($B42,[0]!Loadunits,7)</f>
        <v>#N/A</v>
      </c>
      <c r="D42" s="51" t="e">
        <f>VLOOKUP($B42,[0]!Loadunits,6)</f>
        <v>#N/A</v>
      </c>
      <c r="E42" s="51" t="e">
        <f>VLOOKUP($B42,[0]!Loadunits,2)</f>
        <v>#N/A</v>
      </c>
      <c r="F42" s="51" t="e">
        <f>VLOOKUP($B42,[0]!Loadunits,1)</f>
        <v>#N/A</v>
      </c>
      <c r="G42" s="52">
        <f t="shared" si="0"/>
      </c>
      <c r="H42" s="53">
        <f>IF(ISERROR(VLOOKUP($G42,[0]!flow,3)),"",VLOOKUP($G42,[0]!flow,3))</f>
      </c>
      <c r="I42" s="51" t="e">
        <f>VLOOKUP($H42,[0]!pipe,2)</f>
        <v>#N/A</v>
      </c>
      <c r="J42" s="51" t="e">
        <f t="shared" si="1"/>
        <v>#N/A</v>
      </c>
      <c r="K42" s="83">
        <f>IF(ISERROR(VLOOKUP($G42,[0]!flow,3)),"",VLOOKUP($G42,[0]!flow,3))</f>
      </c>
      <c r="L42" s="93">
        <f t="shared" si="13"/>
        <v>0</v>
      </c>
      <c r="M42" s="52">
        <f t="shared" si="2"/>
      </c>
      <c r="N42" s="54">
        <f t="shared" si="3"/>
      </c>
      <c r="O42" s="54">
        <f t="shared" si="4"/>
      </c>
      <c r="P42" s="54">
        <f t="shared" si="5"/>
      </c>
      <c r="Q42" s="54">
        <f t="shared" si="6"/>
      </c>
      <c r="R42" s="55">
        <f t="shared" si="7"/>
      </c>
      <c r="S42" s="64"/>
      <c r="T42" s="52">
        <f t="shared" si="8"/>
      </c>
      <c r="U42" s="64"/>
      <c r="V42" s="57">
        <f t="shared" si="9"/>
        <v>0</v>
      </c>
      <c r="W42" s="57">
        <f t="shared" si="10"/>
        <v>0</v>
      </c>
      <c r="X42" s="57">
        <f t="shared" si="11"/>
      </c>
      <c r="Y42" s="52">
        <f t="shared" si="12"/>
      </c>
      <c r="Z42" s="63"/>
      <c r="AA42" s="59"/>
      <c r="AB42" s="17"/>
      <c r="AC42" s="17"/>
      <c r="AD42" s="17"/>
      <c r="AE42" s="17"/>
      <c r="AF42" s="17"/>
    </row>
    <row r="43" spans="1:32" ht="18.75" customHeight="1">
      <c r="A43" s="63"/>
      <c r="B43" s="63"/>
      <c r="C43" s="51" t="e">
        <f>VLOOKUP($B43,[0]!Loadunits,7)</f>
        <v>#N/A</v>
      </c>
      <c r="D43" s="51" t="e">
        <f>VLOOKUP($B43,[0]!Loadunits,6)</f>
        <v>#N/A</v>
      </c>
      <c r="E43" s="51" t="e">
        <f>VLOOKUP($B43,[0]!Loadunits,2)</f>
        <v>#N/A</v>
      </c>
      <c r="F43" s="51" t="e">
        <f>VLOOKUP($B43,[0]!Loadunits,1)</f>
        <v>#N/A</v>
      </c>
      <c r="G43" s="52">
        <f t="shared" si="0"/>
      </c>
      <c r="H43" s="53">
        <f>IF(ISERROR(VLOOKUP($G43,[0]!flow,3)),"",VLOOKUP($G43,[0]!flow,3))</f>
      </c>
      <c r="I43" s="51" t="e">
        <f>VLOOKUP($H43,[0]!pipe,2)</f>
        <v>#N/A</v>
      </c>
      <c r="J43" s="51" t="e">
        <f t="shared" si="1"/>
        <v>#N/A</v>
      </c>
      <c r="K43" s="83">
        <f>IF(ISERROR(VLOOKUP($G43,[0]!flow,3)),"",VLOOKUP($G43,[0]!flow,3))</f>
      </c>
      <c r="L43" s="93">
        <f t="shared" si="13"/>
        <v>0</v>
      </c>
      <c r="M43" s="52">
        <f t="shared" si="2"/>
      </c>
      <c r="N43" s="54">
        <f t="shared" si="3"/>
      </c>
      <c r="O43" s="54">
        <f t="shared" si="4"/>
      </c>
      <c r="P43" s="54">
        <f t="shared" si="5"/>
      </c>
      <c r="Q43" s="54">
        <f t="shared" si="6"/>
      </c>
      <c r="R43" s="55">
        <f t="shared" si="7"/>
      </c>
      <c r="S43" s="64"/>
      <c r="T43" s="52">
        <f t="shared" si="8"/>
      </c>
      <c r="U43" s="64"/>
      <c r="V43" s="57">
        <f t="shared" si="9"/>
        <v>0</v>
      </c>
      <c r="W43" s="57">
        <f t="shared" si="10"/>
        <v>0</v>
      </c>
      <c r="X43" s="57">
        <f t="shared" si="11"/>
      </c>
      <c r="Y43" s="52">
        <f t="shared" si="12"/>
      </c>
      <c r="Z43" s="61" t="s">
        <v>153</v>
      </c>
      <c r="AA43" s="59"/>
      <c r="AB43" s="17"/>
      <c r="AC43" s="17"/>
      <c r="AD43" s="17"/>
      <c r="AE43" s="17"/>
      <c r="AF43" s="17"/>
    </row>
    <row r="44" spans="1:32" ht="18.75" customHeight="1">
      <c r="A44" s="63"/>
      <c r="B44" s="63"/>
      <c r="C44" s="51" t="e">
        <f>VLOOKUP($B44,[0]!Loadunits,7)</f>
        <v>#N/A</v>
      </c>
      <c r="D44" s="51" t="e">
        <f>VLOOKUP($B44,[0]!Loadunits,6)</f>
        <v>#N/A</v>
      </c>
      <c r="E44" s="51" t="e">
        <f>VLOOKUP($B44,[0]!Loadunits,2)</f>
        <v>#N/A</v>
      </c>
      <c r="F44" s="51" t="e">
        <f>VLOOKUP($B44,[0]!Loadunits,1)</f>
        <v>#N/A</v>
      </c>
      <c r="G44" s="52">
        <f aca="true" t="shared" si="14" ref="G44:G75">IF(ISERROR($E44+($B44-$F44)/$D44*$C44),"",$E44+($B44-$F44)/$D44*$C44)</f>
      </c>
      <c r="H44" s="53">
        <f>IF(ISERROR(VLOOKUP($G44,[0]!flow,3)),"",VLOOKUP($G44,[0]!flow,3))</f>
      </c>
      <c r="I44" s="51" t="e">
        <f>VLOOKUP($H44,[0]!pipe,2)</f>
        <v>#N/A</v>
      </c>
      <c r="J44" s="51" t="e">
        <f aca="true" t="shared" si="15" ref="J44:J75">(I44/2000)*(I44/2000)*3.14</f>
        <v>#N/A</v>
      </c>
      <c r="K44" s="83">
        <f>IF(ISERROR(VLOOKUP($G44,[0]!flow,3)),"",VLOOKUP($G44,[0]!flow,3))</f>
      </c>
      <c r="L44" s="93">
        <f t="shared" si="13"/>
        <v>0</v>
      </c>
      <c r="M44" s="52">
        <f aca="true" t="shared" si="16" ref="M44:M75">IF(ISERROR($G44/J44/1000),"",$G44/J44/1000)</f>
      </c>
      <c r="N44" s="54">
        <f aca="true" t="shared" si="17" ref="N44:N75">IF(ISERROR((I44)^0.6935),"",(I44)^0.6935)</f>
      </c>
      <c r="O44" s="54">
        <f aca="true" t="shared" si="18" ref="O44:O75">IF(ISERROR(N44*0.552),"",N44*0.552)</f>
      </c>
      <c r="P44" s="54">
        <f aca="true" t="shared" si="19" ref="P44:P75">IF(ISERROR(M44/O44),"",M44/O44)</f>
      </c>
      <c r="Q44" s="54">
        <f aca="true" t="shared" si="20" ref="Q44:Q75">IF(ISERROR(P44^1.771479),"",P44^1.771479)</f>
      </c>
      <c r="R44" s="55">
        <f aca="true" t="shared" si="21" ref="R44:R75">IF(ISERROR(Q44*100),"",Q44*100)</f>
      </c>
      <c r="S44" s="64"/>
      <c r="T44" s="52">
        <f aca="true" t="shared" si="22" ref="T44:T75">IF(ISERROR(VLOOKUP($Z44,PRINT_AREA,25,FALSE)+$S44),"",VLOOKUP($Z44,PRINT_AREA,25,FALSE)+$S44)</f>
      </c>
      <c r="U44" s="64"/>
      <c r="V44" s="57">
        <f aca="true" t="shared" si="23" ref="V44:V75">IF(ISERROR(U44*$Y$7),"",U44*$Y$7)</f>
        <v>0</v>
      </c>
      <c r="W44" s="57">
        <f aca="true" t="shared" si="24" ref="W44:W75">IF(ISERROR(V44+U44),"",V44+U44)</f>
        <v>0</v>
      </c>
      <c r="X44" s="57">
        <f aca="true" t="shared" si="25" ref="X44:X75">IF(ISERROR(Q44*W44),"",Q44*W44)</f>
      </c>
      <c r="Y44" s="52">
        <f aca="true" t="shared" si="26" ref="Y44:Y75">IF(ISERROR(T44-X44),"",T44-X44)</f>
      </c>
      <c r="Z44" s="63" t="s">
        <v>177</v>
      </c>
      <c r="AA44" s="59"/>
      <c r="AB44" s="17"/>
      <c r="AC44" s="17"/>
      <c r="AD44" s="17"/>
      <c r="AE44" s="17"/>
      <c r="AF44" s="17"/>
    </row>
    <row r="45" spans="1:32" ht="18.75" customHeight="1">
      <c r="A45" s="63"/>
      <c r="B45" s="63"/>
      <c r="C45" s="51" t="e">
        <f>VLOOKUP($B45,[0]!Loadunits,7)</f>
        <v>#N/A</v>
      </c>
      <c r="D45" s="51" t="e">
        <f>VLOOKUP($B45,[0]!Loadunits,6)</f>
        <v>#N/A</v>
      </c>
      <c r="E45" s="51" t="e">
        <f>VLOOKUP($B45,[0]!Loadunits,2)</f>
        <v>#N/A</v>
      </c>
      <c r="F45" s="51" t="e">
        <f>VLOOKUP($B45,[0]!Loadunits,1)</f>
        <v>#N/A</v>
      </c>
      <c r="G45" s="52">
        <f t="shared" si="14"/>
      </c>
      <c r="H45" s="53">
        <f>IF(ISERROR(VLOOKUP($G45,[0]!flow,3)),"",VLOOKUP($G45,[0]!flow,3))</f>
      </c>
      <c r="I45" s="51" t="e">
        <f>VLOOKUP($H45,[0]!pipe,2)</f>
        <v>#N/A</v>
      </c>
      <c r="J45" s="51" t="e">
        <f t="shared" si="15"/>
        <v>#N/A</v>
      </c>
      <c r="K45" s="83">
        <f>IF(ISERROR(VLOOKUP($G45,[0]!flow,3)),"",VLOOKUP($G45,[0]!flow,3))</f>
      </c>
      <c r="L45" s="93">
        <f t="shared" si="13"/>
        <v>0</v>
      </c>
      <c r="M45" s="52">
        <f t="shared" si="16"/>
      </c>
      <c r="N45" s="54">
        <f t="shared" si="17"/>
      </c>
      <c r="O45" s="54">
        <f t="shared" si="18"/>
      </c>
      <c r="P45" s="54">
        <f t="shared" si="19"/>
      </c>
      <c r="Q45" s="54">
        <f t="shared" si="20"/>
      </c>
      <c r="R45" s="55">
        <f t="shared" si="21"/>
      </c>
      <c r="S45" s="64">
        <v>-0.7</v>
      </c>
      <c r="T45" s="52">
        <f t="shared" si="22"/>
      </c>
      <c r="U45" s="64"/>
      <c r="V45" s="57">
        <f t="shared" si="23"/>
        <v>0</v>
      </c>
      <c r="W45" s="57">
        <f t="shared" si="24"/>
        <v>0</v>
      </c>
      <c r="X45" s="57">
        <f t="shared" si="25"/>
      </c>
      <c r="Y45" s="52">
        <f t="shared" si="26"/>
      </c>
      <c r="Z45" s="63" t="s">
        <v>178</v>
      </c>
      <c r="AA45" s="59"/>
      <c r="AB45" s="17"/>
      <c r="AC45" s="17"/>
      <c r="AD45" s="17"/>
      <c r="AE45" s="17"/>
      <c r="AF45" s="17"/>
    </row>
    <row r="46" spans="1:32" ht="18.75" customHeight="1">
      <c r="A46" s="63"/>
      <c r="B46" s="63"/>
      <c r="C46" s="51" t="e">
        <f>VLOOKUP($B46,[0]!Loadunits,7)</f>
        <v>#N/A</v>
      </c>
      <c r="D46" s="51" t="e">
        <f>VLOOKUP($B46,[0]!Loadunits,6)</f>
        <v>#N/A</v>
      </c>
      <c r="E46" s="51" t="e">
        <f>VLOOKUP($B46,[0]!Loadunits,2)</f>
        <v>#N/A</v>
      </c>
      <c r="F46" s="51" t="e">
        <f>VLOOKUP($B46,[0]!Loadunits,1)</f>
        <v>#N/A</v>
      </c>
      <c r="G46" s="52">
        <f t="shared" si="14"/>
      </c>
      <c r="H46" s="53">
        <f>IF(ISERROR(VLOOKUP($G46,[0]!flow,3)),"",VLOOKUP($G46,[0]!flow,3))</f>
      </c>
      <c r="I46" s="51" t="e">
        <f>VLOOKUP($H46,[0]!pipe,2)</f>
        <v>#N/A</v>
      </c>
      <c r="J46" s="51" t="e">
        <f t="shared" si="15"/>
        <v>#N/A</v>
      </c>
      <c r="K46" s="83">
        <f>IF(ISERROR(VLOOKUP($G46,[0]!flow,3)),"",VLOOKUP($G46,[0]!flow,3))</f>
      </c>
      <c r="L46" s="93">
        <f t="shared" si="13"/>
        <v>0</v>
      </c>
      <c r="M46" s="52">
        <f t="shared" si="16"/>
      </c>
      <c r="N46" s="54">
        <f t="shared" si="17"/>
      </c>
      <c r="O46" s="54">
        <f t="shared" si="18"/>
      </c>
      <c r="P46" s="54">
        <f t="shared" si="19"/>
      </c>
      <c r="Q46" s="54">
        <f t="shared" si="20"/>
      </c>
      <c r="R46" s="55">
        <f t="shared" si="21"/>
      </c>
      <c r="S46" s="64"/>
      <c r="T46" s="52">
        <f t="shared" si="22"/>
      </c>
      <c r="U46" s="64"/>
      <c r="V46" s="57">
        <f t="shared" si="23"/>
        <v>0</v>
      </c>
      <c r="W46" s="57">
        <f t="shared" si="24"/>
        <v>0</v>
      </c>
      <c r="X46" s="57">
        <f t="shared" si="25"/>
      </c>
      <c r="Y46" s="52">
        <f t="shared" si="26"/>
      </c>
      <c r="Z46" s="63"/>
      <c r="AA46" s="59"/>
      <c r="AB46" s="17"/>
      <c r="AC46" s="17"/>
      <c r="AD46" s="17"/>
      <c r="AE46" s="17"/>
      <c r="AF46" s="17"/>
    </row>
    <row r="47" spans="1:32" ht="18.75" customHeight="1">
      <c r="A47" s="63"/>
      <c r="B47" s="63"/>
      <c r="C47" s="51" t="e">
        <f>VLOOKUP($B47,[0]!Loadunits,7)</f>
        <v>#N/A</v>
      </c>
      <c r="D47" s="51" t="e">
        <f>VLOOKUP($B47,[0]!Loadunits,6)</f>
        <v>#N/A</v>
      </c>
      <c r="E47" s="51" t="e">
        <f>VLOOKUP($B47,[0]!Loadunits,2)</f>
        <v>#N/A</v>
      </c>
      <c r="F47" s="51" t="e">
        <f>VLOOKUP($B47,[0]!Loadunits,1)</f>
        <v>#N/A</v>
      </c>
      <c r="G47" s="52">
        <f t="shared" si="14"/>
      </c>
      <c r="H47" s="53">
        <f>IF(ISERROR(VLOOKUP($G47,[0]!flow,3)),"",VLOOKUP($G47,[0]!flow,3))</f>
      </c>
      <c r="I47" s="51" t="e">
        <f>VLOOKUP($H47,[0]!pipe,2)</f>
        <v>#N/A</v>
      </c>
      <c r="J47" s="51" t="e">
        <f t="shared" si="15"/>
        <v>#N/A</v>
      </c>
      <c r="K47" s="83">
        <f>IF(ISERROR(VLOOKUP($G47,[0]!flow,3)),"",VLOOKUP($G47,[0]!flow,3))</f>
      </c>
      <c r="L47" s="93">
        <f t="shared" si="13"/>
        <v>0</v>
      </c>
      <c r="M47" s="52">
        <f t="shared" si="16"/>
      </c>
      <c r="N47" s="54">
        <f t="shared" si="17"/>
      </c>
      <c r="O47" s="54">
        <f t="shared" si="18"/>
      </c>
      <c r="P47" s="54">
        <f t="shared" si="19"/>
      </c>
      <c r="Q47" s="54">
        <f t="shared" si="20"/>
      </c>
      <c r="R47" s="55">
        <f t="shared" si="21"/>
      </c>
      <c r="S47" s="64"/>
      <c r="T47" s="52">
        <f t="shared" si="22"/>
        <v>34.87379965293235</v>
      </c>
      <c r="U47" s="64"/>
      <c r="V47" s="57">
        <f t="shared" si="23"/>
        <v>0</v>
      </c>
      <c r="W47" s="57">
        <f t="shared" si="24"/>
        <v>0</v>
      </c>
      <c r="X47" s="57">
        <f t="shared" si="25"/>
      </c>
      <c r="Y47" s="52">
        <f t="shared" si="26"/>
      </c>
      <c r="Z47" s="63" t="s">
        <v>132</v>
      </c>
      <c r="AA47" s="59"/>
      <c r="AB47" s="17"/>
      <c r="AC47" s="17"/>
      <c r="AD47" s="17"/>
      <c r="AE47" s="17"/>
      <c r="AF47" s="17"/>
    </row>
    <row r="48" spans="1:32" ht="18.75" customHeight="1">
      <c r="A48" s="63"/>
      <c r="B48" s="63"/>
      <c r="C48" s="51" t="e">
        <f>VLOOKUP($B48,[0]!Loadunits,7)</f>
        <v>#N/A</v>
      </c>
      <c r="D48" s="51" t="e">
        <f>VLOOKUP($B48,[0]!Loadunits,6)</f>
        <v>#N/A</v>
      </c>
      <c r="E48" s="51" t="e">
        <f>VLOOKUP($B48,[0]!Loadunits,2)</f>
        <v>#N/A</v>
      </c>
      <c r="F48" s="51" t="e">
        <f>VLOOKUP($B48,[0]!Loadunits,1)</f>
        <v>#N/A</v>
      </c>
      <c r="G48" s="52">
        <f t="shared" si="14"/>
      </c>
      <c r="H48" s="53">
        <f>IF(ISERROR(VLOOKUP($G48,[0]!flow,3)),"",VLOOKUP($G48,[0]!flow,3))</f>
      </c>
      <c r="I48" s="51" t="e">
        <f>VLOOKUP($H48,[0]!pipe,2)</f>
        <v>#N/A</v>
      </c>
      <c r="J48" s="51" t="e">
        <f t="shared" si="15"/>
        <v>#N/A</v>
      </c>
      <c r="K48" s="83">
        <f>IF(ISERROR(VLOOKUP($G48,[0]!flow,3)),"",VLOOKUP($G48,[0]!flow,3))</f>
      </c>
      <c r="L48" s="93">
        <f t="shared" si="13"/>
        <v>0</v>
      </c>
      <c r="M48" s="52">
        <f t="shared" si="16"/>
      </c>
      <c r="N48" s="54">
        <f t="shared" si="17"/>
      </c>
      <c r="O48" s="54">
        <f t="shared" si="18"/>
      </c>
      <c r="P48" s="54">
        <f t="shared" si="19"/>
      </c>
      <c r="Q48" s="54">
        <f t="shared" si="20"/>
      </c>
      <c r="R48" s="55">
        <f t="shared" si="21"/>
      </c>
      <c r="S48" s="64"/>
      <c r="T48" s="52">
        <f t="shared" si="22"/>
      </c>
      <c r="U48" s="64"/>
      <c r="V48" s="57">
        <f t="shared" si="23"/>
        <v>0</v>
      </c>
      <c r="W48" s="57">
        <f t="shared" si="24"/>
        <v>0</v>
      </c>
      <c r="X48" s="57">
        <f t="shared" si="25"/>
      </c>
      <c r="Y48" s="52">
        <f t="shared" si="26"/>
      </c>
      <c r="Z48" s="63" t="s">
        <v>178</v>
      </c>
      <c r="AA48" s="59"/>
      <c r="AB48" s="17"/>
      <c r="AC48" s="17"/>
      <c r="AD48" s="17"/>
      <c r="AE48" s="17"/>
      <c r="AF48" s="17"/>
    </row>
    <row r="49" spans="1:32" ht="18.75" customHeight="1">
      <c r="A49" s="63"/>
      <c r="B49" s="63"/>
      <c r="C49" s="51" t="e">
        <f>VLOOKUP($B49,[0]!Loadunits,7)</f>
        <v>#N/A</v>
      </c>
      <c r="D49" s="51" t="e">
        <f>VLOOKUP($B49,[0]!Loadunits,6)</f>
        <v>#N/A</v>
      </c>
      <c r="E49" s="51" t="e">
        <f>VLOOKUP($B49,[0]!Loadunits,2)</f>
        <v>#N/A</v>
      </c>
      <c r="F49" s="51" t="e">
        <f>VLOOKUP($B49,[0]!Loadunits,1)</f>
        <v>#N/A</v>
      </c>
      <c r="G49" s="52">
        <f t="shared" si="14"/>
      </c>
      <c r="H49" s="53">
        <f>IF(ISERROR(VLOOKUP($G49,[0]!flow,3)),"",VLOOKUP($G49,[0]!flow,3))</f>
      </c>
      <c r="I49" s="51" t="e">
        <f>VLOOKUP($H49,[0]!pipe,2)</f>
        <v>#N/A</v>
      </c>
      <c r="J49" s="51" t="e">
        <f t="shared" si="15"/>
        <v>#N/A</v>
      </c>
      <c r="K49" s="83">
        <f>IF(ISERROR(VLOOKUP($G49,[0]!flow,3)),"",VLOOKUP($G49,[0]!flow,3))</f>
      </c>
      <c r="L49" s="93">
        <f t="shared" si="13"/>
        <v>0</v>
      </c>
      <c r="M49" s="52">
        <f t="shared" si="16"/>
      </c>
      <c r="N49" s="54">
        <f t="shared" si="17"/>
      </c>
      <c r="O49" s="54">
        <f t="shared" si="18"/>
      </c>
      <c r="P49" s="54">
        <f t="shared" si="19"/>
      </c>
      <c r="Q49" s="54">
        <f t="shared" si="20"/>
      </c>
      <c r="R49" s="55">
        <f t="shared" si="21"/>
      </c>
      <c r="S49" s="64"/>
      <c r="T49" s="52">
        <f t="shared" si="22"/>
      </c>
      <c r="U49" s="64"/>
      <c r="V49" s="57">
        <f t="shared" si="23"/>
        <v>0</v>
      </c>
      <c r="W49" s="57">
        <f t="shared" si="24"/>
        <v>0</v>
      </c>
      <c r="X49" s="57">
        <f t="shared" si="25"/>
      </c>
      <c r="Y49" s="52">
        <f t="shared" si="26"/>
      </c>
      <c r="Z49" s="63" t="s">
        <v>179</v>
      </c>
      <c r="AA49" s="59"/>
      <c r="AB49" s="17"/>
      <c r="AC49" s="17"/>
      <c r="AD49" s="17"/>
      <c r="AE49" s="17"/>
      <c r="AF49" s="17"/>
    </row>
    <row r="50" spans="1:32" ht="18.75" customHeight="1">
      <c r="A50" s="63"/>
      <c r="B50" s="63"/>
      <c r="C50" s="51" t="e">
        <f>VLOOKUP($B50,[0]!Loadunits,7)</f>
        <v>#N/A</v>
      </c>
      <c r="D50" s="51" t="e">
        <f>VLOOKUP($B50,[0]!Loadunits,6)</f>
        <v>#N/A</v>
      </c>
      <c r="E50" s="51" t="e">
        <f>VLOOKUP($B50,[0]!Loadunits,2)</f>
        <v>#N/A</v>
      </c>
      <c r="F50" s="51" t="e">
        <f>VLOOKUP($B50,[0]!Loadunits,1)</f>
        <v>#N/A</v>
      </c>
      <c r="G50" s="52">
        <f t="shared" si="14"/>
      </c>
      <c r="H50" s="53">
        <f>IF(ISERROR(VLOOKUP($G50,[0]!flow,3)),"",VLOOKUP($G50,[0]!flow,3))</f>
      </c>
      <c r="I50" s="51" t="e">
        <f>VLOOKUP($H50,[0]!pipe,2)</f>
        <v>#N/A</v>
      </c>
      <c r="J50" s="51" t="e">
        <f t="shared" si="15"/>
        <v>#N/A</v>
      </c>
      <c r="K50" s="83">
        <f>IF(ISERROR(VLOOKUP($G50,[0]!flow,3)),"",VLOOKUP($G50,[0]!flow,3))</f>
      </c>
      <c r="L50" s="93">
        <f t="shared" si="13"/>
        <v>0</v>
      </c>
      <c r="M50" s="52">
        <f t="shared" si="16"/>
      </c>
      <c r="N50" s="54">
        <f t="shared" si="17"/>
      </c>
      <c r="O50" s="54">
        <f t="shared" si="18"/>
      </c>
      <c r="P50" s="54">
        <f t="shared" si="19"/>
      </c>
      <c r="Q50" s="54">
        <f t="shared" si="20"/>
      </c>
      <c r="R50" s="55">
        <f t="shared" si="21"/>
      </c>
      <c r="S50" s="64">
        <v>-0.5</v>
      </c>
      <c r="T50" s="52">
        <f t="shared" si="22"/>
      </c>
      <c r="U50" s="64"/>
      <c r="V50" s="57">
        <f t="shared" si="23"/>
        <v>0</v>
      </c>
      <c r="W50" s="57">
        <f t="shared" si="24"/>
        <v>0</v>
      </c>
      <c r="X50" s="57">
        <f t="shared" si="25"/>
      </c>
      <c r="Y50" s="52">
        <f t="shared" si="26"/>
      </c>
      <c r="Z50" s="63" t="s">
        <v>180</v>
      </c>
      <c r="AA50" s="59"/>
      <c r="AB50" s="17"/>
      <c r="AC50" s="17"/>
      <c r="AD50" s="17"/>
      <c r="AE50" s="17"/>
      <c r="AF50" s="17"/>
    </row>
    <row r="51" spans="1:32" ht="18.75" customHeight="1">
      <c r="A51" s="63"/>
      <c r="B51" s="63"/>
      <c r="C51" s="51" t="e">
        <f>VLOOKUP($B51,[0]!Loadunits,7)</f>
        <v>#N/A</v>
      </c>
      <c r="D51" s="51" t="e">
        <f>VLOOKUP($B51,[0]!Loadunits,6)</f>
        <v>#N/A</v>
      </c>
      <c r="E51" s="51" t="e">
        <f>VLOOKUP($B51,[0]!Loadunits,2)</f>
        <v>#N/A</v>
      </c>
      <c r="F51" s="51" t="e">
        <f>VLOOKUP($B51,[0]!Loadunits,1)</f>
        <v>#N/A</v>
      </c>
      <c r="G51" s="52">
        <f t="shared" si="14"/>
      </c>
      <c r="H51" s="53">
        <f>IF(ISERROR(VLOOKUP($G51,[0]!flow,3)),"",VLOOKUP($G51,[0]!flow,3))</f>
      </c>
      <c r="I51" s="51" t="e">
        <f>VLOOKUP($H51,[0]!pipe,2)</f>
        <v>#N/A</v>
      </c>
      <c r="J51" s="51" t="e">
        <f t="shared" si="15"/>
        <v>#N/A</v>
      </c>
      <c r="K51" s="83">
        <f>IF(ISERROR(VLOOKUP($G51,[0]!flow,3)),"",VLOOKUP($G51,[0]!flow,3))</f>
      </c>
      <c r="L51" s="93">
        <f t="shared" si="13"/>
        <v>0</v>
      </c>
      <c r="M51" s="52">
        <f t="shared" si="16"/>
      </c>
      <c r="N51" s="54">
        <f t="shared" si="17"/>
      </c>
      <c r="O51" s="54">
        <f t="shared" si="18"/>
      </c>
      <c r="P51" s="54">
        <f t="shared" si="19"/>
      </c>
      <c r="Q51" s="54">
        <f t="shared" si="20"/>
      </c>
      <c r="R51" s="55">
        <f t="shared" si="21"/>
      </c>
      <c r="S51" s="64"/>
      <c r="T51" s="52">
        <f t="shared" si="22"/>
      </c>
      <c r="U51" s="64"/>
      <c r="V51" s="57">
        <f t="shared" si="23"/>
        <v>0</v>
      </c>
      <c r="W51" s="57">
        <f t="shared" si="24"/>
        <v>0</v>
      </c>
      <c r="X51" s="57">
        <f t="shared" si="25"/>
      </c>
      <c r="Y51" s="52">
        <f t="shared" si="26"/>
      </c>
      <c r="Z51" s="63"/>
      <c r="AA51" s="59"/>
      <c r="AB51" s="17"/>
      <c r="AC51" s="17"/>
      <c r="AD51" s="17"/>
      <c r="AE51" s="17"/>
      <c r="AF51" s="17"/>
    </row>
    <row r="52" spans="1:32" ht="18.75" customHeight="1">
      <c r="A52" s="63"/>
      <c r="B52" s="63"/>
      <c r="C52" s="51" t="e">
        <f>VLOOKUP($B52,[0]!Loadunits,7)</f>
        <v>#N/A</v>
      </c>
      <c r="D52" s="51" t="e">
        <f>VLOOKUP($B52,[0]!Loadunits,6)</f>
        <v>#N/A</v>
      </c>
      <c r="E52" s="51" t="e">
        <f>VLOOKUP($B52,[0]!Loadunits,2)</f>
        <v>#N/A</v>
      </c>
      <c r="F52" s="51" t="e">
        <f>VLOOKUP($B52,[0]!Loadunits,1)</f>
        <v>#N/A</v>
      </c>
      <c r="G52" s="52">
        <f t="shared" si="14"/>
      </c>
      <c r="H52" s="53">
        <f>IF(ISERROR(VLOOKUP($G52,[0]!flow,3)),"",VLOOKUP($G52,[0]!flow,3))</f>
      </c>
      <c r="I52" s="51" t="e">
        <f>VLOOKUP($H52,[0]!pipe,2)</f>
        <v>#N/A</v>
      </c>
      <c r="J52" s="51" t="e">
        <f t="shared" si="15"/>
        <v>#N/A</v>
      </c>
      <c r="K52" s="83">
        <f>IF(ISERROR(VLOOKUP($G52,[0]!flow,3)),"",VLOOKUP($G52,[0]!flow,3))</f>
      </c>
      <c r="L52" s="93">
        <f t="shared" si="13"/>
        <v>0</v>
      </c>
      <c r="M52" s="52">
        <f t="shared" si="16"/>
      </c>
      <c r="N52" s="54">
        <f t="shared" si="17"/>
      </c>
      <c r="O52" s="54">
        <f t="shared" si="18"/>
      </c>
      <c r="P52" s="54">
        <f t="shared" si="19"/>
      </c>
      <c r="Q52" s="54">
        <f t="shared" si="20"/>
      </c>
      <c r="R52" s="55">
        <f t="shared" si="21"/>
      </c>
      <c r="S52" s="95"/>
      <c r="T52" s="52">
        <f aca="true" t="shared" si="27" ref="T52:T57">IF(ISERROR(VLOOKUP($Z52,PRINT_AREA,25,FALSE)+$S53),"",VLOOKUP($Z52,PRINT_AREA,25,FALSE)+$S53)</f>
      </c>
      <c r="U52" s="64"/>
      <c r="V52" s="57">
        <f t="shared" si="23"/>
        <v>0</v>
      </c>
      <c r="W52" s="57">
        <f t="shared" si="24"/>
        <v>0</v>
      </c>
      <c r="X52" s="57">
        <f t="shared" si="25"/>
      </c>
      <c r="Y52" s="52">
        <f t="shared" si="26"/>
      </c>
      <c r="Z52" s="63" t="s">
        <v>178</v>
      </c>
      <c r="AA52" s="59"/>
      <c r="AB52" s="17"/>
      <c r="AC52" s="17"/>
      <c r="AD52" s="17"/>
      <c r="AE52" s="17"/>
      <c r="AF52" s="17"/>
    </row>
    <row r="53" spans="1:32" ht="18.75" customHeight="1">
      <c r="A53" s="63"/>
      <c r="B53" s="63"/>
      <c r="C53" s="51" t="e">
        <f>VLOOKUP($B53,[0]!Loadunits,7)</f>
        <v>#N/A</v>
      </c>
      <c r="D53" s="51" t="e">
        <f>VLOOKUP($B53,[0]!Loadunits,6)</f>
        <v>#N/A</v>
      </c>
      <c r="E53" s="51" t="e">
        <f>VLOOKUP($B53,[0]!Loadunits,2)</f>
        <v>#N/A</v>
      </c>
      <c r="F53" s="51" t="e">
        <f>VLOOKUP($B53,[0]!Loadunits,1)</f>
        <v>#N/A</v>
      </c>
      <c r="G53" s="52">
        <f t="shared" si="14"/>
      </c>
      <c r="H53" s="53">
        <f>IF(ISERROR(VLOOKUP($G53,[0]!flow,3)),"",VLOOKUP($G53,[0]!flow,3))</f>
      </c>
      <c r="I53" s="51" t="e">
        <f>VLOOKUP($H53,[0]!pipe,2)</f>
        <v>#N/A</v>
      </c>
      <c r="J53" s="51" t="e">
        <f t="shared" si="15"/>
        <v>#N/A</v>
      </c>
      <c r="K53" s="83">
        <f>IF(ISERROR(VLOOKUP($G53,[0]!flow,3)),"",VLOOKUP($G53,[0]!flow,3))</f>
      </c>
      <c r="L53" s="93">
        <f t="shared" si="13"/>
        <v>0</v>
      </c>
      <c r="M53" s="52">
        <f t="shared" si="16"/>
      </c>
      <c r="N53" s="54">
        <f t="shared" si="17"/>
      </c>
      <c r="O53" s="54">
        <f t="shared" si="18"/>
      </c>
      <c r="P53" s="54">
        <f t="shared" si="19"/>
      </c>
      <c r="Q53" s="54">
        <f t="shared" si="20"/>
      </c>
      <c r="R53" s="55">
        <f t="shared" si="21"/>
      </c>
      <c r="S53" s="64">
        <v>-0.7</v>
      </c>
      <c r="T53" s="52">
        <f t="shared" si="27"/>
      </c>
      <c r="U53" s="64"/>
      <c r="V53" s="57">
        <f t="shared" si="23"/>
        <v>0</v>
      </c>
      <c r="W53" s="57">
        <f t="shared" si="24"/>
        <v>0</v>
      </c>
      <c r="X53" s="57">
        <f t="shared" si="25"/>
      </c>
      <c r="Y53" s="52">
        <f t="shared" si="26"/>
      </c>
      <c r="Z53" s="63" t="s">
        <v>181</v>
      </c>
      <c r="AA53" s="59"/>
      <c r="AB53" s="17"/>
      <c r="AC53" s="17"/>
      <c r="AD53" s="17"/>
      <c r="AE53" s="17"/>
      <c r="AF53" s="17"/>
    </row>
    <row r="54" spans="1:32" ht="18.75" customHeight="1">
      <c r="A54" s="63"/>
      <c r="B54" s="63"/>
      <c r="C54" s="51" t="e">
        <f>VLOOKUP($B54,[0]!Loadunits,7)</f>
        <v>#N/A</v>
      </c>
      <c r="D54" s="51" t="e">
        <f>VLOOKUP($B54,[0]!Loadunits,6)</f>
        <v>#N/A</v>
      </c>
      <c r="E54" s="51" t="e">
        <f>VLOOKUP($B54,[0]!Loadunits,2)</f>
        <v>#N/A</v>
      </c>
      <c r="F54" s="51" t="e">
        <f>VLOOKUP($B54,[0]!Loadunits,1)</f>
        <v>#N/A</v>
      </c>
      <c r="G54" s="52">
        <f t="shared" si="14"/>
      </c>
      <c r="H54" s="53">
        <f>IF(ISERROR(VLOOKUP($G54,[0]!flow,3)),"",VLOOKUP($G54,[0]!flow,3))</f>
      </c>
      <c r="I54" s="51" t="e">
        <f>VLOOKUP($H54,[0]!pipe,2)</f>
        <v>#N/A</v>
      </c>
      <c r="J54" s="51" t="e">
        <f t="shared" si="15"/>
        <v>#N/A</v>
      </c>
      <c r="K54" s="83">
        <f>IF(ISERROR(VLOOKUP($G54,[0]!flow,3)),"",VLOOKUP($G54,[0]!flow,3))</f>
      </c>
      <c r="L54" s="93">
        <f t="shared" si="13"/>
        <v>0</v>
      </c>
      <c r="M54" s="52">
        <f t="shared" si="16"/>
      </c>
      <c r="N54" s="54">
        <f t="shared" si="17"/>
      </c>
      <c r="O54" s="54">
        <f t="shared" si="18"/>
      </c>
      <c r="P54" s="54">
        <f t="shared" si="19"/>
      </c>
      <c r="Q54" s="54">
        <f t="shared" si="20"/>
      </c>
      <c r="R54" s="55">
        <f t="shared" si="21"/>
      </c>
      <c r="S54" s="64"/>
      <c r="T54" s="52">
        <f t="shared" si="27"/>
      </c>
      <c r="U54" s="64"/>
      <c r="V54" s="57">
        <f t="shared" si="23"/>
        <v>0</v>
      </c>
      <c r="W54" s="57">
        <f t="shared" si="24"/>
        <v>0</v>
      </c>
      <c r="X54" s="57">
        <f t="shared" si="25"/>
      </c>
      <c r="Y54" s="52">
        <f t="shared" si="26"/>
      </c>
      <c r="Z54" s="63" t="s">
        <v>182</v>
      </c>
      <c r="AA54" s="59"/>
      <c r="AB54" s="17"/>
      <c r="AC54" s="17"/>
      <c r="AD54" s="17"/>
      <c r="AE54" s="17"/>
      <c r="AF54" s="17"/>
    </row>
    <row r="55" spans="1:32" ht="18.75" customHeight="1">
      <c r="A55" s="63"/>
      <c r="B55" s="63"/>
      <c r="C55" s="51" t="e">
        <f>VLOOKUP($B55,[0]!Loadunits,7)</f>
        <v>#N/A</v>
      </c>
      <c r="D55" s="51" t="e">
        <f>VLOOKUP($B55,[0]!Loadunits,6)</f>
        <v>#N/A</v>
      </c>
      <c r="E55" s="51" t="e">
        <f>VLOOKUP($B55,[0]!Loadunits,2)</f>
        <v>#N/A</v>
      </c>
      <c r="F55" s="51" t="e">
        <f>VLOOKUP($B55,[0]!Loadunits,1)</f>
        <v>#N/A</v>
      </c>
      <c r="G55" s="52">
        <f t="shared" si="14"/>
      </c>
      <c r="H55" s="53">
        <f>IF(ISERROR(VLOOKUP($G55,[0]!flow,3)),"",VLOOKUP($G55,[0]!flow,3))</f>
      </c>
      <c r="I55" s="51" t="e">
        <f>VLOOKUP($H55,[0]!pipe,2)</f>
        <v>#N/A</v>
      </c>
      <c r="J55" s="51" t="e">
        <f t="shared" si="15"/>
        <v>#N/A</v>
      </c>
      <c r="K55" s="83">
        <f>IF(ISERROR(VLOOKUP($G55,[0]!flow,3)),"",VLOOKUP($G55,[0]!flow,3))</f>
      </c>
      <c r="L55" s="93">
        <f t="shared" si="13"/>
        <v>0</v>
      </c>
      <c r="M55" s="52">
        <f t="shared" si="16"/>
      </c>
      <c r="N55" s="54">
        <f t="shared" si="17"/>
      </c>
      <c r="O55" s="54">
        <f t="shared" si="18"/>
      </c>
      <c r="P55" s="54">
        <f t="shared" si="19"/>
      </c>
      <c r="Q55" s="54">
        <f t="shared" si="20"/>
      </c>
      <c r="R55" s="55">
        <f t="shared" si="21"/>
      </c>
      <c r="S55" s="64"/>
      <c r="T55" s="52">
        <f t="shared" si="27"/>
      </c>
      <c r="U55" s="64"/>
      <c r="V55" s="57">
        <f t="shared" si="23"/>
        <v>0</v>
      </c>
      <c r="W55" s="57">
        <f t="shared" si="24"/>
        <v>0</v>
      </c>
      <c r="X55" s="57">
        <f t="shared" si="25"/>
      </c>
      <c r="Y55" s="52">
        <f t="shared" si="26"/>
      </c>
      <c r="Z55" s="63" t="s">
        <v>183</v>
      </c>
      <c r="AA55" s="59"/>
      <c r="AB55" s="17"/>
      <c r="AC55" s="17"/>
      <c r="AD55" s="17"/>
      <c r="AE55" s="17"/>
      <c r="AF55" s="17"/>
    </row>
    <row r="56" spans="1:32" ht="18.75" customHeight="1">
      <c r="A56" s="63"/>
      <c r="B56" s="63"/>
      <c r="C56" s="51" t="e">
        <f>VLOOKUP($B56,[0]!Loadunits,7)</f>
        <v>#N/A</v>
      </c>
      <c r="D56" s="51" t="e">
        <f>VLOOKUP($B56,[0]!Loadunits,6)</f>
        <v>#N/A</v>
      </c>
      <c r="E56" s="51" t="e">
        <f>VLOOKUP($B56,[0]!Loadunits,2)</f>
        <v>#N/A</v>
      </c>
      <c r="F56" s="51" t="e">
        <f>VLOOKUP($B56,[0]!Loadunits,1)</f>
        <v>#N/A</v>
      </c>
      <c r="G56" s="52">
        <f t="shared" si="14"/>
      </c>
      <c r="H56" s="53">
        <f>IF(ISERROR(VLOOKUP($G56,[0]!flow,3)),"",VLOOKUP($G56,[0]!flow,3))</f>
      </c>
      <c r="I56" s="51" t="e">
        <f>VLOOKUP($H56,[0]!pipe,2)</f>
        <v>#N/A</v>
      </c>
      <c r="J56" s="51" t="e">
        <f t="shared" si="15"/>
        <v>#N/A</v>
      </c>
      <c r="K56" s="83">
        <f>IF(ISERROR(VLOOKUP($G56,[0]!flow,3)),"",VLOOKUP($G56,[0]!flow,3))</f>
      </c>
      <c r="L56" s="93">
        <f t="shared" si="13"/>
        <v>0</v>
      </c>
      <c r="M56" s="52">
        <f t="shared" si="16"/>
      </c>
      <c r="N56" s="54">
        <f t="shared" si="17"/>
      </c>
      <c r="O56" s="54">
        <f t="shared" si="18"/>
      </c>
      <c r="P56" s="54">
        <f t="shared" si="19"/>
      </c>
      <c r="Q56" s="54">
        <f t="shared" si="20"/>
      </c>
      <c r="R56" s="55">
        <f t="shared" si="21"/>
      </c>
      <c r="S56" s="64">
        <v>-0.5</v>
      </c>
      <c r="T56" s="52">
        <f t="shared" si="27"/>
      </c>
      <c r="U56" s="64"/>
      <c r="V56" s="57">
        <f t="shared" si="23"/>
        <v>0</v>
      </c>
      <c r="W56" s="57">
        <f t="shared" si="24"/>
        <v>0</v>
      </c>
      <c r="X56" s="57">
        <f t="shared" si="25"/>
      </c>
      <c r="Y56" s="52">
        <f t="shared" si="26"/>
      </c>
      <c r="Z56" s="63" t="s">
        <v>184</v>
      </c>
      <c r="AA56" s="59"/>
      <c r="AB56" s="17"/>
      <c r="AC56" s="17"/>
      <c r="AD56" s="17"/>
      <c r="AE56" s="17"/>
      <c r="AF56" s="17"/>
    </row>
    <row r="57" spans="1:32" ht="18.75" customHeight="1">
      <c r="A57" s="63"/>
      <c r="B57" s="63"/>
      <c r="C57" s="51" t="e">
        <f>VLOOKUP($B57,[0]!Loadunits,7)</f>
        <v>#N/A</v>
      </c>
      <c r="D57" s="51" t="e">
        <f>VLOOKUP($B57,[0]!Loadunits,6)</f>
        <v>#N/A</v>
      </c>
      <c r="E57" s="51" t="e">
        <f>VLOOKUP($B57,[0]!Loadunits,2)</f>
        <v>#N/A</v>
      </c>
      <c r="F57" s="51" t="e">
        <f>VLOOKUP($B57,[0]!Loadunits,1)</f>
        <v>#N/A</v>
      </c>
      <c r="G57" s="52">
        <f t="shared" si="14"/>
      </c>
      <c r="H57" s="53">
        <f>IF(ISERROR(VLOOKUP($G57,[0]!flow,3)),"",VLOOKUP($G57,[0]!flow,3))</f>
      </c>
      <c r="I57" s="51" t="e">
        <f>VLOOKUP($H57,[0]!pipe,2)</f>
        <v>#N/A</v>
      </c>
      <c r="J57" s="51" t="e">
        <f t="shared" si="15"/>
        <v>#N/A</v>
      </c>
      <c r="K57" s="83">
        <f>IF(ISERROR(VLOOKUP($G57,[0]!flow,3)),"",VLOOKUP($G57,[0]!flow,3))</f>
      </c>
      <c r="L57" s="93">
        <f t="shared" si="13"/>
        <v>0</v>
      </c>
      <c r="M57" s="52">
        <f t="shared" si="16"/>
      </c>
      <c r="N57" s="54">
        <f t="shared" si="17"/>
      </c>
      <c r="O57" s="54">
        <f t="shared" si="18"/>
      </c>
      <c r="P57" s="54">
        <f t="shared" si="19"/>
      </c>
      <c r="Q57" s="54">
        <f t="shared" si="20"/>
      </c>
      <c r="R57" s="55">
        <f t="shared" si="21"/>
      </c>
      <c r="S57" s="64"/>
      <c r="T57" s="52">
        <f t="shared" si="27"/>
      </c>
      <c r="U57" s="64"/>
      <c r="V57" s="57">
        <f t="shared" si="23"/>
        <v>0</v>
      </c>
      <c r="W57" s="57">
        <f t="shared" si="24"/>
        <v>0</v>
      </c>
      <c r="X57" s="57">
        <f t="shared" si="25"/>
      </c>
      <c r="Y57" s="52">
        <f t="shared" si="26"/>
      </c>
      <c r="Z57" s="63"/>
      <c r="AA57" s="59"/>
      <c r="AB57" s="17"/>
      <c r="AC57" s="17"/>
      <c r="AD57" s="17"/>
      <c r="AE57" s="17"/>
      <c r="AF57" s="17"/>
    </row>
    <row r="58" spans="1:32" ht="18.75" customHeight="1">
      <c r="A58" s="63"/>
      <c r="B58" s="63"/>
      <c r="C58" s="51" t="e">
        <f>VLOOKUP($B58,[0]!Loadunits,7)</f>
        <v>#N/A</v>
      </c>
      <c r="D58" s="51" t="e">
        <f>VLOOKUP($B58,[0]!Loadunits,6)</f>
        <v>#N/A</v>
      </c>
      <c r="E58" s="51" t="e">
        <f>VLOOKUP($B58,[0]!Loadunits,2)</f>
        <v>#N/A</v>
      </c>
      <c r="F58" s="51" t="e">
        <f>VLOOKUP($B58,[0]!Loadunits,1)</f>
        <v>#N/A</v>
      </c>
      <c r="G58" s="52">
        <f t="shared" si="14"/>
      </c>
      <c r="H58" s="53">
        <f>IF(ISERROR(VLOOKUP($G58,[0]!flow,3)),"",VLOOKUP($G58,[0]!flow,3))</f>
      </c>
      <c r="I58" s="51" t="e">
        <f>VLOOKUP($H58,[0]!pipe,2)</f>
        <v>#N/A</v>
      </c>
      <c r="J58" s="51" t="e">
        <f t="shared" si="15"/>
        <v>#N/A</v>
      </c>
      <c r="K58" s="83">
        <f>IF(ISERROR(VLOOKUP($G58,[0]!flow,3)),"",VLOOKUP($G58,[0]!flow,3))</f>
      </c>
      <c r="L58" s="93">
        <f t="shared" si="13"/>
        <v>0</v>
      </c>
      <c r="M58" s="52">
        <f t="shared" si="16"/>
      </c>
      <c r="N58" s="54">
        <f t="shared" si="17"/>
      </c>
      <c r="O58" s="54">
        <f t="shared" si="18"/>
      </c>
      <c r="P58" s="54">
        <f t="shared" si="19"/>
      </c>
      <c r="Q58" s="54">
        <f t="shared" si="20"/>
      </c>
      <c r="R58" s="55">
        <f t="shared" si="21"/>
      </c>
      <c r="S58" s="64"/>
      <c r="T58" s="52">
        <f t="shared" si="22"/>
      </c>
      <c r="U58" s="64"/>
      <c r="V58" s="57">
        <f t="shared" si="23"/>
        <v>0</v>
      </c>
      <c r="W58" s="57">
        <f t="shared" si="24"/>
        <v>0</v>
      </c>
      <c r="X58" s="57">
        <f t="shared" si="25"/>
      </c>
      <c r="Y58" s="52">
        <f t="shared" si="26"/>
      </c>
      <c r="Z58" s="63" t="s">
        <v>149</v>
      </c>
      <c r="AA58" s="59"/>
      <c r="AB58" s="17"/>
      <c r="AC58" s="17"/>
      <c r="AD58" s="17"/>
      <c r="AE58" s="17"/>
      <c r="AF58" s="17"/>
    </row>
    <row r="59" spans="1:32" ht="18.75" customHeight="1">
      <c r="A59" s="63"/>
      <c r="B59" s="63"/>
      <c r="C59" s="51" t="e">
        <f>VLOOKUP($B59,[0]!Loadunits,7)</f>
        <v>#N/A</v>
      </c>
      <c r="D59" s="51" t="e">
        <f>VLOOKUP($B59,[0]!Loadunits,6)</f>
        <v>#N/A</v>
      </c>
      <c r="E59" s="51" t="e">
        <f>VLOOKUP($B59,[0]!Loadunits,2)</f>
        <v>#N/A</v>
      </c>
      <c r="F59" s="51" t="e">
        <f>VLOOKUP($B59,[0]!Loadunits,1)</f>
        <v>#N/A</v>
      </c>
      <c r="G59" s="52">
        <f t="shared" si="14"/>
      </c>
      <c r="H59" s="53">
        <f>IF(ISERROR(VLOOKUP($G59,[0]!flow,3)),"",VLOOKUP($G59,[0]!flow,3))</f>
      </c>
      <c r="I59" s="51" t="e">
        <f>VLOOKUP($H59,[0]!pipe,2)</f>
        <v>#N/A</v>
      </c>
      <c r="J59" s="51" t="e">
        <f t="shared" si="15"/>
        <v>#N/A</v>
      </c>
      <c r="K59" s="83">
        <f>IF(ISERROR(VLOOKUP($G59,[0]!flow,3)),"",VLOOKUP($G59,[0]!flow,3))</f>
      </c>
      <c r="L59" s="93">
        <f t="shared" si="13"/>
        <v>0</v>
      </c>
      <c r="M59" s="52">
        <f t="shared" si="16"/>
      </c>
      <c r="N59" s="54">
        <f t="shared" si="17"/>
      </c>
      <c r="O59" s="54">
        <f t="shared" si="18"/>
      </c>
      <c r="P59" s="54">
        <f t="shared" si="19"/>
      </c>
      <c r="Q59" s="54">
        <f t="shared" si="20"/>
      </c>
      <c r="R59" s="55">
        <f t="shared" si="21"/>
      </c>
      <c r="S59" s="64"/>
      <c r="T59" s="52">
        <f t="shared" si="22"/>
      </c>
      <c r="U59" s="64"/>
      <c r="V59" s="57">
        <f t="shared" si="23"/>
        <v>0</v>
      </c>
      <c r="W59" s="57">
        <f t="shared" si="24"/>
        <v>0</v>
      </c>
      <c r="X59" s="57">
        <f t="shared" si="25"/>
      </c>
      <c r="Y59" s="52">
        <f t="shared" si="26"/>
      </c>
      <c r="Z59" s="63" t="s">
        <v>185</v>
      </c>
      <c r="AA59" s="59"/>
      <c r="AB59" s="17"/>
      <c r="AC59" s="17"/>
      <c r="AD59" s="17"/>
      <c r="AE59" s="17"/>
      <c r="AF59" s="17"/>
    </row>
    <row r="60" spans="1:32" ht="18.75" customHeight="1">
      <c r="A60" s="63"/>
      <c r="B60" s="63"/>
      <c r="C60" s="51" t="e">
        <f>VLOOKUP($B60,[0]!Loadunits,7)</f>
        <v>#N/A</v>
      </c>
      <c r="D60" s="51" t="e">
        <f>VLOOKUP($B60,[0]!Loadunits,6)</f>
        <v>#N/A</v>
      </c>
      <c r="E60" s="51" t="e">
        <f>VLOOKUP($B60,[0]!Loadunits,2)</f>
        <v>#N/A</v>
      </c>
      <c r="F60" s="51" t="e">
        <f>VLOOKUP($B60,[0]!Loadunits,1)</f>
        <v>#N/A</v>
      </c>
      <c r="G60" s="52">
        <f t="shared" si="14"/>
      </c>
      <c r="H60" s="53">
        <f>IF(ISERROR(VLOOKUP($G60,[0]!flow,3)),"",VLOOKUP($G60,[0]!flow,3))</f>
      </c>
      <c r="I60" s="51" t="e">
        <f>VLOOKUP($H60,[0]!pipe,2)</f>
        <v>#N/A</v>
      </c>
      <c r="J60" s="51" t="e">
        <f t="shared" si="15"/>
        <v>#N/A</v>
      </c>
      <c r="K60" s="83">
        <f>IF(ISERROR(VLOOKUP($G60,[0]!flow,3)),"",VLOOKUP($G60,[0]!flow,3))</f>
      </c>
      <c r="L60" s="93">
        <f t="shared" si="13"/>
        <v>0</v>
      </c>
      <c r="M60" s="52">
        <f t="shared" si="16"/>
      </c>
      <c r="N60" s="54">
        <f t="shared" si="17"/>
      </c>
      <c r="O60" s="54">
        <f t="shared" si="18"/>
      </c>
      <c r="P60" s="54">
        <f t="shared" si="19"/>
      </c>
      <c r="Q60" s="54">
        <f t="shared" si="20"/>
      </c>
      <c r="R60" s="55">
        <f t="shared" si="21"/>
      </c>
      <c r="S60" s="64"/>
      <c r="T60" s="52">
        <f t="shared" si="22"/>
      </c>
      <c r="U60" s="64"/>
      <c r="V60" s="57">
        <f t="shared" si="23"/>
        <v>0</v>
      </c>
      <c r="W60" s="57">
        <f t="shared" si="24"/>
        <v>0</v>
      </c>
      <c r="X60" s="57">
        <f t="shared" si="25"/>
      </c>
      <c r="Y60" s="52">
        <f t="shared" si="26"/>
      </c>
      <c r="Z60" s="63" t="s">
        <v>186</v>
      </c>
      <c r="AA60" s="59"/>
      <c r="AB60" s="17"/>
      <c r="AC60" s="17"/>
      <c r="AD60" s="17"/>
      <c r="AE60" s="17"/>
      <c r="AF60" s="17"/>
    </row>
    <row r="61" spans="1:32" ht="18.75" customHeight="1">
      <c r="A61" s="63"/>
      <c r="B61" s="63"/>
      <c r="C61" s="51" t="e">
        <f>VLOOKUP($B61,[0]!Loadunits,7)</f>
        <v>#N/A</v>
      </c>
      <c r="D61" s="51" t="e">
        <f>VLOOKUP($B61,[0]!Loadunits,6)</f>
        <v>#N/A</v>
      </c>
      <c r="E61" s="51" t="e">
        <f>VLOOKUP($B61,[0]!Loadunits,2)</f>
        <v>#N/A</v>
      </c>
      <c r="F61" s="51" t="e">
        <f>VLOOKUP($B61,[0]!Loadunits,1)</f>
        <v>#N/A</v>
      </c>
      <c r="G61" s="52">
        <f t="shared" si="14"/>
      </c>
      <c r="H61" s="53">
        <f>IF(ISERROR(VLOOKUP($G61,[0]!flow,3)),"",VLOOKUP($G61,[0]!flow,3))</f>
      </c>
      <c r="I61" s="51" t="e">
        <f>VLOOKUP($H61,[0]!pipe,2)</f>
        <v>#N/A</v>
      </c>
      <c r="J61" s="51" t="e">
        <f t="shared" si="15"/>
        <v>#N/A</v>
      </c>
      <c r="K61" s="83">
        <f>IF(ISERROR(VLOOKUP($G61,[0]!flow,3)),"",VLOOKUP($G61,[0]!flow,3))</f>
      </c>
      <c r="L61" s="93">
        <f t="shared" si="13"/>
        <v>0</v>
      </c>
      <c r="M61" s="52">
        <f t="shared" si="16"/>
      </c>
      <c r="N61" s="54">
        <f t="shared" si="17"/>
      </c>
      <c r="O61" s="54">
        <f t="shared" si="18"/>
      </c>
      <c r="P61" s="54">
        <f t="shared" si="19"/>
      </c>
      <c r="Q61" s="54">
        <f t="shared" si="20"/>
      </c>
      <c r="R61" s="55">
        <f t="shared" si="21"/>
      </c>
      <c r="S61" s="64"/>
      <c r="T61" s="52">
        <f t="shared" si="22"/>
      </c>
      <c r="U61" s="64"/>
      <c r="V61" s="57">
        <f t="shared" si="23"/>
        <v>0</v>
      </c>
      <c r="W61" s="57">
        <f t="shared" si="24"/>
        <v>0</v>
      </c>
      <c r="X61" s="57">
        <f t="shared" si="25"/>
      </c>
      <c r="Y61" s="52">
        <f t="shared" si="26"/>
      </c>
      <c r="Z61" s="63" t="s">
        <v>187</v>
      </c>
      <c r="AA61" s="59"/>
      <c r="AB61" s="17"/>
      <c r="AC61" s="17"/>
      <c r="AD61" s="17"/>
      <c r="AE61" s="17"/>
      <c r="AF61" s="17"/>
    </row>
    <row r="62" spans="1:32" ht="18.75" customHeight="1">
      <c r="A62" s="63"/>
      <c r="B62" s="63"/>
      <c r="C62" s="51" t="e">
        <f>VLOOKUP($B62,[0]!Loadunits,7)</f>
        <v>#N/A</v>
      </c>
      <c r="D62" s="51" t="e">
        <f>VLOOKUP($B62,[0]!Loadunits,6)</f>
        <v>#N/A</v>
      </c>
      <c r="E62" s="51" t="e">
        <f>VLOOKUP($B62,[0]!Loadunits,2)</f>
        <v>#N/A</v>
      </c>
      <c r="F62" s="51" t="e">
        <f>VLOOKUP($B62,[0]!Loadunits,1)</f>
        <v>#N/A</v>
      </c>
      <c r="G62" s="52">
        <f t="shared" si="14"/>
      </c>
      <c r="H62" s="53">
        <f>IF(ISERROR(VLOOKUP($G62,[0]!flow,3)),"",VLOOKUP($G62,[0]!flow,3))</f>
      </c>
      <c r="I62" s="51" t="e">
        <f>VLOOKUP($H62,[0]!pipe,2)</f>
        <v>#N/A</v>
      </c>
      <c r="J62" s="51" t="e">
        <f t="shared" si="15"/>
        <v>#N/A</v>
      </c>
      <c r="K62" s="83">
        <f>IF(ISERROR(VLOOKUP($G62,[0]!flow,3)),"",VLOOKUP($G62,[0]!flow,3))</f>
      </c>
      <c r="L62" s="93">
        <f t="shared" si="13"/>
        <v>0</v>
      </c>
      <c r="M62" s="52">
        <f t="shared" si="16"/>
      </c>
      <c r="N62" s="54">
        <f t="shared" si="17"/>
      </c>
      <c r="O62" s="54">
        <f t="shared" si="18"/>
      </c>
      <c r="P62" s="54">
        <f t="shared" si="19"/>
      </c>
      <c r="Q62" s="54">
        <f t="shared" si="20"/>
      </c>
      <c r="R62" s="55">
        <f t="shared" si="21"/>
      </c>
      <c r="S62" s="64"/>
      <c r="T62" s="52">
        <f t="shared" si="22"/>
      </c>
      <c r="U62" s="64"/>
      <c r="V62" s="57">
        <f t="shared" si="23"/>
        <v>0</v>
      </c>
      <c r="W62" s="57">
        <f t="shared" si="24"/>
        <v>0</v>
      </c>
      <c r="X62" s="57">
        <f t="shared" si="25"/>
      </c>
      <c r="Y62" s="52">
        <f t="shared" si="26"/>
      </c>
      <c r="Z62" s="63" t="s">
        <v>188</v>
      </c>
      <c r="AA62" s="59"/>
      <c r="AB62" s="17"/>
      <c r="AC62" s="17"/>
      <c r="AD62" s="17"/>
      <c r="AE62" s="17"/>
      <c r="AF62" s="17"/>
    </row>
    <row r="63" spans="1:32" ht="18.75" customHeight="1">
      <c r="A63" s="63"/>
      <c r="B63" s="63"/>
      <c r="C63" s="51" t="e">
        <f>VLOOKUP($B63,[0]!Loadunits,7)</f>
        <v>#N/A</v>
      </c>
      <c r="D63" s="51" t="e">
        <f>VLOOKUP($B63,[0]!Loadunits,6)</f>
        <v>#N/A</v>
      </c>
      <c r="E63" s="51" t="e">
        <f>VLOOKUP($B63,[0]!Loadunits,2)</f>
        <v>#N/A</v>
      </c>
      <c r="F63" s="51" t="e">
        <f>VLOOKUP($B63,[0]!Loadunits,1)</f>
        <v>#N/A</v>
      </c>
      <c r="G63" s="52">
        <f t="shared" si="14"/>
      </c>
      <c r="H63" s="53">
        <f>IF(ISERROR(VLOOKUP($G63,[0]!flow,3)),"",VLOOKUP($G63,[0]!flow,3))</f>
      </c>
      <c r="I63" s="51" t="e">
        <f>VLOOKUP($H63,[0]!pipe,2)</f>
        <v>#N/A</v>
      </c>
      <c r="J63" s="51" t="e">
        <f t="shared" si="15"/>
        <v>#N/A</v>
      </c>
      <c r="K63" s="83">
        <f>IF(ISERROR(VLOOKUP($G63,[0]!flow,3)),"",VLOOKUP($G63,[0]!flow,3))</f>
      </c>
      <c r="L63" s="93">
        <f t="shared" si="13"/>
        <v>0</v>
      </c>
      <c r="M63" s="52">
        <f t="shared" si="16"/>
      </c>
      <c r="N63" s="54">
        <f t="shared" si="17"/>
      </c>
      <c r="O63" s="54">
        <f t="shared" si="18"/>
      </c>
      <c r="P63" s="54">
        <f t="shared" si="19"/>
      </c>
      <c r="Q63" s="54">
        <f t="shared" si="20"/>
      </c>
      <c r="R63" s="55">
        <f t="shared" si="21"/>
      </c>
      <c r="S63" s="64"/>
      <c r="T63" s="52">
        <f t="shared" si="22"/>
      </c>
      <c r="U63" s="64"/>
      <c r="V63" s="57">
        <f t="shared" si="23"/>
        <v>0</v>
      </c>
      <c r="W63" s="57">
        <f t="shared" si="24"/>
        <v>0</v>
      </c>
      <c r="X63" s="57">
        <f t="shared" si="25"/>
      </c>
      <c r="Y63" s="52">
        <f t="shared" si="26"/>
      </c>
      <c r="Z63" s="63" t="s">
        <v>189</v>
      </c>
      <c r="AA63" s="59"/>
      <c r="AB63" s="17"/>
      <c r="AC63" s="17"/>
      <c r="AD63" s="17"/>
      <c r="AE63" s="17"/>
      <c r="AF63" s="17"/>
    </row>
    <row r="64" spans="1:32" ht="18.75" customHeight="1">
      <c r="A64" s="63"/>
      <c r="B64" s="63"/>
      <c r="C64" s="51" t="e">
        <f>VLOOKUP($B64,[0]!Loadunits,7)</f>
        <v>#N/A</v>
      </c>
      <c r="D64" s="51" t="e">
        <f>VLOOKUP($B64,[0]!Loadunits,6)</f>
        <v>#N/A</v>
      </c>
      <c r="E64" s="51" t="e">
        <f>VLOOKUP($B64,[0]!Loadunits,2)</f>
        <v>#N/A</v>
      </c>
      <c r="F64" s="51" t="e">
        <f>VLOOKUP($B64,[0]!Loadunits,1)</f>
        <v>#N/A</v>
      </c>
      <c r="G64" s="52">
        <f t="shared" si="14"/>
      </c>
      <c r="H64" s="53">
        <f>IF(ISERROR(VLOOKUP($G64,[0]!flow,3)),"",VLOOKUP($G64,[0]!flow,3))</f>
      </c>
      <c r="I64" s="51" t="e">
        <f>VLOOKUP($H64,[0]!pipe,2)</f>
        <v>#N/A</v>
      </c>
      <c r="J64" s="51" t="e">
        <f t="shared" si="15"/>
        <v>#N/A</v>
      </c>
      <c r="K64" s="83">
        <f>IF(ISERROR(VLOOKUP($G64,[0]!flow,3)),"",VLOOKUP($G64,[0]!flow,3))</f>
      </c>
      <c r="L64" s="93">
        <f t="shared" si="13"/>
        <v>0</v>
      </c>
      <c r="M64" s="52">
        <f t="shared" si="16"/>
      </c>
      <c r="N64" s="54">
        <f t="shared" si="17"/>
      </c>
      <c r="O64" s="54">
        <f t="shared" si="18"/>
      </c>
      <c r="P64" s="54">
        <f t="shared" si="19"/>
      </c>
      <c r="Q64" s="54">
        <f t="shared" si="20"/>
      </c>
      <c r="R64" s="55">
        <f t="shared" si="21"/>
      </c>
      <c r="S64" s="64"/>
      <c r="T64" s="52">
        <f t="shared" si="22"/>
      </c>
      <c r="U64" s="64"/>
      <c r="V64" s="57">
        <f t="shared" si="23"/>
        <v>0</v>
      </c>
      <c r="W64" s="57">
        <f t="shared" si="24"/>
        <v>0</v>
      </c>
      <c r="X64" s="57">
        <f t="shared" si="25"/>
      </c>
      <c r="Y64" s="52">
        <f t="shared" si="26"/>
      </c>
      <c r="Z64" s="63" t="s">
        <v>190</v>
      </c>
      <c r="AA64" s="59"/>
      <c r="AB64" s="17"/>
      <c r="AC64" s="17"/>
      <c r="AD64" s="17"/>
      <c r="AE64" s="17"/>
      <c r="AF64" s="17"/>
    </row>
    <row r="65" spans="1:32" ht="18.75" customHeight="1">
      <c r="A65" s="63"/>
      <c r="B65" s="63"/>
      <c r="C65" s="51" t="e">
        <f>VLOOKUP($B65,[0]!Loadunits,7)</f>
        <v>#N/A</v>
      </c>
      <c r="D65" s="51" t="e">
        <f>VLOOKUP($B65,[0]!Loadunits,6)</f>
        <v>#N/A</v>
      </c>
      <c r="E65" s="51" t="e">
        <f>VLOOKUP($B65,[0]!Loadunits,2)</f>
        <v>#N/A</v>
      </c>
      <c r="F65" s="51" t="e">
        <f>VLOOKUP($B65,[0]!Loadunits,1)</f>
        <v>#N/A</v>
      </c>
      <c r="G65" s="52">
        <f t="shared" si="14"/>
      </c>
      <c r="H65" s="53">
        <f>IF(ISERROR(VLOOKUP($G65,[0]!flow,3)),"",VLOOKUP($G65,[0]!flow,3))</f>
      </c>
      <c r="I65" s="51" t="e">
        <f>VLOOKUP($H65,[0]!pipe,2)</f>
        <v>#N/A</v>
      </c>
      <c r="J65" s="51" t="e">
        <f t="shared" si="15"/>
        <v>#N/A</v>
      </c>
      <c r="K65" s="83">
        <f>IF(ISERROR(VLOOKUP($G65,[0]!flow,3)),"",VLOOKUP($G65,[0]!flow,3))</f>
      </c>
      <c r="L65" s="93">
        <f t="shared" si="13"/>
        <v>0</v>
      </c>
      <c r="M65" s="52">
        <f t="shared" si="16"/>
      </c>
      <c r="N65" s="54">
        <f t="shared" si="17"/>
      </c>
      <c r="O65" s="54">
        <f t="shared" si="18"/>
      </c>
      <c r="P65" s="54">
        <f t="shared" si="19"/>
      </c>
      <c r="Q65" s="54">
        <f t="shared" si="20"/>
      </c>
      <c r="R65" s="55">
        <f t="shared" si="21"/>
      </c>
      <c r="S65" s="64"/>
      <c r="T65" s="52">
        <f t="shared" si="22"/>
      </c>
      <c r="U65" s="64"/>
      <c r="V65" s="57">
        <f t="shared" si="23"/>
        <v>0</v>
      </c>
      <c r="W65" s="57">
        <f t="shared" si="24"/>
        <v>0</v>
      </c>
      <c r="X65" s="57">
        <f t="shared" si="25"/>
      </c>
      <c r="Y65" s="52">
        <f t="shared" si="26"/>
      </c>
      <c r="Z65" s="63"/>
      <c r="AA65" s="59"/>
      <c r="AB65" s="17"/>
      <c r="AC65" s="17"/>
      <c r="AD65" s="17"/>
      <c r="AE65" s="17"/>
      <c r="AF65" s="17"/>
    </row>
    <row r="66" spans="1:32" ht="18.75" customHeight="1">
      <c r="A66" s="63"/>
      <c r="B66" s="63"/>
      <c r="C66" s="51" t="e">
        <f>VLOOKUP($B66,[0]!Loadunits,7)</f>
        <v>#N/A</v>
      </c>
      <c r="D66" s="51" t="e">
        <f>VLOOKUP($B66,[0]!Loadunits,6)</f>
        <v>#N/A</v>
      </c>
      <c r="E66" s="51" t="e">
        <f>VLOOKUP($B66,[0]!Loadunits,2)</f>
        <v>#N/A</v>
      </c>
      <c r="F66" s="51" t="e">
        <f>VLOOKUP($B66,[0]!Loadunits,1)</f>
        <v>#N/A</v>
      </c>
      <c r="G66" s="52">
        <f t="shared" si="14"/>
      </c>
      <c r="H66" s="53">
        <f>IF(ISERROR(VLOOKUP($G66,[0]!flow,3)),"",VLOOKUP($G66,[0]!flow,3))</f>
      </c>
      <c r="I66" s="51" t="e">
        <f>VLOOKUP($H66,[0]!pipe,2)</f>
        <v>#N/A</v>
      </c>
      <c r="J66" s="51" t="e">
        <f t="shared" si="15"/>
        <v>#N/A</v>
      </c>
      <c r="K66" s="83">
        <f>IF(ISERROR(VLOOKUP($G66,[0]!flow,3)),"",VLOOKUP($G66,[0]!flow,3))</f>
      </c>
      <c r="L66" s="93">
        <f t="shared" si="13"/>
        <v>0</v>
      </c>
      <c r="M66" s="52">
        <f t="shared" si="16"/>
      </c>
      <c r="N66" s="54">
        <f t="shared" si="17"/>
      </c>
      <c r="O66" s="54">
        <f t="shared" si="18"/>
      </c>
      <c r="P66" s="54">
        <f t="shared" si="19"/>
      </c>
      <c r="Q66" s="54">
        <f t="shared" si="20"/>
      </c>
      <c r="R66" s="55">
        <f t="shared" si="21"/>
      </c>
      <c r="S66" s="64"/>
      <c r="T66" s="52">
        <f t="shared" si="22"/>
      </c>
      <c r="U66" s="64"/>
      <c r="V66" s="57">
        <f t="shared" si="23"/>
        <v>0</v>
      </c>
      <c r="W66" s="57">
        <f t="shared" si="24"/>
        <v>0</v>
      </c>
      <c r="X66" s="57">
        <f t="shared" si="25"/>
      </c>
      <c r="Y66" s="52">
        <f t="shared" si="26"/>
      </c>
      <c r="Z66" s="63" t="s">
        <v>148</v>
      </c>
      <c r="AA66" s="59"/>
      <c r="AB66" s="17"/>
      <c r="AC66" s="17"/>
      <c r="AD66" s="17"/>
      <c r="AE66" s="17"/>
      <c r="AF66" s="17"/>
    </row>
    <row r="67" spans="1:32" ht="18.75" customHeight="1">
      <c r="A67" s="63"/>
      <c r="B67" s="63"/>
      <c r="C67" s="51" t="e">
        <f>VLOOKUP($B67,[0]!Loadunits,7)</f>
        <v>#N/A</v>
      </c>
      <c r="D67" s="51" t="e">
        <f>VLOOKUP($B67,[0]!Loadunits,6)</f>
        <v>#N/A</v>
      </c>
      <c r="E67" s="51" t="e">
        <f>VLOOKUP($B67,[0]!Loadunits,2)</f>
        <v>#N/A</v>
      </c>
      <c r="F67" s="51" t="e">
        <f>VLOOKUP($B67,[0]!Loadunits,1)</f>
        <v>#N/A</v>
      </c>
      <c r="G67" s="52">
        <f t="shared" si="14"/>
      </c>
      <c r="H67" s="53">
        <f>IF(ISERROR(VLOOKUP($G67,[0]!flow,3)),"",VLOOKUP($G67,[0]!flow,3))</f>
      </c>
      <c r="I67" s="51" t="e">
        <f>VLOOKUP($H67,[0]!pipe,2)</f>
        <v>#N/A</v>
      </c>
      <c r="J67" s="51" t="e">
        <f t="shared" si="15"/>
        <v>#N/A</v>
      </c>
      <c r="K67" s="83">
        <f>IF(ISERROR(VLOOKUP($G67,[0]!flow,3)),"",VLOOKUP($G67,[0]!flow,3))</f>
      </c>
      <c r="L67" s="93">
        <f t="shared" si="13"/>
        <v>0</v>
      </c>
      <c r="M67" s="52">
        <f t="shared" si="16"/>
      </c>
      <c r="N67" s="54">
        <f t="shared" si="17"/>
      </c>
      <c r="O67" s="54">
        <f t="shared" si="18"/>
      </c>
      <c r="P67" s="54">
        <f t="shared" si="19"/>
      </c>
      <c r="Q67" s="54">
        <f t="shared" si="20"/>
      </c>
      <c r="R67" s="55">
        <f t="shared" si="21"/>
      </c>
      <c r="S67" s="64"/>
      <c r="T67" s="52">
        <f t="shared" si="22"/>
      </c>
      <c r="U67" s="64"/>
      <c r="V67" s="57">
        <f t="shared" si="23"/>
        <v>0</v>
      </c>
      <c r="W67" s="57">
        <f t="shared" si="24"/>
        <v>0</v>
      </c>
      <c r="X67" s="57">
        <f t="shared" si="25"/>
      </c>
      <c r="Y67" s="52">
        <f t="shared" si="26"/>
      </c>
      <c r="Z67" s="63" t="s">
        <v>191</v>
      </c>
      <c r="AA67" s="59"/>
      <c r="AB67" s="17"/>
      <c r="AC67" s="17"/>
      <c r="AD67" s="17"/>
      <c r="AE67" s="17"/>
      <c r="AF67" s="17"/>
    </row>
    <row r="68" spans="1:32" ht="18.75" customHeight="1">
      <c r="A68" s="63"/>
      <c r="B68" s="63"/>
      <c r="C68" s="51" t="e">
        <f>VLOOKUP($B68,[0]!Loadunits,7)</f>
        <v>#N/A</v>
      </c>
      <c r="D68" s="51" t="e">
        <f>VLOOKUP($B68,[0]!Loadunits,6)</f>
        <v>#N/A</v>
      </c>
      <c r="E68" s="51" t="e">
        <f>VLOOKUP($B68,[0]!Loadunits,2)</f>
        <v>#N/A</v>
      </c>
      <c r="F68" s="51" t="e">
        <f>VLOOKUP($B68,[0]!Loadunits,1)</f>
        <v>#N/A</v>
      </c>
      <c r="G68" s="52">
        <f t="shared" si="14"/>
      </c>
      <c r="H68" s="53">
        <f>IF(ISERROR(VLOOKUP($G68,[0]!flow,3)),"",VLOOKUP($G68,[0]!flow,3))</f>
      </c>
      <c r="I68" s="51" t="e">
        <f>VLOOKUP($H68,[0]!pipe,2)</f>
        <v>#N/A</v>
      </c>
      <c r="J68" s="51" t="e">
        <f t="shared" si="15"/>
        <v>#N/A</v>
      </c>
      <c r="K68" s="83">
        <f>IF(ISERROR(VLOOKUP($G68,[0]!flow,3)),"",VLOOKUP($G68,[0]!flow,3))</f>
      </c>
      <c r="L68" s="93">
        <f t="shared" si="13"/>
        <v>0</v>
      </c>
      <c r="M68" s="52">
        <f t="shared" si="16"/>
      </c>
      <c r="N68" s="54">
        <f t="shared" si="17"/>
      </c>
      <c r="O68" s="54">
        <f t="shared" si="18"/>
      </c>
      <c r="P68" s="54">
        <f t="shared" si="19"/>
      </c>
      <c r="Q68" s="54">
        <f t="shared" si="20"/>
      </c>
      <c r="R68" s="55">
        <f t="shared" si="21"/>
      </c>
      <c r="S68" s="64"/>
      <c r="T68" s="52">
        <f t="shared" si="22"/>
      </c>
      <c r="U68" s="64"/>
      <c r="V68" s="57">
        <f t="shared" si="23"/>
        <v>0</v>
      </c>
      <c r="W68" s="57">
        <f t="shared" si="24"/>
        <v>0</v>
      </c>
      <c r="X68" s="57">
        <f t="shared" si="25"/>
      </c>
      <c r="Y68" s="52">
        <f t="shared" si="26"/>
      </c>
      <c r="Z68" s="63" t="s">
        <v>192</v>
      </c>
      <c r="AA68" s="59"/>
      <c r="AB68" s="17"/>
      <c r="AC68" s="17"/>
      <c r="AD68" s="17"/>
      <c r="AE68" s="17"/>
      <c r="AF68" s="17"/>
    </row>
    <row r="69" spans="1:32" ht="18.75" customHeight="1">
      <c r="A69" s="63"/>
      <c r="B69" s="63"/>
      <c r="C69" s="51" t="e">
        <f>VLOOKUP($B69,[0]!Loadunits,7)</f>
        <v>#N/A</v>
      </c>
      <c r="D69" s="51" t="e">
        <f>VLOOKUP($B69,[0]!Loadunits,6)</f>
        <v>#N/A</v>
      </c>
      <c r="E69" s="51" t="e">
        <f>VLOOKUP($B69,[0]!Loadunits,2)</f>
        <v>#N/A</v>
      </c>
      <c r="F69" s="51" t="e">
        <f>VLOOKUP($B69,[0]!Loadunits,1)</f>
        <v>#N/A</v>
      </c>
      <c r="G69" s="52">
        <f t="shared" si="14"/>
      </c>
      <c r="H69" s="53">
        <f>IF(ISERROR(VLOOKUP($G69,[0]!flow,3)),"",VLOOKUP($G69,[0]!flow,3))</f>
      </c>
      <c r="I69" s="51" t="e">
        <f>VLOOKUP($H69,[0]!pipe,2)</f>
        <v>#N/A</v>
      </c>
      <c r="J69" s="51" t="e">
        <f t="shared" si="15"/>
        <v>#N/A</v>
      </c>
      <c r="K69" s="83">
        <f>IF(ISERROR(VLOOKUP($G69,[0]!flow,3)),"",VLOOKUP($G69,[0]!flow,3))</f>
      </c>
      <c r="L69" s="93">
        <f t="shared" si="13"/>
        <v>0</v>
      </c>
      <c r="M69" s="52">
        <f t="shared" si="16"/>
      </c>
      <c r="N69" s="54">
        <f t="shared" si="17"/>
      </c>
      <c r="O69" s="54">
        <f t="shared" si="18"/>
      </c>
      <c r="P69" s="54">
        <f t="shared" si="19"/>
      </c>
      <c r="Q69" s="54">
        <f t="shared" si="20"/>
      </c>
      <c r="R69" s="55">
        <f t="shared" si="21"/>
      </c>
      <c r="S69" s="64">
        <v>1.5</v>
      </c>
      <c r="T69" s="52">
        <f t="shared" si="22"/>
      </c>
      <c r="U69" s="64"/>
      <c r="V69" s="57">
        <f t="shared" si="23"/>
        <v>0</v>
      </c>
      <c r="W69" s="57">
        <f t="shared" si="24"/>
        <v>0</v>
      </c>
      <c r="X69" s="57">
        <f t="shared" si="25"/>
      </c>
      <c r="Y69" s="52">
        <f t="shared" si="26"/>
      </c>
      <c r="Z69" s="63" t="s">
        <v>193</v>
      </c>
      <c r="AA69" s="59"/>
      <c r="AB69" s="17"/>
      <c r="AC69" s="17"/>
      <c r="AD69" s="17"/>
      <c r="AE69" s="17"/>
      <c r="AF69" s="17"/>
    </row>
    <row r="70" spans="1:32" ht="18.75" customHeight="1">
      <c r="A70" s="63"/>
      <c r="B70" s="63"/>
      <c r="C70" s="51" t="e">
        <f>VLOOKUP($B70,[0]!Loadunits,7)</f>
        <v>#N/A</v>
      </c>
      <c r="D70" s="51" t="e">
        <f>VLOOKUP($B70,[0]!Loadunits,6)</f>
        <v>#N/A</v>
      </c>
      <c r="E70" s="51" t="e">
        <f>VLOOKUP($B70,[0]!Loadunits,2)</f>
        <v>#N/A</v>
      </c>
      <c r="F70" s="51" t="e">
        <f>VLOOKUP($B70,[0]!Loadunits,1)</f>
        <v>#N/A</v>
      </c>
      <c r="G70" s="52">
        <f t="shared" si="14"/>
      </c>
      <c r="H70" s="53">
        <f>IF(ISERROR(VLOOKUP($G70,[0]!flow,3)),"",VLOOKUP($G70,[0]!flow,3))</f>
      </c>
      <c r="I70" s="51" t="e">
        <f>VLOOKUP($H70,[0]!pipe,2)</f>
        <v>#N/A</v>
      </c>
      <c r="J70" s="51" t="e">
        <f t="shared" si="15"/>
        <v>#N/A</v>
      </c>
      <c r="K70" s="83">
        <f>IF(ISERROR(VLOOKUP($G70,[0]!flow,3)),"",VLOOKUP($G70,[0]!flow,3))</f>
      </c>
      <c r="L70" s="93">
        <f t="shared" si="13"/>
        <v>0</v>
      </c>
      <c r="M70" s="52">
        <f t="shared" si="16"/>
      </c>
      <c r="N70" s="54">
        <f t="shared" si="17"/>
      </c>
      <c r="O70" s="54">
        <f t="shared" si="18"/>
      </c>
      <c r="P70" s="54">
        <f t="shared" si="19"/>
      </c>
      <c r="Q70" s="54">
        <f t="shared" si="20"/>
      </c>
      <c r="R70" s="55">
        <f t="shared" si="21"/>
      </c>
      <c r="S70" s="64"/>
      <c r="T70" s="52">
        <f t="shared" si="22"/>
      </c>
      <c r="U70" s="64"/>
      <c r="V70" s="57">
        <f t="shared" si="23"/>
        <v>0</v>
      </c>
      <c r="W70" s="57">
        <f t="shared" si="24"/>
        <v>0</v>
      </c>
      <c r="X70" s="57">
        <f t="shared" si="25"/>
      </c>
      <c r="Y70" s="52">
        <f t="shared" si="26"/>
      </c>
      <c r="Z70" s="63" t="s">
        <v>194</v>
      </c>
      <c r="AA70" s="59"/>
      <c r="AB70" s="17"/>
      <c r="AC70" s="17"/>
      <c r="AD70" s="17"/>
      <c r="AE70" s="17"/>
      <c r="AF70" s="17"/>
    </row>
    <row r="71" spans="1:32" ht="18.75" customHeight="1">
      <c r="A71" s="63"/>
      <c r="B71" s="63"/>
      <c r="C71" s="51" t="e">
        <f>VLOOKUP($B71,[0]!Loadunits,7)</f>
        <v>#N/A</v>
      </c>
      <c r="D71" s="51" t="e">
        <f>VLOOKUP($B71,[0]!Loadunits,6)</f>
        <v>#N/A</v>
      </c>
      <c r="E71" s="51" t="e">
        <f>VLOOKUP($B71,[0]!Loadunits,2)</f>
        <v>#N/A</v>
      </c>
      <c r="F71" s="51" t="e">
        <f>VLOOKUP($B71,[0]!Loadunits,1)</f>
        <v>#N/A</v>
      </c>
      <c r="G71" s="52">
        <f t="shared" si="14"/>
      </c>
      <c r="H71" s="53">
        <f>IF(ISERROR(VLOOKUP($G71,[0]!flow,3)),"",VLOOKUP($G71,[0]!flow,3))</f>
      </c>
      <c r="I71" s="51" t="e">
        <f>VLOOKUP($H71,[0]!pipe,2)</f>
        <v>#N/A</v>
      </c>
      <c r="J71" s="51" t="e">
        <f t="shared" si="15"/>
        <v>#N/A</v>
      </c>
      <c r="K71" s="83">
        <f>IF(ISERROR(VLOOKUP($G71,[0]!flow,3)),"",VLOOKUP($G71,[0]!flow,3))</f>
      </c>
      <c r="L71" s="93">
        <f t="shared" si="13"/>
        <v>0</v>
      </c>
      <c r="M71" s="52">
        <f t="shared" si="16"/>
      </c>
      <c r="N71" s="54">
        <f t="shared" si="17"/>
      </c>
      <c r="O71" s="54">
        <f t="shared" si="18"/>
      </c>
      <c r="P71" s="54">
        <f t="shared" si="19"/>
      </c>
      <c r="Q71" s="54">
        <f t="shared" si="20"/>
      </c>
      <c r="R71" s="55">
        <f t="shared" si="21"/>
      </c>
      <c r="S71" s="64"/>
      <c r="T71" s="52">
        <f t="shared" si="22"/>
      </c>
      <c r="U71" s="64"/>
      <c r="V71" s="57">
        <f t="shared" si="23"/>
        <v>0</v>
      </c>
      <c r="W71" s="57">
        <f t="shared" si="24"/>
        <v>0</v>
      </c>
      <c r="X71" s="57">
        <f t="shared" si="25"/>
      </c>
      <c r="Y71" s="52">
        <f t="shared" si="26"/>
      </c>
      <c r="Z71" s="63" t="s">
        <v>195</v>
      </c>
      <c r="AA71" s="59"/>
      <c r="AB71" s="17"/>
      <c r="AC71" s="17"/>
      <c r="AD71" s="17"/>
      <c r="AE71" s="17"/>
      <c r="AF71" s="17"/>
    </row>
    <row r="72" spans="1:32" ht="18.75" customHeight="1">
      <c r="A72" s="63"/>
      <c r="B72" s="63"/>
      <c r="C72" s="51" t="e">
        <f>VLOOKUP($B72,[0]!Loadunits,7)</f>
        <v>#N/A</v>
      </c>
      <c r="D72" s="51" t="e">
        <f>VLOOKUP($B72,[0]!Loadunits,6)</f>
        <v>#N/A</v>
      </c>
      <c r="E72" s="51" t="e">
        <f>VLOOKUP($B72,[0]!Loadunits,2)</f>
        <v>#N/A</v>
      </c>
      <c r="F72" s="51" t="e">
        <f>VLOOKUP($B72,[0]!Loadunits,1)</f>
        <v>#N/A</v>
      </c>
      <c r="G72" s="52">
        <f t="shared" si="14"/>
      </c>
      <c r="H72" s="53">
        <f>IF(ISERROR(VLOOKUP($G72,[0]!flow,3)),"",VLOOKUP($G72,[0]!flow,3))</f>
      </c>
      <c r="I72" s="51" t="e">
        <f>VLOOKUP($H72,[0]!pipe,2)</f>
        <v>#N/A</v>
      </c>
      <c r="J72" s="51" t="e">
        <f t="shared" si="15"/>
        <v>#N/A</v>
      </c>
      <c r="K72" s="83">
        <f>IF(ISERROR(VLOOKUP($G72,[0]!flow,3)),"",VLOOKUP($G72,[0]!flow,3))</f>
      </c>
      <c r="L72" s="93">
        <f t="shared" si="13"/>
        <v>0</v>
      </c>
      <c r="M72" s="52">
        <f t="shared" si="16"/>
      </c>
      <c r="N72" s="54">
        <f t="shared" si="17"/>
      </c>
      <c r="O72" s="54">
        <f t="shared" si="18"/>
      </c>
      <c r="P72" s="54">
        <f t="shared" si="19"/>
      </c>
      <c r="Q72" s="54">
        <f t="shared" si="20"/>
      </c>
      <c r="R72" s="55">
        <f t="shared" si="21"/>
      </c>
      <c r="S72" s="64"/>
      <c r="T72" s="52">
        <f t="shared" si="22"/>
      </c>
      <c r="U72" s="64"/>
      <c r="V72" s="57">
        <f t="shared" si="23"/>
        <v>0</v>
      </c>
      <c r="W72" s="57">
        <f t="shared" si="24"/>
        <v>0</v>
      </c>
      <c r="X72" s="57">
        <f t="shared" si="25"/>
      </c>
      <c r="Y72" s="52">
        <f t="shared" si="26"/>
      </c>
      <c r="Z72" s="63" t="s">
        <v>196</v>
      </c>
      <c r="AA72" s="59"/>
      <c r="AB72" s="17"/>
      <c r="AC72" s="17"/>
      <c r="AD72" s="17"/>
      <c r="AE72" s="17"/>
      <c r="AF72" s="17"/>
    </row>
    <row r="73" spans="1:32" ht="18.75" customHeight="1">
      <c r="A73" s="63"/>
      <c r="B73" s="63"/>
      <c r="C73" s="51" t="e">
        <f>VLOOKUP($B73,[0]!Loadunits,7)</f>
        <v>#N/A</v>
      </c>
      <c r="D73" s="51" t="e">
        <f>VLOOKUP($B73,[0]!Loadunits,6)</f>
        <v>#N/A</v>
      </c>
      <c r="E73" s="51" t="e">
        <f>VLOOKUP($B73,[0]!Loadunits,2)</f>
        <v>#N/A</v>
      </c>
      <c r="F73" s="51" t="e">
        <f>VLOOKUP($B73,[0]!Loadunits,1)</f>
        <v>#N/A</v>
      </c>
      <c r="G73" s="52">
        <f t="shared" si="14"/>
      </c>
      <c r="H73" s="53">
        <f>IF(ISERROR(VLOOKUP($G73,[0]!flow,3)),"",VLOOKUP($G73,[0]!flow,3))</f>
      </c>
      <c r="I73" s="51" t="e">
        <f>VLOOKUP($H73,[0]!pipe,2)</f>
        <v>#N/A</v>
      </c>
      <c r="J73" s="51" t="e">
        <f t="shared" si="15"/>
        <v>#N/A</v>
      </c>
      <c r="K73" s="83">
        <f>IF(ISERROR(VLOOKUP($G73,[0]!flow,3)),"",VLOOKUP($G73,[0]!flow,3))</f>
      </c>
      <c r="L73" s="93">
        <f t="shared" si="13"/>
        <v>0</v>
      </c>
      <c r="M73" s="52">
        <f t="shared" si="16"/>
      </c>
      <c r="N73" s="54">
        <f t="shared" si="17"/>
      </c>
      <c r="O73" s="54">
        <f t="shared" si="18"/>
      </c>
      <c r="P73" s="54">
        <f t="shared" si="19"/>
      </c>
      <c r="Q73" s="54">
        <f t="shared" si="20"/>
      </c>
      <c r="R73" s="55">
        <f t="shared" si="21"/>
      </c>
      <c r="S73" s="64"/>
      <c r="T73" s="52">
        <f t="shared" si="22"/>
      </c>
      <c r="U73" s="64"/>
      <c r="V73" s="57">
        <f t="shared" si="23"/>
        <v>0</v>
      </c>
      <c r="W73" s="57">
        <f t="shared" si="24"/>
        <v>0</v>
      </c>
      <c r="X73" s="57">
        <f t="shared" si="25"/>
      </c>
      <c r="Y73" s="52">
        <f t="shared" si="26"/>
      </c>
      <c r="Z73" s="63"/>
      <c r="AA73" s="59"/>
      <c r="AB73" s="17"/>
      <c r="AC73" s="17"/>
      <c r="AD73" s="17"/>
      <c r="AE73" s="17"/>
      <c r="AF73" s="17"/>
    </row>
    <row r="74" spans="1:32" ht="18.75" customHeight="1">
      <c r="A74" s="63"/>
      <c r="B74" s="63"/>
      <c r="C74" s="51" t="e">
        <f>VLOOKUP($B74,[0]!Loadunits,7)</f>
        <v>#N/A</v>
      </c>
      <c r="D74" s="51" t="e">
        <f>VLOOKUP($B74,[0]!Loadunits,6)</f>
        <v>#N/A</v>
      </c>
      <c r="E74" s="51" t="e">
        <f>VLOOKUP($B74,[0]!Loadunits,2)</f>
        <v>#N/A</v>
      </c>
      <c r="F74" s="51" t="e">
        <f>VLOOKUP($B74,[0]!Loadunits,1)</f>
        <v>#N/A</v>
      </c>
      <c r="G74" s="52">
        <f t="shared" si="14"/>
      </c>
      <c r="H74" s="53">
        <f>IF(ISERROR(VLOOKUP($G74,[0]!flow,3)),"",VLOOKUP($G74,[0]!flow,3))</f>
      </c>
      <c r="I74" s="51" t="e">
        <f>VLOOKUP($H74,[0]!pipe,2)</f>
        <v>#N/A</v>
      </c>
      <c r="J74" s="51" t="e">
        <f t="shared" si="15"/>
        <v>#N/A</v>
      </c>
      <c r="K74" s="83">
        <f>IF(ISERROR(VLOOKUP($G74,[0]!flow,3)),"",VLOOKUP($G74,[0]!flow,3))</f>
      </c>
      <c r="L74" s="93">
        <f t="shared" si="13"/>
        <v>0</v>
      </c>
      <c r="M74" s="52">
        <f t="shared" si="16"/>
      </c>
      <c r="N74" s="54">
        <f t="shared" si="17"/>
      </c>
      <c r="O74" s="54">
        <f t="shared" si="18"/>
      </c>
      <c r="P74" s="54">
        <f t="shared" si="19"/>
      </c>
      <c r="Q74" s="54">
        <f t="shared" si="20"/>
      </c>
      <c r="R74" s="55">
        <f t="shared" si="21"/>
      </c>
      <c r="S74" s="64"/>
      <c r="T74" s="52">
        <f t="shared" si="22"/>
      </c>
      <c r="U74" s="64"/>
      <c r="V74" s="57">
        <f t="shared" si="23"/>
        <v>0</v>
      </c>
      <c r="W74" s="57">
        <f t="shared" si="24"/>
        <v>0</v>
      </c>
      <c r="X74" s="57">
        <f t="shared" si="25"/>
      </c>
      <c r="Y74" s="52">
        <f t="shared" si="26"/>
      </c>
      <c r="Z74" s="63"/>
      <c r="AA74" s="59"/>
      <c r="AB74" s="17"/>
      <c r="AC74" s="17"/>
      <c r="AD74" s="17"/>
      <c r="AE74" s="17"/>
      <c r="AF74" s="17"/>
    </row>
    <row r="75" spans="1:32" ht="18.75" customHeight="1">
      <c r="A75" s="63"/>
      <c r="B75" s="63"/>
      <c r="C75" s="51" t="e">
        <f>VLOOKUP($B75,[0]!Loadunits,7)</f>
        <v>#N/A</v>
      </c>
      <c r="D75" s="51" t="e">
        <f>VLOOKUP($B75,[0]!Loadunits,6)</f>
        <v>#N/A</v>
      </c>
      <c r="E75" s="51" t="e">
        <f>VLOOKUP($B75,[0]!Loadunits,2)</f>
        <v>#N/A</v>
      </c>
      <c r="F75" s="51" t="e">
        <f>VLOOKUP($B75,[0]!Loadunits,1)</f>
        <v>#N/A</v>
      </c>
      <c r="G75" s="52">
        <f t="shared" si="14"/>
      </c>
      <c r="H75" s="53">
        <f>IF(ISERROR(VLOOKUP($G75,[0]!flow,3)),"",VLOOKUP($G75,[0]!flow,3))</f>
      </c>
      <c r="I75" s="51" t="e">
        <f>VLOOKUP($H75,[0]!pipe,2)</f>
        <v>#N/A</v>
      </c>
      <c r="J75" s="51" t="e">
        <f t="shared" si="15"/>
        <v>#N/A</v>
      </c>
      <c r="K75" s="83">
        <f>IF(ISERROR(VLOOKUP($G75,[0]!flow,3)),"",VLOOKUP($G75,[0]!flow,3))</f>
      </c>
      <c r="L75" s="93">
        <f t="shared" si="13"/>
        <v>0</v>
      </c>
      <c r="M75" s="52">
        <f t="shared" si="16"/>
      </c>
      <c r="N75" s="54">
        <f t="shared" si="17"/>
      </c>
      <c r="O75" s="54">
        <f t="shared" si="18"/>
      </c>
      <c r="P75" s="54">
        <f t="shared" si="19"/>
      </c>
      <c r="Q75" s="54">
        <f t="shared" si="20"/>
      </c>
      <c r="R75" s="55">
        <f t="shared" si="21"/>
      </c>
      <c r="S75" s="64"/>
      <c r="T75" s="52">
        <f t="shared" si="22"/>
      </c>
      <c r="U75" s="64"/>
      <c r="V75" s="57">
        <f t="shared" si="23"/>
        <v>0</v>
      </c>
      <c r="W75" s="57">
        <f t="shared" si="24"/>
        <v>0</v>
      </c>
      <c r="X75" s="57">
        <f t="shared" si="25"/>
      </c>
      <c r="Y75" s="52">
        <f t="shared" si="26"/>
      </c>
      <c r="Z75" s="63"/>
      <c r="AA75" s="59"/>
      <c r="AB75" s="17"/>
      <c r="AC75" s="17"/>
      <c r="AD75" s="17"/>
      <c r="AE75" s="17"/>
      <c r="AF75" s="17"/>
    </row>
    <row r="76" spans="1:32" ht="18.75" customHeight="1">
      <c r="A76" s="65"/>
      <c r="B76" s="65"/>
      <c r="C76" s="66" t="e">
        <f>VLOOKUP($B76,[0]!Loadunits,7)</f>
        <v>#N/A</v>
      </c>
      <c r="D76" s="66" t="e">
        <f>VLOOKUP($B76,[0]!Loadunits,6)</f>
        <v>#N/A</v>
      </c>
      <c r="E76" s="66" t="e">
        <f>VLOOKUP($B76,[0]!Loadunits,2)</f>
        <v>#N/A</v>
      </c>
      <c r="F76" s="66" t="e">
        <f>VLOOKUP($B76,[0]!Loadunits,1)</f>
        <v>#N/A</v>
      </c>
      <c r="G76" s="67">
        <f aca="true" t="shared" si="28" ref="G76:G107">IF(ISERROR($E76+($B76-$F76)/$D76*$C76),"",$E76+($B76-$F76)/$D76*$C76)</f>
      </c>
      <c r="H76" s="68">
        <f>IF(ISERROR(VLOOKUP($G76,[0]!flow,3)),"",VLOOKUP($G76,[0]!flow,3))</f>
      </c>
      <c r="I76" s="66" t="e">
        <f>VLOOKUP($H76,[0]!pipe,2)</f>
        <v>#N/A</v>
      </c>
      <c r="J76" s="66" t="e">
        <f aca="true" t="shared" si="29" ref="J76:J107">(I76/2000)*(I76/2000)*3.14</f>
        <v>#N/A</v>
      </c>
      <c r="K76" s="83">
        <f>IF(ISERROR(VLOOKUP($G76,[0]!flow,3)),"",VLOOKUP($G76,[0]!flow,3))</f>
      </c>
      <c r="L76" s="94">
        <f t="shared" si="13"/>
        <v>0</v>
      </c>
      <c r="M76" s="67">
        <f aca="true" t="shared" si="30" ref="M76:M107">IF(ISERROR($G76/J76/1000),"",$G76/J76/1000)</f>
      </c>
      <c r="N76" s="69">
        <f aca="true" t="shared" si="31" ref="N76:N107">IF(ISERROR((I76)^0.6935),"",(I76)^0.6935)</f>
      </c>
      <c r="O76" s="69">
        <f aca="true" t="shared" si="32" ref="O76:O107">IF(ISERROR(N76*0.552),"",N76*0.552)</f>
      </c>
      <c r="P76" s="69">
        <f aca="true" t="shared" si="33" ref="P76:P107">IF(ISERROR(M76/O76),"",M76/O76)</f>
      </c>
      <c r="Q76" s="69">
        <f aca="true" t="shared" si="34" ref="Q76:Q107">IF(ISERROR(P76^1.771479),"",P76^1.771479)</f>
      </c>
      <c r="R76" s="70">
        <f aca="true" t="shared" si="35" ref="R76:R107">IF(ISERROR(Q76*100),"",Q76*100)</f>
      </c>
      <c r="S76" s="71"/>
      <c r="T76" s="67">
        <f aca="true" t="shared" si="36" ref="T76:T107">IF(ISERROR(VLOOKUP($Z76,PRINT_AREA,25,FALSE)+$S76),"",VLOOKUP($Z76,PRINT_AREA,25,FALSE)+$S76)</f>
      </c>
      <c r="U76" s="71"/>
      <c r="V76" s="72">
        <f aca="true" t="shared" si="37" ref="V76:V107">IF(ISERROR(U76*$Y$7),"",U76*$Y$7)</f>
        <v>0</v>
      </c>
      <c r="W76" s="72">
        <f aca="true" t="shared" si="38" ref="W76:W107">IF(ISERROR(V76+U76),"",V76+U76)</f>
        <v>0</v>
      </c>
      <c r="X76" s="72">
        <f aca="true" t="shared" si="39" ref="X76:X107">IF(ISERROR(Q76*W76),"",Q76*W76)</f>
      </c>
      <c r="Y76" s="67">
        <f aca="true" t="shared" si="40" ref="Y76:Y107">IF(ISERROR(T76-X76),"",T76-X76)</f>
      </c>
      <c r="Z76" s="65"/>
      <c r="AA76" s="73"/>
      <c r="AB76" s="17"/>
      <c r="AC76" s="17"/>
      <c r="AD76" s="17"/>
      <c r="AE76" s="17"/>
      <c r="AF76" s="17"/>
    </row>
    <row r="77" spans="1:32" ht="18.75" customHeight="1">
      <c r="A77" s="63"/>
      <c r="B77" s="63"/>
      <c r="C77" s="51" t="e">
        <f>VLOOKUP($B77,[0]!Loadunits,7)</f>
        <v>#N/A</v>
      </c>
      <c r="D77" s="51" t="e">
        <f>VLOOKUP($B77,[0]!Loadunits,6)</f>
        <v>#N/A</v>
      </c>
      <c r="E77" s="51" t="e">
        <f>VLOOKUP($B77,[0]!Loadunits,2)</f>
        <v>#N/A</v>
      </c>
      <c r="F77" s="51" t="e">
        <f>VLOOKUP($B77,[0]!Loadunits,1)</f>
        <v>#N/A</v>
      </c>
      <c r="G77" s="52">
        <f t="shared" si="28"/>
      </c>
      <c r="H77" s="53">
        <f>IF(ISERROR(VLOOKUP($G77,[0]!flow,3)),"",VLOOKUP($G77,[0]!flow,3))</f>
      </c>
      <c r="I77" s="51" t="e">
        <f>VLOOKUP($H77,[0]!pipe,2)</f>
        <v>#N/A</v>
      </c>
      <c r="J77" s="51" t="e">
        <f t="shared" si="29"/>
        <v>#N/A</v>
      </c>
      <c r="K77" s="83">
        <f>IF(ISERROR(VLOOKUP($G77,[0]!flow,3)),"",VLOOKUP($G77,[0]!flow,3))</f>
      </c>
      <c r="L77" s="93">
        <f aca="true" t="shared" si="41" ref="L77:L140">IF(ISERROR(IF(H77=K77,$K$2,IF(H77&gt;K77,$K$3,$K$4))),"",IF(H77=K77,$K$2,IF(H77&gt;K77,$K$3,$K$4)))</f>
        <v>0</v>
      </c>
      <c r="M77" s="52">
        <f t="shared" si="30"/>
      </c>
      <c r="N77" s="54">
        <f t="shared" si="31"/>
      </c>
      <c r="O77" s="54">
        <f t="shared" si="32"/>
      </c>
      <c r="P77" s="54">
        <f t="shared" si="33"/>
      </c>
      <c r="Q77" s="54">
        <f t="shared" si="34"/>
      </c>
      <c r="R77" s="55">
        <f t="shared" si="35"/>
      </c>
      <c r="S77" s="64"/>
      <c r="T77" s="52">
        <f t="shared" si="36"/>
      </c>
      <c r="U77" s="64"/>
      <c r="V77" s="57">
        <f t="shared" si="37"/>
        <v>0</v>
      </c>
      <c r="W77" s="57">
        <f t="shared" si="38"/>
        <v>0</v>
      </c>
      <c r="X77" s="57">
        <f t="shared" si="39"/>
      </c>
      <c r="Y77" s="52">
        <f t="shared" si="40"/>
      </c>
      <c r="Z77" s="63"/>
      <c r="AA77" s="59"/>
      <c r="AB77" s="17"/>
      <c r="AC77" s="17"/>
      <c r="AD77" s="17"/>
      <c r="AE77" s="17"/>
      <c r="AF77" s="17"/>
    </row>
    <row r="78" spans="1:32" ht="18.75" customHeight="1">
      <c r="A78" s="63"/>
      <c r="B78" s="63"/>
      <c r="C78" s="51" t="e">
        <f>VLOOKUP($B78,[0]!Loadunits,7)</f>
        <v>#N/A</v>
      </c>
      <c r="D78" s="51" t="e">
        <f>VLOOKUP($B78,[0]!Loadunits,6)</f>
        <v>#N/A</v>
      </c>
      <c r="E78" s="51" t="e">
        <f>VLOOKUP($B78,[0]!Loadunits,2)</f>
        <v>#N/A</v>
      </c>
      <c r="F78" s="51" t="e">
        <f>VLOOKUP($B78,[0]!Loadunits,1)</f>
        <v>#N/A</v>
      </c>
      <c r="G78" s="52">
        <f t="shared" si="28"/>
      </c>
      <c r="H78" s="53">
        <f>IF(ISERROR(VLOOKUP($G78,[0]!flow,3)),"",VLOOKUP($G78,[0]!flow,3))</f>
      </c>
      <c r="I78" s="51" t="e">
        <f>VLOOKUP($H78,[0]!pipe,2)</f>
        <v>#N/A</v>
      </c>
      <c r="J78" s="51" t="e">
        <f t="shared" si="29"/>
        <v>#N/A</v>
      </c>
      <c r="K78" s="83">
        <f>IF(ISERROR(VLOOKUP($G78,[0]!flow,3)),"",VLOOKUP($G78,[0]!flow,3))</f>
      </c>
      <c r="L78" s="93">
        <f t="shared" si="41"/>
        <v>0</v>
      </c>
      <c r="M78" s="52">
        <f t="shared" si="30"/>
      </c>
      <c r="N78" s="54">
        <f t="shared" si="31"/>
      </c>
      <c r="O78" s="54">
        <f t="shared" si="32"/>
      </c>
      <c r="P78" s="54">
        <f t="shared" si="33"/>
      </c>
      <c r="Q78" s="54">
        <f t="shared" si="34"/>
      </c>
      <c r="R78" s="55">
        <f t="shared" si="35"/>
      </c>
      <c r="S78" s="64">
        <v>1</v>
      </c>
      <c r="T78" s="52">
        <f t="shared" si="36"/>
      </c>
      <c r="U78" s="64"/>
      <c r="V78" s="57">
        <f t="shared" si="37"/>
        <v>0</v>
      </c>
      <c r="W78" s="57">
        <f t="shared" si="38"/>
        <v>0</v>
      </c>
      <c r="X78" s="57">
        <f t="shared" si="39"/>
      </c>
      <c r="Y78" s="52">
        <f t="shared" si="40"/>
      </c>
      <c r="Z78" s="63" t="s">
        <v>139</v>
      </c>
      <c r="AA78" s="59"/>
      <c r="AB78" s="17"/>
      <c r="AC78" s="17"/>
      <c r="AD78" s="17"/>
      <c r="AE78" s="17"/>
      <c r="AF78" s="17"/>
    </row>
    <row r="79" spans="1:32" ht="18.75" customHeight="1">
      <c r="A79" s="63"/>
      <c r="B79" s="63"/>
      <c r="C79" s="51" t="e">
        <f>VLOOKUP($B79,[0]!Loadunits,7)</f>
        <v>#N/A</v>
      </c>
      <c r="D79" s="51" t="e">
        <f>VLOOKUP($B79,[0]!Loadunits,6)</f>
        <v>#N/A</v>
      </c>
      <c r="E79" s="51" t="e">
        <f>VLOOKUP($B79,[0]!Loadunits,2)</f>
        <v>#N/A</v>
      </c>
      <c r="F79" s="51" t="e">
        <f>VLOOKUP($B79,[0]!Loadunits,1)</f>
        <v>#N/A</v>
      </c>
      <c r="G79" s="52">
        <f t="shared" si="28"/>
      </c>
      <c r="H79" s="53">
        <f>IF(ISERROR(VLOOKUP($G79,[0]!flow,3)),"",VLOOKUP($G79,[0]!flow,3))</f>
      </c>
      <c r="I79" s="51" t="e">
        <f>VLOOKUP($H79,[0]!pipe,2)</f>
        <v>#N/A</v>
      </c>
      <c r="J79" s="51" t="e">
        <f t="shared" si="29"/>
        <v>#N/A</v>
      </c>
      <c r="K79" s="83">
        <f>IF(ISERROR(VLOOKUP($G79,[0]!flow,3)),"",VLOOKUP($G79,[0]!flow,3))</f>
      </c>
      <c r="L79" s="93">
        <f t="shared" si="41"/>
        <v>0</v>
      </c>
      <c r="M79" s="52">
        <f t="shared" si="30"/>
      </c>
      <c r="N79" s="54">
        <f t="shared" si="31"/>
      </c>
      <c r="O79" s="54">
        <f t="shared" si="32"/>
      </c>
      <c r="P79" s="54">
        <f t="shared" si="33"/>
      </c>
      <c r="Q79" s="54">
        <f t="shared" si="34"/>
      </c>
      <c r="R79" s="55">
        <f t="shared" si="35"/>
      </c>
      <c r="S79" s="64"/>
      <c r="T79" s="52">
        <f t="shared" si="36"/>
      </c>
      <c r="U79" s="64"/>
      <c r="V79" s="57">
        <f t="shared" si="37"/>
        <v>0</v>
      </c>
      <c r="W79" s="57">
        <f t="shared" si="38"/>
        <v>0</v>
      </c>
      <c r="X79" s="57">
        <f t="shared" si="39"/>
      </c>
      <c r="Y79" s="52">
        <f t="shared" si="40"/>
      </c>
      <c r="Z79" s="63" t="s">
        <v>217</v>
      </c>
      <c r="AA79" s="59"/>
      <c r="AB79" s="17"/>
      <c r="AC79" s="17"/>
      <c r="AD79" s="17"/>
      <c r="AE79" s="17"/>
      <c r="AF79" s="17"/>
    </row>
    <row r="80" spans="1:32" ht="18.75" customHeight="1">
      <c r="A80" s="63"/>
      <c r="B80" s="63"/>
      <c r="C80" s="51" t="e">
        <f>VLOOKUP($B80,[0]!Loadunits,7)</f>
        <v>#N/A</v>
      </c>
      <c r="D80" s="51" t="e">
        <f>VLOOKUP($B80,[0]!Loadunits,6)</f>
        <v>#N/A</v>
      </c>
      <c r="E80" s="51" t="e">
        <f>VLOOKUP($B80,[0]!Loadunits,2)</f>
        <v>#N/A</v>
      </c>
      <c r="F80" s="51" t="e">
        <f>VLOOKUP($B80,[0]!Loadunits,1)</f>
        <v>#N/A</v>
      </c>
      <c r="G80" s="52">
        <f t="shared" si="28"/>
      </c>
      <c r="H80" s="53">
        <f>IF(ISERROR(VLOOKUP($G80,[0]!flow,3)),"",VLOOKUP($G80,[0]!flow,3))</f>
      </c>
      <c r="I80" s="51" t="e">
        <f>VLOOKUP($H80,[0]!pipe,2)</f>
        <v>#N/A</v>
      </c>
      <c r="J80" s="51" t="e">
        <f t="shared" si="29"/>
        <v>#N/A</v>
      </c>
      <c r="K80" s="83">
        <f>IF(ISERROR(VLOOKUP($G80,[0]!flow,3)),"",VLOOKUP($G80,[0]!flow,3))</f>
      </c>
      <c r="L80" s="93">
        <f t="shared" si="41"/>
        <v>0</v>
      </c>
      <c r="M80" s="52">
        <f t="shared" si="30"/>
      </c>
      <c r="N80" s="54">
        <f t="shared" si="31"/>
      </c>
      <c r="O80" s="54">
        <f t="shared" si="32"/>
      </c>
      <c r="P80" s="54">
        <f t="shared" si="33"/>
      </c>
      <c r="Q80" s="54">
        <f t="shared" si="34"/>
      </c>
      <c r="R80" s="55">
        <f t="shared" si="35"/>
      </c>
      <c r="S80" s="64"/>
      <c r="T80" s="52">
        <f t="shared" si="36"/>
      </c>
      <c r="U80" s="64"/>
      <c r="V80" s="57">
        <f t="shared" si="37"/>
        <v>0</v>
      </c>
      <c r="W80" s="57">
        <f t="shared" si="38"/>
        <v>0</v>
      </c>
      <c r="X80" s="57">
        <f t="shared" si="39"/>
      </c>
      <c r="Y80" s="52">
        <f t="shared" si="40"/>
      </c>
      <c r="Z80" s="63" t="s">
        <v>218</v>
      </c>
      <c r="AA80" s="59"/>
      <c r="AB80" s="17"/>
      <c r="AC80" s="17"/>
      <c r="AD80" s="17"/>
      <c r="AE80" s="17"/>
      <c r="AF80" s="17"/>
    </row>
    <row r="81" spans="1:32" ht="18.75" customHeight="1">
      <c r="A81" s="63"/>
      <c r="B81" s="63"/>
      <c r="C81" s="51" t="e">
        <f>VLOOKUP($B81,[0]!Loadunits,7)</f>
        <v>#N/A</v>
      </c>
      <c r="D81" s="51" t="e">
        <f>VLOOKUP($B81,[0]!Loadunits,6)</f>
        <v>#N/A</v>
      </c>
      <c r="E81" s="51" t="e">
        <f>VLOOKUP($B81,[0]!Loadunits,2)</f>
        <v>#N/A</v>
      </c>
      <c r="F81" s="51" t="e">
        <f>VLOOKUP($B81,[0]!Loadunits,1)</f>
        <v>#N/A</v>
      </c>
      <c r="G81" s="52">
        <f t="shared" si="28"/>
      </c>
      <c r="H81" s="53">
        <f>IF(ISERROR(VLOOKUP($G81,[0]!flow,3)),"",VLOOKUP($G81,[0]!flow,3))</f>
      </c>
      <c r="I81" s="51" t="e">
        <f>VLOOKUP($H81,[0]!pipe,2)</f>
        <v>#N/A</v>
      </c>
      <c r="J81" s="51" t="e">
        <f t="shared" si="29"/>
        <v>#N/A</v>
      </c>
      <c r="K81" s="83">
        <f>IF(ISERROR(VLOOKUP($G81,[0]!flow,3)),"",VLOOKUP($G81,[0]!flow,3))</f>
      </c>
      <c r="L81" s="93">
        <f t="shared" si="41"/>
        <v>0</v>
      </c>
      <c r="M81" s="52">
        <f t="shared" si="30"/>
      </c>
      <c r="N81" s="54">
        <f t="shared" si="31"/>
      </c>
      <c r="O81" s="54">
        <f t="shared" si="32"/>
      </c>
      <c r="P81" s="54">
        <f t="shared" si="33"/>
      </c>
      <c r="Q81" s="54">
        <f t="shared" si="34"/>
      </c>
      <c r="R81" s="55">
        <f t="shared" si="35"/>
      </c>
      <c r="S81" s="64"/>
      <c r="T81" s="52">
        <f t="shared" si="36"/>
      </c>
      <c r="U81" s="64"/>
      <c r="V81" s="57">
        <f t="shared" si="37"/>
        <v>0</v>
      </c>
      <c r="W81" s="57">
        <f t="shared" si="38"/>
        <v>0</v>
      </c>
      <c r="X81" s="57">
        <f t="shared" si="39"/>
      </c>
      <c r="Y81" s="52">
        <f t="shared" si="40"/>
      </c>
      <c r="Z81" s="63" t="s">
        <v>219</v>
      </c>
      <c r="AA81" s="59"/>
      <c r="AB81" s="17"/>
      <c r="AC81" s="17"/>
      <c r="AD81" s="17"/>
      <c r="AE81" s="17"/>
      <c r="AF81" s="17"/>
    </row>
    <row r="82" spans="1:32" ht="18.75" customHeight="1">
      <c r="A82" s="63"/>
      <c r="B82" s="63"/>
      <c r="C82" s="51" t="e">
        <f>VLOOKUP($B82,[0]!Loadunits,7)</f>
        <v>#N/A</v>
      </c>
      <c r="D82" s="51" t="e">
        <f>VLOOKUP($B82,[0]!Loadunits,6)</f>
        <v>#N/A</v>
      </c>
      <c r="E82" s="51" t="e">
        <f>VLOOKUP($B82,[0]!Loadunits,2)</f>
        <v>#N/A</v>
      </c>
      <c r="F82" s="51" t="e">
        <f>VLOOKUP($B82,[0]!Loadunits,1)</f>
        <v>#N/A</v>
      </c>
      <c r="G82" s="52">
        <f t="shared" si="28"/>
      </c>
      <c r="H82" s="53">
        <f>IF(ISERROR(VLOOKUP($G82,[0]!flow,3)),"",VLOOKUP($G82,[0]!flow,3))</f>
      </c>
      <c r="I82" s="51" t="e">
        <f>VLOOKUP($H82,[0]!pipe,2)</f>
        <v>#N/A</v>
      </c>
      <c r="J82" s="51" t="e">
        <f t="shared" si="29"/>
        <v>#N/A</v>
      </c>
      <c r="K82" s="83">
        <f>IF(ISERROR(VLOOKUP($G82,[0]!flow,3)),"",VLOOKUP($G82,[0]!flow,3))</f>
      </c>
      <c r="L82" s="93">
        <f t="shared" si="41"/>
        <v>0</v>
      </c>
      <c r="M82" s="52">
        <f t="shared" si="30"/>
      </c>
      <c r="N82" s="54">
        <f t="shared" si="31"/>
      </c>
      <c r="O82" s="54">
        <f t="shared" si="32"/>
      </c>
      <c r="P82" s="54">
        <f t="shared" si="33"/>
      </c>
      <c r="Q82" s="54">
        <f t="shared" si="34"/>
      </c>
      <c r="R82" s="55">
        <f t="shared" si="35"/>
      </c>
      <c r="S82" s="64"/>
      <c r="T82" s="52">
        <f t="shared" si="36"/>
      </c>
      <c r="U82" s="64"/>
      <c r="V82" s="57">
        <f t="shared" si="37"/>
        <v>0</v>
      </c>
      <c r="W82" s="57">
        <f t="shared" si="38"/>
        <v>0</v>
      </c>
      <c r="X82" s="57">
        <f t="shared" si="39"/>
      </c>
      <c r="Y82" s="52">
        <f t="shared" si="40"/>
      </c>
      <c r="Z82" s="63" t="s">
        <v>220</v>
      </c>
      <c r="AA82" s="59"/>
      <c r="AB82" s="17"/>
      <c r="AC82" s="17"/>
      <c r="AD82" s="17"/>
      <c r="AE82" s="17"/>
      <c r="AF82" s="17"/>
    </row>
    <row r="83" spans="1:32" ht="18.75" customHeight="1">
      <c r="A83" s="63"/>
      <c r="B83" s="63"/>
      <c r="C83" s="51" t="e">
        <f>VLOOKUP($B83,[0]!Loadunits,7)</f>
        <v>#N/A</v>
      </c>
      <c r="D83" s="51" t="e">
        <f>VLOOKUP($B83,[0]!Loadunits,6)</f>
        <v>#N/A</v>
      </c>
      <c r="E83" s="51" t="e">
        <f>VLOOKUP($B83,[0]!Loadunits,2)</f>
        <v>#N/A</v>
      </c>
      <c r="F83" s="51" t="e">
        <f>VLOOKUP($B83,[0]!Loadunits,1)</f>
        <v>#N/A</v>
      </c>
      <c r="G83" s="52">
        <f t="shared" si="28"/>
      </c>
      <c r="H83" s="53">
        <f>IF(ISERROR(VLOOKUP($G83,[0]!flow,3)),"",VLOOKUP($G83,[0]!flow,3))</f>
      </c>
      <c r="I83" s="51" t="e">
        <f>VLOOKUP($H83,[0]!pipe,2)</f>
        <v>#N/A</v>
      </c>
      <c r="J83" s="51" t="e">
        <f t="shared" si="29"/>
        <v>#N/A</v>
      </c>
      <c r="K83" s="83">
        <f>IF(ISERROR(VLOOKUP($G83,[0]!flow,3)),"",VLOOKUP($G83,[0]!flow,3))</f>
      </c>
      <c r="L83" s="93">
        <f t="shared" si="41"/>
        <v>0</v>
      </c>
      <c r="M83" s="52">
        <f t="shared" si="30"/>
      </c>
      <c r="N83" s="54">
        <f t="shared" si="31"/>
      </c>
      <c r="O83" s="54">
        <f t="shared" si="32"/>
      </c>
      <c r="P83" s="54">
        <f t="shared" si="33"/>
      </c>
      <c r="Q83" s="54">
        <f t="shared" si="34"/>
      </c>
      <c r="R83" s="55">
        <f t="shared" si="35"/>
      </c>
      <c r="S83" s="64"/>
      <c r="T83" s="52">
        <f t="shared" si="36"/>
      </c>
      <c r="U83" s="64"/>
      <c r="V83" s="57">
        <f t="shared" si="37"/>
        <v>0</v>
      </c>
      <c r="W83" s="57">
        <f t="shared" si="38"/>
        <v>0</v>
      </c>
      <c r="X83" s="57">
        <f t="shared" si="39"/>
      </c>
      <c r="Y83" s="52">
        <f t="shared" si="40"/>
      </c>
      <c r="Z83" s="63" t="s">
        <v>221</v>
      </c>
      <c r="AA83" s="59"/>
      <c r="AB83" s="17"/>
      <c r="AC83" s="17"/>
      <c r="AD83" s="17"/>
      <c r="AE83" s="17"/>
      <c r="AF83" s="17"/>
    </row>
    <row r="84" spans="1:32" ht="18.75" customHeight="1">
      <c r="A84" s="63"/>
      <c r="B84" s="63"/>
      <c r="C84" s="51" t="e">
        <f>VLOOKUP($B84,[0]!Loadunits,7)</f>
        <v>#N/A</v>
      </c>
      <c r="D84" s="51" t="e">
        <f>VLOOKUP($B84,[0]!Loadunits,6)</f>
        <v>#N/A</v>
      </c>
      <c r="E84" s="51" t="e">
        <f>VLOOKUP($B84,[0]!Loadunits,2)</f>
        <v>#N/A</v>
      </c>
      <c r="F84" s="51" t="e">
        <f>VLOOKUP($B84,[0]!Loadunits,1)</f>
        <v>#N/A</v>
      </c>
      <c r="G84" s="52">
        <f t="shared" si="28"/>
      </c>
      <c r="H84" s="53">
        <f>IF(ISERROR(VLOOKUP($G84,[0]!flow,3)),"",VLOOKUP($G84,[0]!flow,3))</f>
      </c>
      <c r="I84" s="51" t="e">
        <f>VLOOKUP($H84,[0]!pipe,2)</f>
        <v>#N/A</v>
      </c>
      <c r="J84" s="51" t="e">
        <f t="shared" si="29"/>
        <v>#N/A</v>
      </c>
      <c r="K84" s="83">
        <f>IF(ISERROR(VLOOKUP($G84,[0]!flow,3)),"",VLOOKUP($G84,[0]!flow,3))</f>
      </c>
      <c r="L84" s="93">
        <f t="shared" si="41"/>
        <v>0</v>
      </c>
      <c r="M84" s="52">
        <f t="shared" si="30"/>
      </c>
      <c r="N84" s="54">
        <f t="shared" si="31"/>
      </c>
      <c r="O84" s="54">
        <f t="shared" si="32"/>
      </c>
      <c r="P84" s="54">
        <f t="shared" si="33"/>
      </c>
      <c r="Q84" s="54">
        <f t="shared" si="34"/>
      </c>
      <c r="R84" s="55">
        <f t="shared" si="35"/>
      </c>
      <c r="S84" s="64"/>
      <c r="T84" s="52">
        <f t="shared" si="36"/>
      </c>
      <c r="U84" s="64"/>
      <c r="V84" s="57">
        <f t="shared" si="37"/>
        <v>0</v>
      </c>
      <c r="W84" s="57">
        <f t="shared" si="38"/>
        <v>0</v>
      </c>
      <c r="X84" s="57">
        <f t="shared" si="39"/>
      </c>
      <c r="Y84" s="52">
        <f t="shared" si="40"/>
      </c>
      <c r="Z84" s="63" t="s">
        <v>222</v>
      </c>
      <c r="AA84" s="59"/>
      <c r="AB84" s="17"/>
      <c r="AC84" s="17"/>
      <c r="AD84" s="17"/>
      <c r="AE84" s="17"/>
      <c r="AF84" s="17"/>
    </row>
    <row r="85" spans="1:32" ht="18.75" customHeight="1">
      <c r="A85" s="63"/>
      <c r="B85" s="63"/>
      <c r="C85" s="51" t="e">
        <f>VLOOKUP($B85,[0]!Loadunits,7)</f>
        <v>#N/A</v>
      </c>
      <c r="D85" s="51" t="e">
        <f>VLOOKUP($B85,[0]!Loadunits,6)</f>
        <v>#N/A</v>
      </c>
      <c r="E85" s="51" t="e">
        <f>VLOOKUP($B85,[0]!Loadunits,2)</f>
        <v>#N/A</v>
      </c>
      <c r="F85" s="51" t="e">
        <f>VLOOKUP($B85,[0]!Loadunits,1)</f>
        <v>#N/A</v>
      </c>
      <c r="G85" s="52">
        <f t="shared" si="28"/>
      </c>
      <c r="H85" s="53">
        <f>IF(ISERROR(VLOOKUP($G85,[0]!flow,3)),"",VLOOKUP($G85,[0]!flow,3))</f>
      </c>
      <c r="I85" s="51" t="e">
        <f>VLOOKUP($H85,[0]!pipe,2)</f>
        <v>#N/A</v>
      </c>
      <c r="J85" s="51" t="e">
        <f t="shared" si="29"/>
        <v>#N/A</v>
      </c>
      <c r="K85" s="83">
        <f>IF(ISERROR(VLOOKUP($G85,[0]!flow,3)),"",VLOOKUP($G85,[0]!flow,3))</f>
      </c>
      <c r="L85" s="93">
        <f t="shared" si="41"/>
        <v>0</v>
      </c>
      <c r="M85" s="52">
        <f t="shared" si="30"/>
      </c>
      <c r="N85" s="54">
        <f t="shared" si="31"/>
      </c>
      <c r="O85" s="54">
        <f t="shared" si="32"/>
      </c>
      <c r="P85" s="54">
        <f t="shared" si="33"/>
      </c>
      <c r="Q85" s="54">
        <f t="shared" si="34"/>
      </c>
      <c r="R85" s="55">
        <f t="shared" si="35"/>
      </c>
      <c r="S85" s="64"/>
      <c r="T85" s="52">
        <f t="shared" si="36"/>
      </c>
      <c r="U85" s="64"/>
      <c r="V85" s="57">
        <f t="shared" si="37"/>
        <v>0</v>
      </c>
      <c r="W85" s="57">
        <f t="shared" si="38"/>
        <v>0</v>
      </c>
      <c r="X85" s="57">
        <f t="shared" si="39"/>
      </c>
      <c r="Y85" s="52">
        <f t="shared" si="40"/>
      </c>
      <c r="Z85" s="63" t="s">
        <v>223</v>
      </c>
      <c r="AA85" s="59"/>
      <c r="AB85" s="17"/>
      <c r="AC85" s="17"/>
      <c r="AD85" s="17"/>
      <c r="AE85" s="17"/>
      <c r="AF85" s="17"/>
    </row>
    <row r="86" spans="1:32" ht="18.75" customHeight="1">
      <c r="A86" s="63"/>
      <c r="B86" s="63"/>
      <c r="C86" s="51" t="e">
        <f>VLOOKUP($B86,[0]!Loadunits,7)</f>
        <v>#N/A</v>
      </c>
      <c r="D86" s="51" t="e">
        <f>VLOOKUP($B86,[0]!Loadunits,6)</f>
        <v>#N/A</v>
      </c>
      <c r="E86" s="51" t="e">
        <f>VLOOKUP($B86,[0]!Loadunits,2)</f>
        <v>#N/A</v>
      </c>
      <c r="F86" s="51" t="e">
        <f>VLOOKUP($B86,[0]!Loadunits,1)</f>
        <v>#N/A</v>
      </c>
      <c r="G86" s="52">
        <f t="shared" si="28"/>
      </c>
      <c r="H86" s="53">
        <f>IF(ISERROR(VLOOKUP($G86,[0]!flow,3)),"",VLOOKUP($G86,[0]!flow,3))</f>
      </c>
      <c r="I86" s="51" t="e">
        <f>VLOOKUP($H86,[0]!pipe,2)</f>
        <v>#N/A</v>
      </c>
      <c r="J86" s="51" t="e">
        <f t="shared" si="29"/>
        <v>#N/A</v>
      </c>
      <c r="K86" s="83">
        <f>IF(ISERROR(VLOOKUP($G86,[0]!flow,3)),"",VLOOKUP($G86,[0]!flow,3))</f>
      </c>
      <c r="L86" s="93">
        <f t="shared" si="41"/>
        <v>0</v>
      </c>
      <c r="M86" s="52">
        <f t="shared" si="30"/>
      </c>
      <c r="N86" s="54">
        <f t="shared" si="31"/>
      </c>
      <c r="O86" s="54">
        <f t="shared" si="32"/>
      </c>
      <c r="P86" s="54">
        <f t="shared" si="33"/>
      </c>
      <c r="Q86" s="54">
        <f t="shared" si="34"/>
      </c>
      <c r="R86" s="55">
        <f t="shared" si="35"/>
      </c>
      <c r="S86" s="64"/>
      <c r="T86" s="52">
        <f t="shared" si="36"/>
      </c>
      <c r="U86" s="64"/>
      <c r="V86" s="57">
        <f t="shared" si="37"/>
        <v>0</v>
      </c>
      <c r="W86" s="57">
        <f t="shared" si="38"/>
        <v>0</v>
      </c>
      <c r="X86" s="57">
        <f t="shared" si="39"/>
      </c>
      <c r="Y86" s="52">
        <f t="shared" si="40"/>
      </c>
      <c r="Z86" s="63" t="s">
        <v>224</v>
      </c>
      <c r="AA86" s="59"/>
      <c r="AB86" s="17"/>
      <c r="AC86" s="17"/>
      <c r="AD86" s="17"/>
      <c r="AE86" s="17"/>
      <c r="AF86" s="17"/>
    </row>
    <row r="87" spans="1:32" ht="18.75" customHeight="1">
      <c r="A87" s="63"/>
      <c r="B87" s="63"/>
      <c r="C87" s="51" t="e">
        <f>VLOOKUP($B87,[0]!Loadunits,7)</f>
        <v>#N/A</v>
      </c>
      <c r="D87" s="51" t="e">
        <f>VLOOKUP($B87,[0]!Loadunits,6)</f>
        <v>#N/A</v>
      </c>
      <c r="E87" s="51" t="e">
        <f>VLOOKUP($B87,[0]!Loadunits,2)</f>
        <v>#N/A</v>
      </c>
      <c r="F87" s="51" t="e">
        <f>VLOOKUP($B87,[0]!Loadunits,1)</f>
        <v>#N/A</v>
      </c>
      <c r="G87" s="52">
        <f t="shared" si="28"/>
      </c>
      <c r="H87" s="53">
        <f>IF(ISERROR(VLOOKUP($G87,[0]!flow,3)),"",VLOOKUP($G87,[0]!flow,3))</f>
      </c>
      <c r="I87" s="51" t="e">
        <f>VLOOKUP($H87,[0]!pipe,2)</f>
        <v>#N/A</v>
      </c>
      <c r="J87" s="51" t="e">
        <f t="shared" si="29"/>
        <v>#N/A</v>
      </c>
      <c r="K87" s="83">
        <f>IF(ISERROR(VLOOKUP($G87,[0]!flow,3)),"",VLOOKUP($G87,[0]!flow,3))</f>
      </c>
      <c r="L87" s="93">
        <f t="shared" si="41"/>
        <v>0</v>
      </c>
      <c r="M87" s="52">
        <f t="shared" si="30"/>
      </c>
      <c r="N87" s="54">
        <f t="shared" si="31"/>
      </c>
      <c r="O87" s="54">
        <f t="shared" si="32"/>
      </c>
      <c r="P87" s="54">
        <f t="shared" si="33"/>
      </c>
      <c r="Q87" s="54">
        <f t="shared" si="34"/>
      </c>
      <c r="R87" s="55">
        <f t="shared" si="35"/>
      </c>
      <c r="S87" s="64"/>
      <c r="T87" s="52">
        <f t="shared" si="36"/>
      </c>
      <c r="U87" s="64"/>
      <c r="V87" s="57">
        <f t="shared" si="37"/>
        <v>0</v>
      </c>
      <c r="W87" s="57">
        <f t="shared" si="38"/>
        <v>0</v>
      </c>
      <c r="X87" s="57">
        <f t="shared" si="39"/>
      </c>
      <c r="Y87" s="52">
        <f t="shared" si="40"/>
      </c>
      <c r="Z87" s="63" t="s">
        <v>225</v>
      </c>
      <c r="AA87" s="59"/>
      <c r="AB87" s="17"/>
      <c r="AC87" s="17"/>
      <c r="AD87" s="17"/>
      <c r="AE87" s="17"/>
      <c r="AF87" s="17"/>
    </row>
    <row r="88" spans="1:32" ht="18.75" customHeight="1">
      <c r="A88" s="63"/>
      <c r="B88" s="63"/>
      <c r="C88" s="51" t="e">
        <f>VLOOKUP($B88,[0]!Loadunits,7)</f>
        <v>#N/A</v>
      </c>
      <c r="D88" s="51" t="e">
        <f>VLOOKUP($B88,[0]!Loadunits,6)</f>
        <v>#N/A</v>
      </c>
      <c r="E88" s="51" t="e">
        <f>VLOOKUP($B88,[0]!Loadunits,2)</f>
        <v>#N/A</v>
      </c>
      <c r="F88" s="51" t="e">
        <f>VLOOKUP($B88,[0]!Loadunits,1)</f>
        <v>#N/A</v>
      </c>
      <c r="G88" s="52">
        <f t="shared" si="28"/>
      </c>
      <c r="H88" s="53">
        <f>IF(ISERROR(VLOOKUP($G88,[0]!flow,3)),"",VLOOKUP($G88,[0]!flow,3))</f>
      </c>
      <c r="I88" s="51" t="e">
        <f>VLOOKUP($H88,[0]!pipe,2)</f>
        <v>#N/A</v>
      </c>
      <c r="J88" s="51" t="e">
        <f t="shared" si="29"/>
        <v>#N/A</v>
      </c>
      <c r="K88" s="83">
        <f>IF(ISERROR(VLOOKUP($G88,[0]!flow,3)),"",VLOOKUP($G88,[0]!flow,3))</f>
      </c>
      <c r="L88" s="93">
        <f t="shared" si="41"/>
        <v>0</v>
      </c>
      <c r="M88" s="52">
        <f t="shared" si="30"/>
      </c>
      <c r="N88" s="54">
        <f t="shared" si="31"/>
      </c>
      <c r="O88" s="54">
        <f t="shared" si="32"/>
      </c>
      <c r="P88" s="54">
        <f t="shared" si="33"/>
      </c>
      <c r="Q88" s="54">
        <f t="shared" si="34"/>
      </c>
      <c r="R88" s="55">
        <f t="shared" si="35"/>
      </c>
      <c r="S88" s="64"/>
      <c r="T88" s="52">
        <f t="shared" si="36"/>
      </c>
      <c r="U88" s="64"/>
      <c r="V88" s="57">
        <f t="shared" si="37"/>
        <v>0</v>
      </c>
      <c r="W88" s="57">
        <f t="shared" si="38"/>
        <v>0</v>
      </c>
      <c r="X88" s="57">
        <f t="shared" si="39"/>
      </c>
      <c r="Y88" s="52">
        <f t="shared" si="40"/>
      </c>
      <c r="Z88" s="63" t="s">
        <v>226</v>
      </c>
      <c r="AA88" s="59"/>
      <c r="AB88" s="17"/>
      <c r="AC88" s="17"/>
      <c r="AD88" s="17"/>
      <c r="AE88" s="17"/>
      <c r="AF88" s="17"/>
    </row>
    <row r="89" spans="1:32" ht="18.75" customHeight="1">
      <c r="A89" s="63"/>
      <c r="B89" s="63"/>
      <c r="C89" s="51" t="e">
        <f>VLOOKUP($B89,[0]!Loadunits,7)</f>
        <v>#N/A</v>
      </c>
      <c r="D89" s="51" t="e">
        <f>VLOOKUP($B89,[0]!Loadunits,6)</f>
        <v>#N/A</v>
      </c>
      <c r="E89" s="51" t="e">
        <f>VLOOKUP($B89,[0]!Loadunits,2)</f>
        <v>#N/A</v>
      </c>
      <c r="F89" s="51" t="e">
        <f>VLOOKUP($B89,[0]!Loadunits,1)</f>
        <v>#N/A</v>
      </c>
      <c r="G89" s="52">
        <f t="shared" si="28"/>
      </c>
      <c r="H89" s="53">
        <f>IF(ISERROR(VLOOKUP($G89,[0]!flow,3)),"",VLOOKUP($G89,[0]!flow,3))</f>
      </c>
      <c r="I89" s="51" t="e">
        <f>VLOOKUP($H89,[0]!pipe,2)</f>
        <v>#N/A</v>
      </c>
      <c r="J89" s="51" t="e">
        <f t="shared" si="29"/>
        <v>#N/A</v>
      </c>
      <c r="K89" s="83">
        <f>IF(ISERROR(VLOOKUP($G89,[0]!flow,3)),"",VLOOKUP($G89,[0]!flow,3))</f>
      </c>
      <c r="L89" s="93">
        <f t="shared" si="41"/>
        <v>0</v>
      </c>
      <c r="M89" s="52">
        <f t="shared" si="30"/>
      </c>
      <c r="N89" s="54">
        <f t="shared" si="31"/>
      </c>
      <c r="O89" s="54">
        <f t="shared" si="32"/>
      </c>
      <c r="P89" s="54">
        <f t="shared" si="33"/>
      </c>
      <c r="Q89" s="54">
        <f t="shared" si="34"/>
      </c>
      <c r="R89" s="55">
        <f t="shared" si="35"/>
      </c>
      <c r="S89" s="64"/>
      <c r="T89" s="52">
        <f t="shared" si="36"/>
      </c>
      <c r="U89" s="64"/>
      <c r="V89" s="57">
        <f t="shared" si="37"/>
        <v>0</v>
      </c>
      <c r="W89" s="57">
        <f t="shared" si="38"/>
        <v>0</v>
      </c>
      <c r="X89" s="57">
        <f t="shared" si="39"/>
      </c>
      <c r="Y89" s="52">
        <f t="shared" si="40"/>
      </c>
      <c r="Z89" s="63" t="s">
        <v>227</v>
      </c>
      <c r="AA89" s="59"/>
      <c r="AB89" s="17"/>
      <c r="AC89" s="17"/>
      <c r="AD89" s="17"/>
      <c r="AE89" s="17"/>
      <c r="AF89" s="17"/>
    </row>
    <row r="90" spans="1:32" ht="18.75" customHeight="1">
      <c r="A90" s="63"/>
      <c r="B90" s="63"/>
      <c r="C90" s="51" t="e">
        <f>VLOOKUP($B90,[0]!Loadunits,7)</f>
        <v>#N/A</v>
      </c>
      <c r="D90" s="51" t="e">
        <f>VLOOKUP($B90,[0]!Loadunits,6)</f>
        <v>#N/A</v>
      </c>
      <c r="E90" s="51" t="e">
        <f>VLOOKUP($B90,[0]!Loadunits,2)</f>
        <v>#N/A</v>
      </c>
      <c r="F90" s="51" t="e">
        <f>VLOOKUP($B90,[0]!Loadunits,1)</f>
        <v>#N/A</v>
      </c>
      <c r="G90" s="52">
        <f t="shared" si="28"/>
      </c>
      <c r="H90" s="53">
        <f>IF(ISERROR(VLOOKUP($G90,[0]!flow,3)),"",VLOOKUP($G90,[0]!flow,3))</f>
      </c>
      <c r="I90" s="51" t="e">
        <f>VLOOKUP($H90,[0]!pipe,2)</f>
        <v>#N/A</v>
      </c>
      <c r="J90" s="51" t="e">
        <f t="shared" si="29"/>
        <v>#N/A</v>
      </c>
      <c r="K90" s="83">
        <f>IF(ISERROR(VLOOKUP($G90,[0]!flow,3)),"",VLOOKUP($G90,[0]!flow,3))</f>
      </c>
      <c r="L90" s="93">
        <f t="shared" si="41"/>
        <v>0</v>
      </c>
      <c r="M90" s="52">
        <f t="shared" si="30"/>
      </c>
      <c r="N90" s="54">
        <f t="shared" si="31"/>
      </c>
      <c r="O90" s="54">
        <f t="shared" si="32"/>
      </c>
      <c r="P90" s="54">
        <f t="shared" si="33"/>
      </c>
      <c r="Q90" s="54">
        <f t="shared" si="34"/>
      </c>
      <c r="R90" s="55">
        <f t="shared" si="35"/>
      </c>
      <c r="S90" s="64"/>
      <c r="T90" s="52">
        <f t="shared" si="36"/>
      </c>
      <c r="U90" s="64"/>
      <c r="V90" s="57">
        <f t="shared" si="37"/>
        <v>0</v>
      </c>
      <c r="W90" s="57">
        <f t="shared" si="38"/>
        <v>0</v>
      </c>
      <c r="X90" s="57">
        <f t="shared" si="39"/>
      </c>
      <c r="Y90" s="52">
        <f t="shared" si="40"/>
      </c>
      <c r="Z90" s="63" t="s">
        <v>228</v>
      </c>
      <c r="AA90" s="59"/>
      <c r="AB90" s="17"/>
      <c r="AC90" s="17"/>
      <c r="AD90" s="17"/>
      <c r="AE90" s="17"/>
      <c r="AF90" s="17"/>
    </row>
    <row r="91" spans="1:32" ht="18.75" customHeight="1">
      <c r="A91" s="63"/>
      <c r="B91" s="63"/>
      <c r="C91" s="51" t="e">
        <f>VLOOKUP($B91,[0]!Loadunits,7)</f>
        <v>#N/A</v>
      </c>
      <c r="D91" s="51" t="e">
        <f>VLOOKUP($B91,[0]!Loadunits,6)</f>
        <v>#N/A</v>
      </c>
      <c r="E91" s="51" t="e">
        <f>VLOOKUP($B91,[0]!Loadunits,2)</f>
        <v>#N/A</v>
      </c>
      <c r="F91" s="51" t="e">
        <f>VLOOKUP($B91,[0]!Loadunits,1)</f>
        <v>#N/A</v>
      </c>
      <c r="G91" s="52">
        <f t="shared" si="28"/>
      </c>
      <c r="H91" s="53">
        <f>IF(ISERROR(VLOOKUP($G91,[0]!flow,3)),"",VLOOKUP($G91,[0]!flow,3))</f>
      </c>
      <c r="I91" s="51" t="e">
        <f>VLOOKUP($H91,[0]!pipe,2)</f>
        <v>#N/A</v>
      </c>
      <c r="J91" s="51" t="e">
        <f t="shared" si="29"/>
        <v>#N/A</v>
      </c>
      <c r="K91" s="83">
        <f>IF(ISERROR(VLOOKUP($G91,[0]!flow,3)),"",VLOOKUP($G91,[0]!flow,3))</f>
      </c>
      <c r="L91" s="93">
        <f t="shared" si="41"/>
        <v>0</v>
      </c>
      <c r="M91" s="52">
        <f t="shared" si="30"/>
      </c>
      <c r="N91" s="54">
        <f t="shared" si="31"/>
      </c>
      <c r="O91" s="54">
        <f t="shared" si="32"/>
      </c>
      <c r="P91" s="54">
        <f t="shared" si="33"/>
      </c>
      <c r="Q91" s="54">
        <f t="shared" si="34"/>
      </c>
      <c r="R91" s="55">
        <f t="shared" si="35"/>
      </c>
      <c r="S91" s="64">
        <v>-0.5</v>
      </c>
      <c r="T91" s="52">
        <f t="shared" si="36"/>
      </c>
      <c r="U91" s="64"/>
      <c r="V91" s="57">
        <f t="shared" si="37"/>
        <v>0</v>
      </c>
      <c r="W91" s="57">
        <f t="shared" si="38"/>
        <v>0</v>
      </c>
      <c r="X91" s="57">
        <f t="shared" si="39"/>
      </c>
      <c r="Y91" s="52">
        <f t="shared" si="40"/>
      </c>
      <c r="Z91" s="63" t="s">
        <v>229</v>
      </c>
      <c r="AA91" s="59"/>
      <c r="AB91" s="17"/>
      <c r="AC91" s="17"/>
      <c r="AD91" s="17"/>
      <c r="AE91" s="17"/>
      <c r="AF91" s="17"/>
    </row>
    <row r="92" spans="1:32" ht="18.75" customHeight="1">
      <c r="A92" s="63"/>
      <c r="B92" s="63"/>
      <c r="C92" s="51" t="e">
        <f>VLOOKUP($B92,[0]!Loadunits,7)</f>
        <v>#N/A</v>
      </c>
      <c r="D92" s="51" t="e">
        <f>VLOOKUP($B92,[0]!Loadunits,6)</f>
        <v>#N/A</v>
      </c>
      <c r="E92" s="51" t="e">
        <f>VLOOKUP($B92,[0]!Loadunits,2)</f>
        <v>#N/A</v>
      </c>
      <c r="F92" s="51" t="e">
        <f>VLOOKUP($B92,[0]!Loadunits,1)</f>
        <v>#N/A</v>
      </c>
      <c r="G92" s="52">
        <f t="shared" si="28"/>
      </c>
      <c r="H92" s="53">
        <f>IF(ISERROR(VLOOKUP($G92,[0]!flow,3)),"",VLOOKUP($G92,[0]!flow,3))</f>
      </c>
      <c r="I92" s="51" t="e">
        <f>VLOOKUP($H92,[0]!pipe,2)</f>
        <v>#N/A</v>
      </c>
      <c r="J92" s="51" t="e">
        <f t="shared" si="29"/>
        <v>#N/A</v>
      </c>
      <c r="K92" s="83">
        <f>IF(ISERROR(VLOOKUP($G92,[0]!flow,3)),"",VLOOKUP($G92,[0]!flow,3))</f>
      </c>
      <c r="L92" s="93">
        <f t="shared" si="41"/>
        <v>0</v>
      </c>
      <c r="M92" s="52">
        <f t="shared" si="30"/>
      </c>
      <c r="N92" s="54">
        <f t="shared" si="31"/>
      </c>
      <c r="O92" s="54">
        <f t="shared" si="32"/>
      </c>
      <c r="P92" s="54">
        <f t="shared" si="33"/>
      </c>
      <c r="Q92" s="54">
        <f t="shared" si="34"/>
      </c>
      <c r="R92" s="55">
        <f t="shared" si="35"/>
      </c>
      <c r="S92" s="64"/>
      <c r="T92" s="52">
        <f t="shared" si="36"/>
      </c>
      <c r="U92" s="64"/>
      <c r="V92" s="57">
        <f t="shared" si="37"/>
        <v>0</v>
      </c>
      <c r="W92" s="57">
        <f t="shared" si="38"/>
        <v>0</v>
      </c>
      <c r="X92" s="57">
        <f t="shared" si="39"/>
      </c>
      <c r="Y92" s="52">
        <f t="shared" si="40"/>
      </c>
      <c r="Z92" s="63"/>
      <c r="AA92" s="59"/>
      <c r="AB92" s="17"/>
      <c r="AC92" s="17"/>
      <c r="AD92" s="17"/>
      <c r="AE92" s="17"/>
      <c r="AF92" s="17"/>
    </row>
    <row r="93" spans="1:32" ht="18.75" customHeight="1">
      <c r="A93" s="63"/>
      <c r="B93" s="63"/>
      <c r="C93" s="51" t="e">
        <f>VLOOKUP($B93,[0]!Loadunits,7)</f>
        <v>#N/A</v>
      </c>
      <c r="D93" s="51" t="e">
        <f>VLOOKUP($B93,[0]!Loadunits,6)</f>
        <v>#N/A</v>
      </c>
      <c r="E93" s="51" t="e">
        <f>VLOOKUP($B93,[0]!Loadunits,2)</f>
        <v>#N/A</v>
      </c>
      <c r="F93" s="51" t="e">
        <f>VLOOKUP($B93,[0]!Loadunits,1)</f>
        <v>#N/A</v>
      </c>
      <c r="G93" s="52">
        <f t="shared" si="28"/>
      </c>
      <c r="H93" s="53">
        <f>IF(ISERROR(VLOOKUP($G93,[0]!flow,3)),"",VLOOKUP($G93,[0]!flow,3))</f>
      </c>
      <c r="I93" s="51" t="e">
        <f>VLOOKUP($H93,[0]!pipe,2)</f>
        <v>#N/A</v>
      </c>
      <c r="J93" s="51" t="e">
        <f t="shared" si="29"/>
        <v>#N/A</v>
      </c>
      <c r="K93" s="83">
        <f>IF(ISERROR(VLOOKUP($G93,[0]!flow,3)),"",VLOOKUP($G93,[0]!flow,3))</f>
      </c>
      <c r="L93" s="93">
        <f t="shared" si="41"/>
        <v>0</v>
      </c>
      <c r="M93" s="52">
        <f t="shared" si="30"/>
      </c>
      <c r="N93" s="54">
        <f t="shared" si="31"/>
      </c>
      <c r="O93" s="54">
        <f t="shared" si="32"/>
      </c>
      <c r="P93" s="54">
        <f t="shared" si="33"/>
      </c>
      <c r="Q93" s="54">
        <f t="shared" si="34"/>
      </c>
      <c r="R93" s="55">
        <f t="shared" si="35"/>
      </c>
      <c r="S93" s="64"/>
      <c r="T93" s="52">
        <f t="shared" si="36"/>
      </c>
      <c r="U93" s="64"/>
      <c r="V93" s="57">
        <f t="shared" si="37"/>
        <v>0</v>
      </c>
      <c r="W93" s="57">
        <f t="shared" si="38"/>
        <v>0</v>
      </c>
      <c r="X93" s="57">
        <f t="shared" si="39"/>
      </c>
      <c r="Y93" s="52">
        <f t="shared" si="40"/>
      </c>
      <c r="Z93" s="63"/>
      <c r="AA93" s="59"/>
      <c r="AB93" s="17"/>
      <c r="AC93" s="17"/>
      <c r="AD93" s="17"/>
      <c r="AE93" s="17"/>
      <c r="AF93" s="17"/>
    </row>
    <row r="94" spans="1:32" ht="18.75" customHeight="1">
      <c r="A94" s="63"/>
      <c r="B94" s="63"/>
      <c r="C94" s="51" t="e">
        <f>VLOOKUP($B94,[0]!Loadunits,7)</f>
        <v>#N/A</v>
      </c>
      <c r="D94" s="51" t="e">
        <f>VLOOKUP($B94,[0]!Loadunits,6)</f>
        <v>#N/A</v>
      </c>
      <c r="E94" s="51" t="e">
        <f>VLOOKUP($B94,[0]!Loadunits,2)</f>
        <v>#N/A</v>
      </c>
      <c r="F94" s="51" t="e">
        <f>VLOOKUP($B94,[0]!Loadunits,1)</f>
        <v>#N/A</v>
      </c>
      <c r="G94" s="52">
        <f t="shared" si="28"/>
      </c>
      <c r="H94" s="53">
        <f>IF(ISERROR(VLOOKUP($G94,[0]!flow,3)),"",VLOOKUP($G94,[0]!flow,3))</f>
      </c>
      <c r="I94" s="51" t="e">
        <f>VLOOKUP($H94,[0]!pipe,2)</f>
        <v>#N/A</v>
      </c>
      <c r="J94" s="51" t="e">
        <f t="shared" si="29"/>
        <v>#N/A</v>
      </c>
      <c r="K94" s="83">
        <f>IF(ISERROR(VLOOKUP($G94,[0]!flow,3)),"",VLOOKUP($G94,[0]!flow,3))</f>
      </c>
      <c r="L94" s="93">
        <f t="shared" si="41"/>
        <v>0</v>
      </c>
      <c r="M94" s="52">
        <f t="shared" si="30"/>
      </c>
      <c r="N94" s="54">
        <f t="shared" si="31"/>
      </c>
      <c r="O94" s="54">
        <f t="shared" si="32"/>
      </c>
      <c r="P94" s="54">
        <f t="shared" si="33"/>
      </c>
      <c r="Q94" s="54">
        <f t="shared" si="34"/>
      </c>
      <c r="R94" s="55">
        <f t="shared" si="35"/>
      </c>
      <c r="S94" s="64"/>
      <c r="T94" s="52">
        <f t="shared" si="36"/>
      </c>
      <c r="U94" s="64"/>
      <c r="V94" s="57">
        <f t="shared" si="37"/>
        <v>0</v>
      </c>
      <c r="W94" s="57">
        <f t="shared" si="38"/>
        <v>0</v>
      </c>
      <c r="X94" s="57">
        <f t="shared" si="39"/>
      </c>
      <c r="Y94" s="52">
        <f t="shared" si="40"/>
      </c>
      <c r="Z94" s="63"/>
      <c r="AA94" s="59"/>
      <c r="AB94" s="17"/>
      <c r="AC94" s="17"/>
      <c r="AD94" s="17"/>
      <c r="AE94" s="17"/>
      <c r="AF94" s="17"/>
    </row>
    <row r="95" spans="1:32" ht="18.75" customHeight="1">
      <c r="A95" s="63"/>
      <c r="B95" s="63"/>
      <c r="C95" s="51" t="e">
        <f>VLOOKUP($B95,[0]!Loadunits,7)</f>
        <v>#N/A</v>
      </c>
      <c r="D95" s="51" t="e">
        <f>VLOOKUP($B95,[0]!Loadunits,6)</f>
        <v>#N/A</v>
      </c>
      <c r="E95" s="51" t="e">
        <f>VLOOKUP($B95,[0]!Loadunits,2)</f>
        <v>#N/A</v>
      </c>
      <c r="F95" s="51" t="e">
        <f>VLOOKUP($B95,[0]!Loadunits,1)</f>
        <v>#N/A</v>
      </c>
      <c r="G95" s="52">
        <f t="shared" si="28"/>
      </c>
      <c r="H95" s="53">
        <f>IF(ISERROR(VLOOKUP($G95,[0]!flow,3)),"",VLOOKUP($G95,[0]!flow,3))</f>
      </c>
      <c r="I95" s="51" t="e">
        <f>VLOOKUP($H95,[0]!pipe,2)</f>
        <v>#N/A</v>
      </c>
      <c r="J95" s="51" t="e">
        <f t="shared" si="29"/>
        <v>#N/A</v>
      </c>
      <c r="K95" s="83">
        <f>IF(ISERROR(VLOOKUP($G95,[0]!flow,3)),"",VLOOKUP($G95,[0]!flow,3))</f>
      </c>
      <c r="L95" s="93">
        <f t="shared" si="41"/>
        <v>0</v>
      </c>
      <c r="M95" s="52">
        <f t="shared" si="30"/>
      </c>
      <c r="N95" s="54">
        <f t="shared" si="31"/>
      </c>
      <c r="O95" s="54">
        <f t="shared" si="32"/>
      </c>
      <c r="P95" s="54">
        <f t="shared" si="33"/>
      </c>
      <c r="Q95" s="54">
        <f t="shared" si="34"/>
      </c>
      <c r="R95" s="55">
        <f t="shared" si="35"/>
      </c>
      <c r="S95" s="64"/>
      <c r="T95" s="52">
        <f t="shared" si="36"/>
      </c>
      <c r="U95" s="64"/>
      <c r="V95" s="57">
        <f t="shared" si="37"/>
        <v>0</v>
      </c>
      <c r="W95" s="57">
        <f t="shared" si="38"/>
        <v>0</v>
      </c>
      <c r="X95" s="57">
        <f t="shared" si="39"/>
      </c>
      <c r="Y95" s="52">
        <f t="shared" si="40"/>
      </c>
      <c r="Z95" s="63"/>
      <c r="AA95" s="59"/>
      <c r="AB95" s="17"/>
      <c r="AC95" s="17"/>
      <c r="AD95" s="17"/>
      <c r="AE95" s="17"/>
      <c r="AF95" s="17"/>
    </row>
    <row r="96" spans="1:32" ht="18.75" customHeight="1">
      <c r="A96" s="63"/>
      <c r="B96" s="63"/>
      <c r="C96" s="51" t="e">
        <f>VLOOKUP($B96,[0]!Loadunits,7)</f>
        <v>#N/A</v>
      </c>
      <c r="D96" s="51" t="e">
        <f>VLOOKUP($B96,[0]!Loadunits,6)</f>
        <v>#N/A</v>
      </c>
      <c r="E96" s="51" t="e">
        <f>VLOOKUP($B96,[0]!Loadunits,2)</f>
        <v>#N/A</v>
      </c>
      <c r="F96" s="51" t="e">
        <f>VLOOKUP($B96,[0]!Loadunits,1)</f>
        <v>#N/A</v>
      </c>
      <c r="G96" s="52">
        <f t="shared" si="28"/>
      </c>
      <c r="H96" s="53">
        <f>IF(ISERROR(VLOOKUP($G96,[0]!flow,3)),"",VLOOKUP($G96,[0]!flow,3))</f>
      </c>
      <c r="I96" s="51" t="e">
        <f>VLOOKUP($H96,[0]!pipe,2)</f>
        <v>#N/A</v>
      </c>
      <c r="J96" s="51" t="e">
        <f t="shared" si="29"/>
        <v>#N/A</v>
      </c>
      <c r="K96" s="83">
        <f>IF(ISERROR(VLOOKUP($G96,[0]!flow,3)),"",VLOOKUP($G96,[0]!flow,3))</f>
      </c>
      <c r="L96" s="93">
        <f t="shared" si="41"/>
        <v>0</v>
      </c>
      <c r="M96" s="52">
        <f t="shared" si="30"/>
      </c>
      <c r="N96" s="54">
        <f t="shared" si="31"/>
      </c>
      <c r="O96" s="54">
        <f t="shared" si="32"/>
      </c>
      <c r="P96" s="54">
        <f t="shared" si="33"/>
      </c>
      <c r="Q96" s="54">
        <f t="shared" si="34"/>
      </c>
      <c r="R96" s="55">
        <f t="shared" si="35"/>
      </c>
      <c r="S96" s="64"/>
      <c r="T96" s="52">
        <f t="shared" si="36"/>
      </c>
      <c r="U96" s="64"/>
      <c r="V96" s="57">
        <f t="shared" si="37"/>
        <v>0</v>
      </c>
      <c r="W96" s="57">
        <f t="shared" si="38"/>
        <v>0</v>
      </c>
      <c r="X96" s="57">
        <f t="shared" si="39"/>
      </c>
      <c r="Y96" s="52">
        <f t="shared" si="40"/>
      </c>
      <c r="Z96" s="63"/>
      <c r="AA96" s="59"/>
      <c r="AB96" s="17"/>
      <c r="AC96" s="17"/>
      <c r="AD96" s="17"/>
      <c r="AE96" s="17"/>
      <c r="AF96" s="17"/>
    </row>
    <row r="97" spans="1:32" ht="18.75" customHeight="1">
      <c r="A97" s="63"/>
      <c r="B97" s="63"/>
      <c r="C97" s="51" t="e">
        <f>VLOOKUP($B97,[0]!Loadunits,7)</f>
        <v>#N/A</v>
      </c>
      <c r="D97" s="51" t="e">
        <f>VLOOKUP($B97,[0]!Loadunits,6)</f>
        <v>#N/A</v>
      </c>
      <c r="E97" s="51" t="e">
        <f>VLOOKUP($B97,[0]!Loadunits,2)</f>
        <v>#N/A</v>
      </c>
      <c r="F97" s="51" t="e">
        <f>VLOOKUP($B97,[0]!Loadunits,1)</f>
        <v>#N/A</v>
      </c>
      <c r="G97" s="52">
        <f t="shared" si="28"/>
      </c>
      <c r="H97" s="53">
        <f>IF(ISERROR(VLOOKUP($G97,[0]!flow,3)),"",VLOOKUP($G97,[0]!flow,3))</f>
      </c>
      <c r="I97" s="51" t="e">
        <f>VLOOKUP($H97,[0]!pipe,2)</f>
        <v>#N/A</v>
      </c>
      <c r="J97" s="51" t="e">
        <f t="shared" si="29"/>
        <v>#N/A</v>
      </c>
      <c r="K97" s="83">
        <f>IF(ISERROR(VLOOKUP($G97,[0]!flow,3)),"",VLOOKUP($G97,[0]!flow,3))</f>
      </c>
      <c r="L97" s="93">
        <f t="shared" si="41"/>
        <v>0</v>
      </c>
      <c r="M97" s="52">
        <f t="shared" si="30"/>
      </c>
      <c r="N97" s="54">
        <f t="shared" si="31"/>
      </c>
      <c r="O97" s="54">
        <f t="shared" si="32"/>
      </c>
      <c r="P97" s="54">
        <f t="shared" si="33"/>
      </c>
      <c r="Q97" s="54">
        <f t="shared" si="34"/>
      </c>
      <c r="R97" s="55">
        <f t="shared" si="35"/>
      </c>
      <c r="S97" s="64"/>
      <c r="T97" s="52">
        <f t="shared" si="36"/>
      </c>
      <c r="U97" s="64"/>
      <c r="V97" s="57">
        <f t="shared" si="37"/>
        <v>0</v>
      </c>
      <c r="W97" s="57">
        <f t="shared" si="38"/>
        <v>0</v>
      </c>
      <c r="X97" s="57">
        <f t="shared" si="39"/>
      </c>
      <c r="Y97" s="52">
        <f t="shared" si="40"/>
      </c>
      <c r="Z97" s="63"/>
      <c r="AA97" s="59"/>
      <c r="AB97" s="17"/>
      <c r="AC97" s="17"/>
      <c r="AD97" s="17"/>
      <c r="AE97" s="17"/>
      <c r="AF97" s="17"/>
    </row>
    <row r="98" spans="1:32" ht="18.75" customHeight="1">
      <c r="A98" s="63"/>
      <c r="B98" s="63"/>
      <c r="C98" s="51" t="e">
        <f>VLOOKUP($B98,[0]!Loadunits,7)</f>
        <v>#N/A</v>
      </c>
      <c r="D98" s="51" t="e">
        <f>VLOOKUP($B98,[0]!Loadunits,6)</f>
        <v>#N/A</v>
      </c>
      <c r="E98" s="51" t="e">
        <f>VLOOKUP($B98,[0]!Loadunits,2)</f>
        <v>#N/A</v>
      </c>
      <c r="F98" s="51" t="e">
        <f>VLOOKUP($B98,[0]!Loadunits,1)</f>
        <v>#N/A</v>
      </c>
      <c r="G98" s="52">
        <f t="shared" si="28"/>
      </c>
      <c r="H98" s="53">
        <f>IF(ISERROR(VLOOKUP($G98,[0]!flow,3)),"",VLOOKUP($G98,[0]!flow,3))</f>
      </c>
      <c r="I98" s="51" t="e">
        <f>VLOOKUP($H98,[0]!pipe,2)</f>
        <v>#N/A</v>
      </c>
      <c r="J98" s="51" t="e">
        <f t="shared" si="29"/>
        <v>#N/A</v>
      </c>
      <c r="K98" s="83">
        <f>IF(ISERROR(VLOOKUP($G98,[0]!flow,3)),"",VLOOKUP($G98,[0]!flow,3))</f>
      </c>
      <c r="L98" s="93">
        <f t="shared" si="41"/>
        <v>0</v>
      </c>
      <c r="M98" s="52">
        <f t="shared" si="30"/>
      </c>
      <c r="N98" s="54">
        <f t="shared" si="31"/>
      </c>
      <c r="O98" s="54">
        <f t="shared" si="32"/>
      </c>
      <c r="P98" s="54">
        <f t="shared" si="33"/>
      </c>
      <c r="Q98" s="54">
        <f t="shared" si="34"/>
      </c>
      <c r="R98" s="55">
        <f t="shared" si="35"/>
      </c>
      <c r="S98" s="64"/>
      <c r="T98" s="52">
        <f t="shared" si="36"/>
      </c>
      <c r="U98" s="64"/>
      <c r="V98" s="57">
        <f t="shared" si="37"/>
        <v>0</v>
      </c>
      <c r="W98" s="57">
        <f t="shared" si="38"/>
        <v>0</v>
      </c>
      <c r="X98" s="57">
        <f t="shared" si="39"/>
      </c>
      <c r="Y98" s="52">
        <f t="shared" si="40"/>
      </c>
      <c r="Z98" s="63"/>
      <c r="AA98" s="59"/>
      <c r="AB98" s="17"/>
      <c r="AC98" s="17"/>
      <c r="AD98" s="17"/>
      <c r="AE98" s="17"/>
      <c r="AF98" s="17"/>
    </row>
    <row r="99" spans="1:32" ht="18.75" customHeight="1">
      <c r="A99" s="74"/>
      <c r="B99" s="74"/>
      <c r="C99" s="51" t="e">
        <f>VLOOKUP($B99,[0]!Loadunits,7)</f>
        <v>#N/A</v>
      </c>
      <c r="D99" s="51" t="e">
        <f>VLOOKUP($B99,[0]!Loadunits,6)</f>
        <v>#N/A</v>
      </c>
      <c r="E99" s="51" t="e">
        <f>VLOOKUP($B99,[0]!Loadunits,2)</f>
        <v>#N/A</v>
      </c>
      <c r="F99" s="51" t="e">
        <f>VLOOKUP($B99,[0]!Loadunits,1)</f>
        <v>#N/A</v>
      </c>
      <c r="G99" s="52">
        <f t="shared" si="28"/>
      </c>
      <c r="H99" s="53">
        <f>IF(ISERROR(VLOOKUP($G99,[0]!flow,3)),"",VLOOKUP($G99,[0]!flow,3))</f>
      </c>
      <c r="I99" s="51" t="e">
        <f>VLOOKUP($H99,[0]!pipe,2)</f>
        <v>#N/A</v>
      </c>
      <c r="J99" s="51" t="e">
        <f t="shared" si="29"/>
        <v>#N/A</v>
      </c>
      <c r="K99" s="83">
        <f>IF(ISERROR(VLOOKUP($G99,[0]!flow,3)),"",VLOOKUP($G99,[0]!flow,3))</f>
      </c>
      <c r="L99" s="93">
        <f t="shared" si="41"/>
        <v>0</v>
      </c>
      <c r="M99" s="52">
        <f t="shared" si="30"/>
      </c>
      <c r="N99" s="54">
        <f t="shared" si="31"/>
      </c>
      <c r="O99" s="54">
        <f t="shared" si="32"/>
      </c>
      <c r="P99" s="54">
        <f t="shared" si="33"/>
      </c>
      <c r="Q99" s="54">
        <f t="shared" si="34"/>
      </c>
      <c r="R99" s="55">
        <f t="shared" si="35"/>
      </c>
      <c r="S99" s="75"/>
      <c r="T99" s="52">
        <f t="shared" si="36"/>
      </c>
      <c r="U99" s="75"/>
      <c r="V99" s="57">
        <f t="shared" si="37"/>
        <v>0</v>
      </c>
      <c r="W99" s="57">
        <f t="shared" si="38"/>
        <v>0</v>
      </c>
      <c r="X99" s="57">
        <f t="shared" si="39"/>
      </c>
      <c r="Y99" s="52">
        <f t="shared" si="40"/>
      </c>
      <c r="Z99" s="74"/>
      <c r="AA99" s="59"/>
      <c r="AB99" s="17"/>
      <c r="AC99" s="17"/>
      <c r="AD99" s="17"/>
      <c r="AE99" s="17"/>
      <c r="AF99" s="17"/>
    </row>
    <row r="100" spans="1:32" ht="18.75" customHeight="1">
      <c r="A100" s="74"/>
      <c r="B100" s="74"/>
      <c r="C100" s="51" t="e">
        <f>VLOOKUP($B100,[0]!Loadunits,7)</f>
        <v>#N/A</v>
      </c>
      <c r="D100" s="51" t="e">
        <f>VLOOKUP($B100,[0]!Loadunits,6)</f>
        <v>#N/A</v>
      </c>
      <c r="E100" s="51" t="e">
        <f>VLOOKUP($B100,[0]!Loadunits,2)</f>
        <v>#N/A</v>
      </c>
      <c r="F100" s="51" t="e">
        <f>VLOOKUP($B100,[0]!Loadunits,1)</f>
        <v>#N/A</v>
      </c>
      <c r="G100" s="52">
        <f t="shared" si="28"/>
      </c>
      <c r="H100" s="53">
        <f>IF(ISERROR(VLOOKUP($G100,[0]!flow,3)),"",VLOOKUP($G100,[0]!flow,3))</f>
      </c>
      <c r="I100" s="51" t="e">
        <f>VLOOKUP($H100,[0]!pipe,2)</f>
        <v>#N/A</v>
      </c>
      <c r="J100" s="51" t="e">
        <f t="shared" si="29"/>
        <v>#N/A</v>
      </c>
      <c r="K100" s="83">
        <f>IF(ISERROR(VLOOKUP($G100,[0]!flow,3)),"",VLOOKUP($G100,[0]!flow,3))</f>
      </c>
      <c r="L100" s="93">
        <f t="shared" si="41"/>
        <v>0</v>
      </c>
      <c r="M100" s="52">
        <f t="shared" si="30"/>
      </c>
      <c r="N100" s="54">
        <f t="shared" si="31"/>
      </c>
      <c r="O100" s="54">
        <f t="shared" si="32"/>
      </c>
      <c r="P100" s="54">
        <f t="shared" si="33"/>
      </c>
      <c r="Q100" s="54">
        <f t="shared" si="34"/>
      </c>
      <c r="R100" s="55">
        <f t="shared" si="35"/>
      </c>
      <c r="S100" s="75"/>
      <c r="T100" s="52">
        <f t="shared" si="36"/>
      </c>
      <c r="U100" s="75"/>
      <c r="V100" s="57">
        <f t="shared" si="37"/>
        <v>0</v>
      </c>
      <c r="W100" s="57">
        <f t="shared" si="38"/>
        <v>0</v>
      </c>
      <c r="X100" s="57">
        <f t="shared" si="39"/>
      </c>
      <c r="Y100" s="52">
        <f t="shared" si="40"/>
      </c>
      <c r="Z100" s="74"/>
      <c r="AA100" s="59"/>
      <c r="AB100" s="17"/>
      <c r="AC100" s="17"/>
      <c r="AD100" s="17"/>
      <c r="AE100" s="17"/>
      <c r="AF100" s="17"/>
    </row>
    <row r="101" spans="1:32" ht="18.75" customHeight="1">
      <c r="A101" s="74"/>
      <c r="B101" s="74"/>
      <c r="C101" s="51" t="e">
        <f>VLOOKUP($B101,[0]!Loadunits,7)</f>
        <v>#N/A</v>
      </c>
      <c r="D101" s="51" t="e">
        <f>VLOOKUP($B101,[0]!Loadunits,6)</f>
        <v>#N/A</v>
      </c>
      <c r="E101" s="51" t="e">
        <f>VLOOKUP($B101,[0]!Loadunits,2)</f>
        <v>#N/A</v>
      </c>
      <c r="F101" s="51" t="e">
        <f>VLOOKUP($B101,[0]!Loadunits,1)</f>
        <v>#N/A</v>
      </c>
      <c r="G101" s="52">
        <f t="shared" si="28"/>
      </c>
      <c r="H101" s="53">
        <f>IF(ISERROR(VLOOKUP($G101,[0]!flow,3)),"",VLOOKUP($G101,[0]!flow,3))</f>
      </c>
      <c r="I101" s="51" t="e">
        <f>VLOOKUP($H101,[0]!pipe,2)</f>
        <v>#N/A</v>
      </c>
      <c r="J101" s="51" t="e">
        <f t="shared" si="29"/>
        <v>#N/A</v>
      </c>
      <c r="K101" s="83">
        <f>IF(ISERROR(VLOOKUP($G101,[0]!flow,3)),"",VLOOKUP($G101,[0]!flow,3))</f>
      </c>
      <c r="L101" s="93">
        <f t="shared" si="41"/>
        <v>0</v>
      </c>
      <c r="M101" s="52">
        <f t="shared" si="30"/>
      </c>
      <c r="N101" s="54">
        <f t="shared" si="31"/>
      </c>
      <c r="O101" s="54">
        <f t="shared" si="32"/>
      </c>
      <c r="P101" s="54">
        <f t="shared" si="33"/>
      </c>
      <c r="Q101" s="54">
        <f t="shared" si="34"/>
      </c>
      <c r="R101" s="55">
        <f t="shared" si="35"/>
      </c>
      <c r="S101" s="75"/>
      <c r="T101" s="52">
        <f t="shared" si="36"/>
      </c>
      <c r="U101" s="75"/>
      <c r="V101" s="57">
        <f t="shared" si="37"/>
        <v>0</v>
      </c>
      <c r="W101" s="57">
        <f t="shared" si="38"/>
        <v>0</v>
      </c>
      <c r="X101" s="57">
        <f t="shared" si="39"/>
      </c>
      <c r="Y101" s="52">
        <f t="shared" si="40"/>
      </c>
      <c r="Z101" s="74"/>
      <c r="AA101" s="59"/>
      <c r="AB101" s="17"/>
      <c r="AC101" s="17"/>
      <c r="AD101" s="17"/>
      <c r="AE101" s="17"/>
      <c r="AF101" s="17"/>
    </row>
    <row r="102" spans="1:32" ht="18.75" customHeight="1">
      <c r="A102" s="74"/>
      <c r="B102" s="74"/>
      <c r="C102" s="51" t="e">
        <f>VLOOKUP($B102,[0]!Loadunits,7)</f>
        <v>#N/A</v>
      </c>
      <c r="D102" s="51" t="e">
        <f>VLOOKUP($B102,[0]!Loadunits,6)</f>
        <v>#N/A</v>
      </c>
      <c r="E102" s="51" t="e">
        <f>VLOOKUP($B102,[0]!Loadunits,2)</f>
        <v>#N/A</v>
      </c>
      <c r="F102" s="51" t="e">
        <f>VLOOKUP($B102,[0]!Loadunits,1)</f>
        <v>#N/A</v>
      </c>
      <c r="G102" s="52">
        <f t="shared" si="28"/>
      </c>
      <c r="H102" s="53">
        <f>IF(ISERROR(VLOOKUP($G102,[0]!flow,3)),"",VLOOKUP($G102,[0]!flow,3))</f>
      </c>
      <c r="I102" s="51" t="e">
        <f>VLOOKUP($H102,[0]!pipe,2)</f>
        <v>#N/A</v>
      </c>
      <c r="J102" s="51" t="e">
        <f t="shared" si="29"/>
        <v>#N/A</v>
      </c>
      <c r="K102" s="83">
        <f>IF(ISERROR(VLOOKUP($G102,[0]!flow,3)),"",VLOOKUP($G102,[0]!flow,3))</f>
      </c>
      <c r="L102" s="93">
        <f t="shared" si="41"/>
        <v>0</v>
      </c>
      <c r="M102" s="52">
        <f t="shared" si="30"/>
      </c>
      <c r="N102" s="54">
        <f t="shared" si="31"/>
      </c>
      <c r="O102" s="54">
        <f t="shared" si="32"/>
      </c>
      <c r="P102" s="54">
        <f t="shared" si="33"/>
      </c>
      <c r="Q102" s="54">
        <f t="shared" si="34"/>
      </c>
      <c r="R102" s="55">
        <f t="shared" si="35"/>
      </c>
      <c r="S102" s="75"/>
      <c r="T102" s="52">
        <f t="shared" si="36"/>
      </c>
      <c r="U102" s="75"/>
      <c r="V102" s="57">
        <f t="shared" si="37"/>
        <v>0</v>
      </c>
      <c r="W102" s="57">
        <f t="shared" si="38"/>
        <v>0</v>
      </c>
      <c r="X102" s="57">
        <f t="shared" si="39"/>
      </c>
      <c r="Y102" s="52">
        <f t="shared" si="40"/>
      </c>
      <c r="Z102" s="74"/>
      <c r="AA102" s="59"/>
      <c r="AB102" s="17"/>
      <c r="AC102" s="17"/>
      <c r="AD102" s="17"/>
      <c r="AE102" s="17"/>
      <c r="AF102" s="17"/>
    </row>
    <row r="103" spans="1:32" ht="18.75" customHeight="1">
      <c r="A103" s="74"/>
      <c r="B103" s="74"/>
      <c r="C103" s="51" t="e">
        <f>VLOOKUP($B103,[0]!Loadunits,7)</f>
        <v>#N/A</v>
      </c>
      <c r="D103" s="51" t="e">
        <f>VLOOKUP($B103,[0]!Loadunits,6)</f>
        <v>#N/A</v>
      </c>
      <c r="E103" s="51" t="e">
        <f>VLOOKUP($B103,[0]!Loadunits,2)</f>
        <v>#N/A</v>
      </c>
      <c r="F103" s="51" t="e">
        <f>VLOOKUP($B103,[0]!Loadunits,1)</f>
        <v>#N/A</v>
      </c>
      <c r="G103" s="52">
        <f t="shared" si="28"/>
      </c>
      <c r="H103" s="53">
        <f>IF(ISERROR(VLOOKUP($G103,[0]!flow,3)),"",VLOOKUP($G103,[0]!flow,3))</f>
      </c>
      <c r="I103" s="51" t="e">
        <f>VLOOKUP($H103,[0]!pipe,2)</f>
        <v>#N/A</v>
      </c>
      <c r="J103" s="51" t="e">
        <f t="shared" si="29"/>
        <v>#N/A</v>
      </c>
      <c r="K103" s="83">
        <f>IF(ISERROR(VLOOKUP($G103,[0]!flow,3)),"",VLOOKUP($G103,[0]!flow,3))</f>
      </c>
      <c r="L103" s="93">
        <f t="shared" si="41"/>
        <v>0</v>
      </c>
      <c r="M103" s="52">
        <f t="shared" si="30"/>
      </c>
      <c r="N103" s="54">
        <f t="shared" si="31"/>
      </c>
      <c r="O103" s="54">
        <f t="shared" si="32"/>
      </c>
      <c r="P103" s="54">
        <f t="shared" si="33"/>
      </c>
      <c r="Q103" s="54">
        <f t="shared" si="34"/>
      </c>
      <c r="R103" s="55">
        <f t="shared" si="35"/>
      </c>
      <c r="S103" s="75"/>
      <c r="T103" s="52">
        <f t="shared" si="36"/>
      </c>
      <c r="U103" s="75"/>
      <c r="V103" s="57">
        <f t="shared" si="37"/>
        <v>0</v>
      </c>
      <c r="W103" s="57">
        <f t="shared" si="38"/>
        <v>0</v>
      </c>
      <c r="X103" s="57">
        <f t="shared" si="39"/>
      </c>
      <c r="Y103" s="52">
        <f t="shared" si="40"/>
      </c>
      <c r="Z103" s="74"/>
      <c r="AA103" s="59"/>
      <c r="AB103" s="17"/>
      <c r="AC103" s="17"/>
      <c r="AD103" s="17"/>
      <c r="AE103" s="17"/>
      <c r="AF103" s="17"/>
    </row>
    <row r="104" spans="1:32" ht="18.75" customHeight="1">
      <c r="A104" s="74"/>
      <c r="B104" s="74"/>
      <c r="C104" s="51" t="e">
        <f>VLOOKUP($B104,[0]!Loadunits,7)</f>
        <v>#N/A</v>
      </c>
      <c r="D104" s="51" t="e">
        <f>VLOOKUP($B104,[0]!Loadunits,6)</f>
        <v>#N/A</v>
      </c>
      <c r="E104" s="51" t="e">
        <f>VLOOKUP($B104,[0]!Loadunits,2)</f>
        <v>#N/A</v>
      </c>
      <c r="F104" s="51" t="e">
        <f>VLOOKUP($B104,[0]!Loadunits,1)</f>
        <v>#N/A</v>
      </c>
      <c r="G104" s="52">
        <f t="shared" si="28"/>
      </c>
      <c r="H104" s="53">
        <f>IF(ISERROR(VLOOKUP($G104,[0]!flow,3)),"",VLOOKUP($G104,[0]!flow,3))</f>
      </c>
      <c r="I104" s="51" t="e">
        <f>VLOOKUP($H104,[0]!pipe,2)</f>
        <v>#N/A</v>
      </c>
      <c r="J104" s="51" t="e">
        <f t="shared" si="29"/>
        <v>#N/A</v>
      </c>
      <c r="K104" s="83">
        <f>IF(ISERROR(VLOOKUP($G104,[0]!flow,3)),"",VLOOKUP($G104,[0]!flow,3))</f>
      </c>
      <c r="L104" s="93">
        <f t="shared" si="41"/>
        <v>0</v>
      </c>
      <c r="M104" s="52">
        <f t="shared" si="30"/>
      </c>
      <c r="N104" s="54">
        <f t="shared" si="31"/>
      </c>
      <c r="O104" s="54">
        <f t="shared" si="32"/>
      </c>
      <c r="P104" s="54">
        <f t="shared" si="33"/>
      </c>
      <c r="Q104" s="54">
        <f t="shared" si="34"/>
      </c>
      <c r="R104" s="55">
        <f t="shared" si="35"/>
      </c>
      <c r="S104" s="75"/>
      <c r="T104" s="52">
        <f t="shared" si="36"/>
      </c>
      <c r="U104" s="75"/>
      <c r="V104" s="57">
        <f t="shared" si="37"/>
        <v>0</v>
      </c>
      <c r="W104" s="57">
        <f t="shared" si="38"/>
        <v>0</v>
      </c>
      <c r="X104" s="57">
        <f t="shared" si="39"/>
      </c>
      <c r="Y104" s="52">
        <f t="shared" si="40"/>
      </c>
      <c r="Z104" s="74"/>
      <c r="AA104" s="59"/>
      <c r="AB104" s="17"/>
      <c r="AC104" s="17"/>
      <c r="AD104" s="17"/>
      <c r="AE104" s="17"/>
      <c r="AF104" s="17"/>
    </row>
    <row r="105" spans="1:32" ht="18.75" customHeight="1">
      <c r="A105" s="74"/>
      <c r="B105" s="74"/>
      <c r="C105" s="51" t="e">
        <f>VLOOKUP($B105,[0]!Loadunits,7)</f>
        <v>#N/A</v>
      </c>
      <c r="D105" s="51" t="e">
        <f>VLOOKUP($B105,[0]!Loadunits,6)</f>
        <v>#N/A</v>
      </c>
      <c r="E105" s="51" t="e">
        <f>VLOOKUP($B105,[0]!Loadunits,2)</f>
        <v>#N/A</v>
      </c>
      <c r="F105" s="51" t="e">
        <f>VLOOKUP($B105,[0]!Loadunits,1)</f>
        <v>#N/A</v>
      </c>
      <c r="G105" s="52">
        <f t="shared" si="28"/>
      </c>
      <c r="H105" s="53">
        <f>IF(ISERROR(VLOOKUP($G105,[0]!flow,3)),"",VLOOKUP($G105,[0]!flow,3))</f>
      </c>
      <c r="I105" s="51" t="e">
        <f>VLOOKUP($H105,[0]!pipe,2)</f>
        <v>#N/A</v>
      </c>
      <c r="J105" s="51" t="e">
        <f t="shared" si="29"/>
        <v>#N/A</v>
      </c>
      <c r="K105" s="83">
        <f>IF(ISERROR(VLOOKUP($G105,[0]!flow,3)),"",VLOOKUP($G105,[0]!flow,3))</f>
      </c>
      <c r="L105" s="93">
        <f t="shared" si="41"/>
        <v>0</v>
      </c>
      <c r="M105" s="52">
        <f t="shared" si="30"/>
      </c>
      <c r="N105" s="54">
        <f t="shared" si="31"/>
      </c>
      <c r="O105" s="54">
        <f t="shared" si="32"/>
      </c>
      <c r="P105" s="54">
        <f t="shared" si="33"/>
      </c>
      <c r="Q105" s="54">
        <f t="shared" si="34"/>
      </c>
      <c r="R105" s="55">
        <f t="shared" si="35"/>
      </c>
      <c r="S105" s="75"/>
      <c r="T105" s="52">
        <f t="shared" si="36"/>
      </c>
      <c r="U105" s="75"/>
      <c r="V105" s="57">
        <f t="shared" si="37"/>
        <v>0</v>
      </c>
      <c r="W105" s="57">
        <f t="shared" si="38"/>
        <v>0</v>
      </c>
      <c r="X105" s="57">
        <f t="shared" si="39"/>
      </c>
      <c r="Y105" s="52">
        <f t="shared" si="40"/>
      </c>
      <c r="Z105" s="74"/>
      <c r="AA105" s="59"/>
      <c r="AB105" s="17"/>
      <c r="AC105" s="17"/>
      <c r="AD105" s="17"/>
      <c r="AE105" s="17"/>
      <c r="AF105" s="17"/>
    </row>
    <row r="106" spans="1:32" ht="18.75" customHeight="1">
      <c r="A106" s="74"/>
      <c r="B106" s="74"/>
      <c r="C106" s="51" t="e">
        <f>VLOOKUP($B106,[0]!Loadunits,7)</f>
        <v>#N/A</v>
      </c>
      <c r="D106" s="51" t="e">
        <f>VLOOKUP($B106,[0]!Loadunits,6)</f>
        <v>#N/A</v>
      </c>
      <c r="E106" s="51" t="e">
        <f>VLOOKUP($B106,[0]!Loadunits,2)</f>
        <v>#N/A</v>
      </c>
      <c r="F106" s="51" t="e">
        <f>VLOOKUP($B106,[0]!Loadunits,1)</f>
        <v>#N/A</v>
      </c>
      <c r="G106" s="52">
        <f t="shared" si="28"/>
      </c>
      <c r="H106" s="53">
        <f>IF(ISERROR(VLOOKUP($G106,[0]!flow,3)),"",VLOOKUP($G106,[0]!flow,3))</f>
      </c>
      <c r="I106" s="51" t="e">
        <f>VLOOKUP($H106,[0]!pipe,2)</f>
        <v>#N/A</v>
      </c>
      <c r="J106" s="51" t="e">
        <f t="shared" si="29"/>
        <v>#N/A</v>
      </c>
      <c r="K106" s="83">
        <f>IF(ISERROR(VLOOKUP($G106,[0]!flow,3)),"",VLOOKUP($G106,[0]!flow,3))</f>
      </c>
      <c r="L106" s="93">
        <f t="shared" si="41"/>
        <v>0</v>
      </c>
      <c r="M106" s="52">
        <f t="shared" si="30"/>
      </c>
      <c r="N106" s="54">
        <f t="shared" si="31"/>
      </c>
      <c r="O106" s="54">
        <f t="shared" si="32"/>
      </c>
      <c r="P106" s="54">
        <f t="shared" si="33"/>
      </c>
      <c r="Q106" s="54">
        <f t="shared" si="34"/>
      </c>
      <c r="R106" s="55">
        <f t="shared" si="35"/>
      </c>
      <c r="S106" s="75"/>
      <c r="T106" s="52">
        <f t="shared" si="36"/>
      </c>
      <c r="U106" s="75"/>
      <c r="V106" s="57">
        <f t="shared" si="37"/>
        <v>0</v>
      </c>
      <c r="W106" s="57">
        <f t="shared" si="38"/>
        <v>0</v>
      </c>
      <c r="X106" s="57">
        <f t="shared" si="39"/>
      </c>
      <c r="Y106" s="52">
        <f t="shared" si="40"/>
      </c>
      <c r="Z106" s="74"/>
      <c r="AA106" s="59"/>
      <c r="AB106" s="17"/>
      <c r="AC106" s="17"/>
      <c r="AD106" s="17"/>
      <c r="AE106" s="17"/>
      <c r="AF106" s="17"/>
    </row>
    <row r="107" spans="1:27" ht="18.75" customHeight="1">
      <c r="A107" s="74"/>
      <c r="B107" s="74"/>
      <c r="C107" s="51" t="e">
        <f>VLOOKUP($B107,[0]!Loadunits,7)</f>
        <v>#N/A</v>
      </c>
      <c r="D107" s="51" t="e">
        <f>VLOOKUP($B107,[0]!Loadunits,6)</f>
        <v>#N/A</v>
      </c>
      <c r="E107" s="51" t="e">
        <f>VLOOKUP($B107,[0]!Loadunits,2)</f>
        <v>#N/A</v>
      </c>
      <c r="F107" s="51" t="e">
        <f>VLOOKUP($B107,[0]!Loadunits,1)</f>
        <v>#N/A</v>
      </c>
      <c r="G107" s="52">
        <f t="shared" si="28"/>
      </c>
      <c r="H107" s="53">
        <f>IF(ISERROR(VLOOKUP($G107,[0]!flow,3)),"",VLOOKUP($G107,[0]!flow,3))</f>
      </c>
      <c r="I107" s="51" t="e">
        <f>VLOOKUP($H107,[0]!pipe,2)</f>
        <v>#N/A</v>
      </c>
      <c r="J107" s="51" t="e">
        <f t="shared" si="29"/>
        <v>#N/A</v>
      </c>
      <c r="K107" s="83">
        <f>IF(ISERROR(VLOOKUP($G107,[0]!flow,3)),"",VLOOKUP($G107,[0]!flow,3))</f>
      </c>
      <c r="L107" s="93">
        <f t="shared" si="41"/>
        <v>0</v>
      </c>
      <c r="M107" s="52">
        <f t="shared" si="30"/>
      </c>
      <c r="N107" s="54">
        <f t="shared" si="31"/>
      </c>
      <c r="O107" s="54">
        <f t="shared" si="32"/>
      </c>
      <c r="P107" s="54">
        <f t="shared" si="33"/>
      </c>
      <c r="Q107" s="54">
        <f t="shared" si="34"/>
      </c>
      <c r="R107" s="55">
        <f t="shared" si="35"/>
      </c>
      <c r="S107" s="75"/>
      <c r="T107" s="52">
        <f t="shared" si="36"/>
      </c>
      <c r="U107" s="75"/>
      <c r="V107" s="57">
        <f t="shared" si="37"/>
        <v>0</v>
      </c>
      <c r="W107" s="57">
        <f t="shared" si="38"/>
        <v>0</v>
      </c>
      <c r="X107" s="57">
        <f t="shared" si="39"/>
      </c>
      <c r="Y107" s="52">
        <f t="shared" si="40"/>
      </c>
      <c r="Z107" s="74"/>
      <c r="AA107" s="59"/>
    </row>
    <row r="108" spans="1:27" ht="18.75" customHeight="1">
      <c r="A108" s="74"/>
      <c r="B108" s="74"/>
      <c r="C108" s="51" t="e">
        <f>VLOOKUP($B108,[0]!Loadunits,7)</f>
        <v>#N/A</v>
      </c>
      <c r="D108" s="51" t="e">
        <f>VLOOKUP($B108,[0]!Loadunits,6)</f>
        <v>#N/A</v>
      </c>
      <c r="E108" s="51" t="e">
        <f>VLOOKUP($B108,[0]!Loadunits,2)</f>
        <v>#N/A</v>
      </c>
      <c r="F108" s="51" t="e">
        <f>VLOOKUP($B108,[0]!Loadunits,1)</f>
        <v>#N/A</v>
      </c>
      <c r="G108" s="52">
        <f aca="true" t="shared" si="42" ref="G108:G142">IF(ISERROR($E108+($B108-$F108)/$D108*$C108),"",$E108+($B108-$F108)/$D108*$C108)</f>
      </c>
      <c r="H108" s="53">
        <f>IF(ISERROR(VLOOKUP($G108,[0]!flow,3)),"",VLOOKUP($G108,[0]!flow,3))</f>
      </c>
      <c r="I108" s="51" t="e">
        <f>VLOOKUP($H108,[0]!pipe,2)</f>
        <v>#N/A</v>
      </c>
      <c r="J108" s="51" t="e">
        <f aca="true" t="shared" si="43" ref="J108:J139">(I108/2000)*(I108/2000)*3.14</f>
        <v>#N/A</v>
      </c>
      <c r="K108" s="83">
        <f>IF(ISERROR(VLOOKUP($G108,[0]!flow,3)),"",VLOOKUP($G108,[0]!flow,3))</f>
      </c>
      <c r="L108" s="93">
        <f t="shared" si="41"/>
        <v>0</v>
      </c>
      <c r="M108" s="52">
        <f aca="true" t="shared" si="44" ref="M108:M142">IF(ISERROR($G108/J108/1000),"",$G108/J108/1000)</f>
      </c>
      <c r="N108" s="54">
        <f aca="true" t="shared" si="45" ref="N108:N142">IF(ISERROR((I108)^0.6935),"",(I108)^0.6935)</f>
      </c>
      <c r="O108" s="54">
        <f aca="true" t="shared" si="46" ref="O108:O139">IF(ISERROR(N108*0.552),"",N108*0.552)</f>
      </c>
      <c r="P108" s="54">
        <f aca="true" t="shared" si="47" ref="P108:P139">IF(ISERROR(M108/O108),"",M108/O108)</f>
      </c>
      <c r="Q108" s="54">
        <f aca="true" t="shared" si="48" ref="Q108:Q139">IF(ISERROR(P108^1.771479),"",P108^1.771479)</f>
      </c>
      <c r="R108" s="55">
        <f aca="true" t="shared" si="49" ref="R108:R139">IF(ISERROR(Q108*100),"",Q108*100)</f>
      </c>
      <c r="S108" s="75"/>
      <c r="T108" s="52">
        <f aca="true" t="shared" si="50" ref="T108:T142">IF(ISERROR(VLOOKUP($Z108,PRINT_AREA,25,FALSE)+$S108),"",VLOOKUP($Z108,PRINT_AREA,25,FALSE)+$S108)</f>
      </c>
      <c r="U108" s="75"/>
      <c r="V108" s="57">
        <f aca="true" t="shared" si="51" ref="V108:V139">IF(ISERROR(U108*$Y$7),"",U108*$Y$7)</f>
        <v>0</v>
      </c>
      <c r="W108" s="57">
        <f aca="true" t="shared" si="52" ref="W108:W139">IF(ISERROR(V108+U108),"",V108+U108)</f>
        <v>0</v>
      </c>
      <c r="X108" s="57">
        <f aca="true" t="shared" si="53" ref="X108:X139">IF(ISERROR(Q108*W108),"",Q108*W108)</f>
      </c>
      <c r="Y108" s="52">
        <f aca="true" t="shared" si="54" ref="Y108:Y139">IF(ISERROR(T108-X108),"",T108-X108)</f>
      </c>
      <c r="Z108" s="74"/>
      <c r="AA108" s="59"/>
    </row>
    <row r="109" spans="1:27" ht="18.75" customHeight="1">
      <c r="A109" s="74"/>
      <c r="B109" s="74"/>
      <c r="C109" s="51" t="e">
        <f>VLOOKUP($B109,[0]!Loadunits,7)</f>
        <v>#N/A</v>
      </c>
      <c r="D109" s="51" t="e">
        <f>VLOOKUP($B109,[0]!Loadunits,6)</f>
        <v>#N/A</v>
      </c>
      <c r="E109" s="51" t="e">
        <f>VLOOKUP($B109,[0]!Loadunits,2)</f>
        <v>#N/A</v>
      </c>
      <c r="F109" s="51" t="e">
        <f>VLOOKUP($B109,[0]!Loadunits,1)</f>
        <v>#N/A</v>
      </c>
      <c r="G109" s="52">
        <f t="shared" si="42"/>
      </c>
      <c r="H109" s="53">
        <f>IF(ISERROR(VLOOKUP($G109,[0]!flow,3)),"",VLOOKUP($G109,[0]!flow,3))</f>
      </c>
      <c r="I109" s="51" t="e">
        <f>VLOOKUP($H109,[0]!pipe,2)</f>
        <v>#N/A</v>
      </c>
      <c r="J109" s="51" t="e">
        <f t="shared" si="43"/>
        <v>#N/A</v>
      </c>
      <c r="K109" s="83">
        <f>IF(ISERROR(VLOOKUP($G109,[0]!flow,3)),"",VLOOKUP($G109,[0]!flow,3))</f>
      </c>
      <c r="L109" s="93">
        <f t="shared" si="41"/>
        <v>0</v>
      </c>
      <c r="M109" s="52">
        <f t="shared" si="44"/>
      </c>
      <c r="N109" s="54">
        <f t="shared" si="45"/>
      </c>
      <c r="O109" s="54">
        <f t="shared" si="46"/>
      </c>
      <c r="P109" s="54">
        <f t="shared" si="47"/>
      </c>
      <c r="Q109" s="54">
        <f t="shared" si="48"/>
      </c>
      <c r="R109" s="55">
        <f t="shared" si="49"/>
      </c>
      <c r="S109" s="75"/>
      <c r="T109" s="52">
        <f t="shared" si="50"/>
      </c>
      <c r="U109" s="75"/>
      <c r="V109" s="57">
        <f t="shared" si="51"/>
        <v>0</v>
      </c>
      <c r="W109" s="57">
        <f t="shared" si="52"/>
        <v>0</v>
      </c>
      <c r="X109" s="57">
        <f t="shared" si="53"/>
      </c>
      <c r="Y109" s="52">
        <f t="shared" si="54"/>
      </c>
      <c r="Z109" s="74"/>
      <c r="AA109" s="59"/>
    </row>
    <row r="110" spans="1:27" ht="18.75" customHeight="1">
      <c r="A110" s="74"/>
      <c r="B110" s="74"/>
      <c r="C110" s="51" t="e">
        <f>VLOOKUP($B110,[0]!Loadunits,7)</f>
        <v>#N/A</v>
      </c>
      <c r="D110" s="51" t="e">
        <f>VLOOKUP($B110,[0]!Loadunits,6)</f>
        <v>#N/A</v>
      </c>
      <c r="E110" s="51" t="e">
        <f>VLOOKUP($B110,[0]!Loadunits,2)</f>
        <v>#N/A</v>
      </c>
      <c r="F110" s="51" t="e">
        <f>VLOOKUP($B110,[0]!Loadunits,1)</f>
        <v>#N/A</v>
      </c>
      <c r="G110" s="52">
        <f t="shared" si="42"/>
      </c>
      <c r="H110" s="53">
        <f>IF(ISERROR(VLOOKUP($G110,[0]!flow,3)),"",VLOOKUP($G110,[0]!flow,3))</f>
      </c>
      <c r="I110" s="51" t="e">
        <f>VLOOKUP($H110,[0]!pipe,2)</f>
        <v>#N/A</v>
      </c>
      <c r="J110" s="51" t="e">
        <f t="shared" si="43"/>
        <v>#N/A</v>
      </c>
      <c r="K110" s="83">
        <f>IF(ISERROR(VLOOKUP($G110,[0]!flow,3)),"",VLOOKUP($G110,[0]!flow,3))</f>
      </c>
      <c r="L110" s="93">
        <f t="shared" si="41"/>
        <v>0</v>
      </c>
      <c r="M110" s="52">
        <f t="shared" si="44"/>
      </c>
      <c r="N110" s="54">
        <f t="shared" si="45"/>
      </c>
      <c r="O110" s="54">
        <f t="shared" si="46"/>
      </c>
      <c r="P110" s="54">
        <f t="shared" si="47"/>
      </c>
      <c r="Q110" s="54">
        <f t="shared" si="48"/>
      </c>
      <c r="R110" s="55">
        <f t="shared" si="49"/>
      </c>
      <c r="S110" s="75"/>
      <c r="T110" s="52">
        <f t="shared" si="50"/>
      </c>
      <c r="U110" s="75"/>
      <c r="V110" s="57">
        <f t="shared" si="51"/>
        <v>0</v>
      </c>
      <c r="W110" s="57">
        <f t="shared" si="52"/>
        <v>0</v>
      </c>
      <c r="X110" s="57">
        <f t="shared" si="53"/>
      </c>
      <c r="Y110" s="52">
        <f t="shared" si="54"/>
      </c>
      <c r="Z110" s="74"/>
      <c r="AA110" s="59"/>
    </row>
    <row r="111" spans="1:27" ht="18.75" customHeight="1">
      <c r="A111" s="74"/>
      <c r="B111" s="74"/>
      <c r="C111" s="51" t="e">
        <f>VLOOKUP($B111,[0]!Loadunits,7)</f>
        <v>#N/A</v>
      </c>
      <c r="D111" s="51" t="e">
        <f>VLOOKUP($B111,[0]!Loadunits,6)</f>
        <v>#N/A</v>
      </c>
      <c r="E111" s="51" t="e">
        <f>VLOOKUP($B111,[0]!Loadunits,2)</f>
        <v>#N/A</v>
      </c>
      <c r="F111" s="51" t="e">
        <f>VLOOKUP($B111,[0]!Loadunits,1)</f>
        <v>#N/A</v>
      </c>
      <c r="G111" s="52">
        <f t="shared" si="42"/>
      </c>
      <c r="H111" s="53">
        <f>IF(ISERROR(VLOOKUP($G111,[0]!flow,3)),"",VLOOKUP($G111,[0]!flow,3))</f>
      </c>
      <c r="I111" s="51" t="e">
        <f>VLOOKUP($H111,[0]!pipe,2)</f>
        <v>#N/A</v>
      </c>
      <c r="J111" s="51" t="e">
        <f t="shared" si="43"/>
        <v>#N/A</v>
      </c>
      <c r="K111" s="83">
        <f>IF(ISERROR(VLOOKUP($G111,[0]!flow,3)),"",VLOOKUP($G111,[0]!flow,3))</f>
      </c>
      <c r="L111" s="93">
        <f t="shared" si="41"/>
        <v>0</v>
      </c>
      <c r="M111" s="52">
        <f t="shared" si="44"/>
      </c>
      <c r="N111" s="54">
        <f t="shared" si="45"/>
      </c>
      <c r="O111" s="54">
        <f t="shared" si="46"/>
      </c>
      <c r="P111" s="54">
        <f t="shared" si="47"/>
      </c>
      <c r="Q111" s="54">
        <f t="shared" si="48"/>
      </c>
      <c r="R111" s="55">
        <f t="shared" si="49"/>
      </c>
      <c r="S111" s="75"/>
      <c r="T111" s="52">
        <f t="shared" si="50"/>
      </c>
      <c r="U111" s="75"/>
      <c r="V111" s="57">
        <f t="shared" si="51"/>
        <v>0</v>
      </c>
      <c r="W111" s="57">
        <f t="shared" si="52"/>
        <v>0</v>
      </c>
      <c r="X111" s="57">
        <f t="shared" si="53"/>
      </c>
      <c r="Y111" s="52">
        <f t="shared" si="54"/>
      </c>
      <c r="Z111" s="74"/>
      <c r="AA111" s="59"/>
    </row>
    <row r="112" spans="1:27" ht="18.75" customHeight="1">
      <c r="A112" s="74"/>
      <c r="B112" s="74"/>
      <c r="C112" s="51" t="e">
        <f>VLOOKUP($B112,[0]!Loadunits,7)</f>
        <v>#N/A</v>
      </c>
      <c r="D112" s="51" t="e">
        <f>VLOOKUP($B112,[0]!Loadunits,6)</f>
        <v>#N/A</v>
      </c>
      <c r="E112" s="51" t="e">
        <f>VLOOKUP($B112,[0]!Loadunits,2)</f>
        <v>#N/A</v>
      </c>
      <c r="F112" s="51" t="e">
        <f>VLOOKUP($B112,[0]!Loadunits,1)</f>
        <v>#N/A</v>
      </c>
      <c r="G112" s="52">
        <f t="shared" si="42"/>
      </c>
      <c r="H112" s="53">
        <f>IF(ISERROR(VLOOKUP($G112,[0]!flow,3)),"",VLOOKUP($G112,[0]!flow,3))</f>
      </c>
      <c r="I112" s="51" t="e">
        <f>VLOOKUP($H112,[0]!pipe,2)</f>
        <v>#N/A</v>
      </c>
      <c r="J112" s="51" t="e">
        <f t="shared" si="43"/>
        <v>#N/A</v>
      </c>
      <c r="K112" s="83">
        <f>IF(ISERROR(VLOOKUP($G112,[0]!flow,3)),"",VLOOKUP($G112,[0]!flow,3))</f>
      </c>
      <c r="L112" s="93">
        <f t="shared" si="41"/>
        <v>0</v>
      </c>
      <c r="M112" s="52">
        <f t="shared" si="44"/>
      </c>
      <c r="N112" s="54">
        <f t="shared" si="45"/>
      </c>
      <c r="O112" s="54">
        <f t="shared" si="46"/>
      </c>
      <c r="P112" s="54">
        <f t="shared" si="47"/>
      </c>
      <c r="Q112" s="54">
        <f t="shared" si="48"/>
      </c>
      <c r="R112" s="55">
        <f t="shared" si="49"/>
      </c>
      <c r="S112" s="75"/>
      <c r="T112" s="52">
        <f t="shared" si="50"/>
      </c>
      <c r="U112" s="75"/>
      <c r="V112" s="57">
        <f t="shared" si="51"/>
        <v>0</v>
      </c>
      <c r="W112" s="57">
        <f t="shared" si="52"/>
        <v>0</v>
      </c>
      <c r="X112" s="57">
        <f t="shared" si="53"/>
      </c>
      <c r="Y112" s="52">
        <f t="shared" si="54"/>
      </c>
      <c r="Z112" s="74"/>
      <c r="AA112" s="59"/>
    </row>
    <row r="113" spans="1:27" ht="18.75" customHeight="1">
      <c r="A113" s="74"/>
      <c r="B113" s="74"/>
      <c r="C113" s="51" t="e">
        <f>VLOOKUP($B113,[0]!Loadunits,7)</f>
        <v>#N/A</v>
      </c>
      <c r="D113" s="51" t="e">
        <f>VLOOKUP($B113,[0]!Loadunits,6)</f>
        <v>#N/A</v>
      </c>
      <c r="E113" s="51" t="e">
        <f>VLOOKUP($B113,[0]!Loadunits,2)</f>
        <v>#N/A</v>
      </c>
      <c r="F113" s="51" t="e">
        <f>VLOOKUP($B113,[0]!Loadunits,1)</f>
        <v>#N/A</v>
      </c>
      <c r="G113" s="52">
        <f t="shared" si="42"/>
      </c>
      <c r="H113" s="53">
        <f>IF(ISERROR(VLOOKUP($G113,[0]!flow,3)),"",VLOOKUP($G113,[0]!flow,3))</f>
      </c>
      <c r="I113" s="51" t="e">
        <f>VLOOKUP($H113,[0]!pipe,2)</f>
        <v>#N/A</v>
      </c>
      <c r="J113" s="51" t="e">
        <f t="shared" si="43"/>
        <v>#N/A</v>
      </c>
      <c r="K113" s="83">
        <f>IF(ISERROR(VLOOKUP($G113,[0]!flow,3)),"",VLOOKUP($G113,[0]!flow,3))</f>
      </c>
      <c r="L113" s="93">
        <f t="shared" si="41"/>
        <v>0</v>
      </c>
      <c r="M113" s="52">
        <f t="shared" si="44"/>
      </c>
      <c r="N113" s="54">
        <f t="shared" si="45"/>
      </c>
      <c r="O113" s="54">
        <f t="shared" si="46"/>
      </c>
      <c r="P113" s="54">
        <f t="shared" si="47"/>
      </c>
      <c r="Q113" s="54">
        <f t="shared" si="48"/>
      </c>
      <c r="R113" s="55">
        <f t="shared" si="49"/>
      </c>
      <c r="S113" s="75"/>
      <c r="T113" s="52">
        <f t="shared" si="50"/>
      </c>
      <c r="U113" s="75"/>
      <c r="V113" s="57">
        <f t="shared" si="51"/>
        <v>0</v>
      </c>
      <c r="W113" s="57">
        <f t="shared" si="52"/>
        <v>0</v>
      </c>
      <c r="X113" s="57">
        <f t="shared" si="53"/>
      </c>
      <c r="Y113" s="52">
        <f t="shared" si="54"/>
      </c>
      <c r="Z113" s="74"/>
      <c r="AA113" s="59"/>
    </row>
    <row r="114" spans="1:27" ht="18.75" customHeight="1">
      <c r="A114" s="74"/>
      <c r="B114" s="74"/>
      <c r="C114" s="51" t="e">
        <f>VLOOKUP($B114,[0]!Loadunits,7)</f>
        <v>#N/A</v>
      </c>
      <c r="D114" s="51" t="e">
        <f>VLOOKUP($B114,[0]!Loadunits,6)</f>
        <v>#N/A</v>
      </c>
      <c r="E114" s="51" t="e">
        <f>VLOOKUP($B114,[0]!Loadunits,2)</f>
        <v>#N/A</v>
      </c>
      <c r="F114" s="51" t="e">
        <f>VLOOKUP($B114,[0]!Loadunits,1)</f>
        <v>#N/A</v>
      </c>
      <c r="G114" s="52">
        <f t="shared" si="42"/>
      </c>
      <c r="H114" s="53">
        <f>IF(ISERROR(VLOOKUP($G114,[0]!flow,3)),"",VLOOKUP($G114,[0]!flow,3))</f>
      </c>
      <c r="I114" s="51" t="e">
        <f>VLOOKUP($H114,[0]!pipe,2)</f>
        <v>#N/A</v>
      </c>
      <c r="J114" s="51" t="e">
        <f t="shared" si="43"/>
        <v>#N/A</v>
      </c>
      <c r="K114" s="83">
        <f>IF(ISERROR(VLOOKUP($G114,[0]!flow,3)),"",VLOOKUP($G114,[0]!flow,3))</f>
      </c>
      <c r="L114" s="93">
        <f t="shared" si="41"/>
        <v>0</v>
      </c>
      <c r="M114" s="52">
        <f t="shared" si="44"/>
      </c>
      <c r="N114" s="54">
        <f t="shared" si="45"/>
      </c>
      <c r="O114" s="54">
        <f t="shared" si="46"/>
      </c>
      <c r="P114" s="54">
        <f t="shared" si="47"/>
      </c>
      <c r="Q114" s="54">
        <f t="shared" si="48"/>
      </c>
      <c r="R114" s="55">
        <f t="shared" si="49"/>
      </c>
      <c r="S114" s="75"/>
      <c r="T114" s="52">
        <f t="shared" si="50"/>
      </c>
      <c r="U114" s="75"/>
      <c r="V114" s="57">
        <f t="shared" si="51"/>
        <v>0</v>
      </c>
      <c r="W114" s="57">
        <f t="shared" si="52"/>
        <v>0</v>
      </c>
      <c r="X114" s="57">
        <f t="shared" si="53"/>
      </c>
      <c r="Y114" s="52">
        <f t="shared" si="54"/>
      </c>
      <c r="Z114" s="74"/>
      <c r="AA114" s="59"/>
    </row>
    <row r="115" spans="1:27" ht="18.75" customHeight="1">
      <c r="A115" s="74"/>
      <c r="B115" s="74"/>
      <c r="C115" s="51" t="e">
        <f>VLOOKUP($B115,[0]!Loadunits,7)</f>
        <v>#N/A</v>
      </c>
      <c r="D115" s="51" t="e">
        <f>VLOOKUP($B115,[0]!Loadunits,6)</f>
        <v>#N/A</v>
      </c>
      <c r="E115" s="51" t="e">
        <f>VLOOKUP($B115,[0]!Loadunits,2)</f>
        <v>#N/A</v>
      </c>
      <c r="F115" s="51" t="e">
        <f>VLOOKUP($B115,[0]!Loadunits,1)</f>
        <v>#N/A</v>
      </c>
      <c r="G115" s="52">
        <f t="shared" si="42"/>
      </c>
      <c r="H115" s="53">
        <f>IF(ISERROR(VLOOKUP($G115,[0]!flow,3)),"",VLOOKUP($G115,[0]!flow,3))</f>
      </c>
      <c r="I115" s="51" t="e">
        <f>VLOOKUP($H115,[0]!pipe,2)</f>
        <v>#N/A</v>
      </c>
      <c r="J115" s="51" t="e">
        <f t="shared" si="43"/>
        <v>#N/A</v>
      </c>
      <c r="K115" s="83">
        <f>IF(ISERROR(VLOOKUP($G115,[0]!flow,3)),"",VLOOKUP($G115,[0]!flow,3))</f>
      </c>
      <c r="L115" s="93">
        <f t="shared" si="41"/>
        <v>0</v>
      </c>
      <c r="M115" s="52">
        <f t="shared" si="44"/>
      </c>
      <c r="N115" s="54">
        <f t="shared" si="45"/>
      </c>
      <c r="O115" s="54">
        <f t="shared" si="46"/>
      </c>
      <c r="P115" s="54">
        <f t="shared" si="47"/>
      </c>
      <c r="Q115" s="54">
        <f t="shared" si="48"/>
      </c>
      <c r="R115" s="55">
        <f t="shared" si="49"/>
      </c>
      <c r="S115" s="75"/>
      <c r="T115" s="52">
        <f t="shared" si="50"/>
      </c>
      <c r="U115" s="75"/>
      <c r="V115" s="57">
        <f t="shared" si="51"/>
        <v>0</v>
      </c>
      <c r="W115" s="57">
        <f t="shared" si="52"/>
        <v>0</v>
      </c>
      <c r="X115" s="57">
        <f t="shared" si="53"/>
      </c>
      <c r="Y115" s="52">
        <f t="shared" si="54"/>
      </c>
      <c r="Z115" s="74"/>
      <c r="AA115" s="59"/>
    </row>
    <row r="116" spans="1:27" ht="18.75" customHeight="1">
      <c r="A116" s="74"/>
      <c r="B116" s="74"/>
      <c r="C116" s="51" t="e">
        <f>VLOOKUP($B116,[0]!Loadunits,7)</f>
        <v>#N/A</v>
      </c>
      <c r="D116" s="51" t="e">
        <f>VLOOKUP($B116,[0]!Loadunits,6)</f>
        <v>#N/A</v>
      </c>
      <c r="E116" s="51" t="e">
        <f>VLOOKUP($B116,[0]!Loadunits,2)</f>
        <v>#N/A</v>
      </c>
      <c r="F116" s="51" t="e">
        <f>VLOOKUP($B116,[0]!Loadunits,1)</f>
        <v>#N/A</v>
      </c>
      <c r="G116" s="52">
        <f t="shared" si="42"/>
      </c>
      <c r="H116" s="53">
        <f>IF(ISERROR(VLOOKUP($G116,[0]!flow,3)),"",VLOOKUP($G116,[0]!flow,3))</f>
      </c>
      <c r="I116" s="51" t="e">
        <f>VLOOKUP($H116,[0]!pipe,2)</f>
        <v>#N/A</v>
      </c>
      <c r="J116" s="51" t="e">
        <f t="shared" si="43"/>
        <v>#N/A</v>
      </c>
      <c r="K116" s="83">
        <f>IF(ISERROR(VLOOKUP($G116,[0]!flow,3)),"",VLOOKUP($G116,[0]!flow,3))</f>
      </c>
      <c r="L116" s="93">
        <f t="shared" si="41"/>
        <v>0</v>
      </c>
      <c r="M116" s="52">
        <f t="shared" si="44"/>
      </c>
      <c r="N116" s="54">
        <f t="shared" si="45"/>
      </c>
      <c r="O116" s="54">
        <f t="shared" si="46"/>
      </c>
      <c r="P116" s="54">
        <f t="shared" si="47"/>
      </c>
      <c r="Q116" s="54">
        <f t="shared" si="48"/>
      </c>
      <c r="R116" s="55">
        <f t="shared" si="49"/>
      </c>
      <c r="S116" s="75"/>
      <c r="T116" s="52">
        <f t="shared" si="50"/>
      </c>
      <c r="U116" s="75"/>
      <c r="V116" s="57">
        <f t="shared" si="51"/>
        <v>0</v>
      </c>
      <c r="W116" s="57">
        <f t="shared" si="52"/>
        <v>0</v>
      </c>
      <c r="X116" s="57">
        <f t="shared" si="53"/>
      </c>
      <c r="Y116" s="52">
        <f t="shared" si="54"/>
      </c>
      <c r="Z116" s="74"/>
      <c r="AA116" s="59"/>
    </row>
    <row r="117" spans="1:27" ht="18.75" customHeight="1">
      <c r="A117" s="74"/>
      <c r="B117" s="74"/>
      <c r="C117" s="51" t="e">
        <f>VLOOKUP($B117,[0]!Loadunits,7)</f>
        <v>#N/A</v>
      </c>
      <c r="D117" s="51" t="e">
        <f>VLOOKUP($B117,[0]!Loadunits,6)</f>
        <v>#N/A</v>
      </c>
      <c r="E117" s="51" t="e">
        <f>VLOOKUP($B117,[0]!Loadunits,2)</f>
        <v>#N/A</v>
      </c>
      <c r="F117" s="51" t="e">
        <f>VLOOKUP($B117,[0]!Loadunits,1)</f>
        <v>#N/A</v>
      </c>
      <c r="G117" s="52">
        <f t="shared" si="42"/>
      </c>
      <c r="H117" s="53">
        <f>IF(ISERROR(VLOOKUP($G117,[0]!flow,3)),"",VLOOKUP($G117,[0]!flow,3))</f>
      </c>
      <c r="I117" s="51" t="e">
        <f>VLOOKUP($H117,[0]!pipe,2)</f>
        <v>#N/A</v>
      </c>
      <c r="J117" s="51" t="e">
        <f t="shared" si="43"/>
        <v>#N/A</v>
      </c>
      <c r="K117" s="83">
        <f>IF(ISERROR(VLOOKUP($G117,[0]!flow,3)),"",VLOOKUP($G117,[0]!flow,3))</f>
      </c>
      <c r="L117" s="93">
        <f t="shared" si="41"/>
        <v>0</v>
      </c>
      <c r="M117" s="52">
        <f t="shared" si="44"/>
      </c>
      <c r="N117" s="54">
        <f t="shared" si="45"/>
      </c>
      <c r="O117" s="54">
        <f t="shared" si="46"/>
      </c>
      <c r="P117" s="54">
        <f t="shared" si="47"/>
      </c>
      <c r="Q117" s="54">
        <f t="shared" si="48"/>
      </c>
      <c r="R117" s="55">
        <f t="shared" si="49"/>
      </c>
      <c r="S117" s="75"/>
      <c r="T117" s="52">
        <f t="shared" si="50"/>
      </c>
      <c r="U117" s="75"/>
      <c r="V117" s="57">
        <f t="shared" si="51"/>
        <v>0</v>
      </c>
      <c r="W117" s="57">
        <f t="shared" si="52"/>
        <v>0</v>
      </c>
      <c r="X117" s="57">
        <f t="shared" si="53"/>
      </c>
      <c r="Y117" s="52">
        <f t="shared" si="54"/>
      </c>
      <c r="Z117" s="74"/>
      <c r="AA117" s="59"/>
    </row>
    <row r="118" spans="1:27" ht="18.75" customHeight="1">
      <c r="A118" s="74"/>
      <c r="B118" s="74"/>
      <c r="C118" s="51" t="e">
        <f>VLOOKUP($B118,[0]!Loadunits,7)</f>
        <v>#N/A</v>
      </c>
      <c r="D118" s="51" t="e">
        <f>VLOOKUP($B118,[0]!Loadunits,6)</f>
        <v>#N/A</v>
      </c>
      <c r="E118" s="51" t="e">
        <f>VLOOKUP($B118,[0]!Loadunits,2)</f>
        <v>#N/A</v>
      </c>
      <c r="F118" s="51" t="e">
        <f>VLOOKUP($B118,[0]!Loadunits,1)</f>
        <v>#N/A</v>
      </c>
      <c r="G118" s="52">
        <f t="shared" si="42"/>
      </c>
      <c r="H118" s="53">
        <f>IF(ISERROR(VLOOKUP($G118,[0]!flow,3)),"",VLOOKUP($G118,[0]!flow,3))</f>
      </c>
      <c r="I118" s="51" t="e">
        <f>VLOOKUP($H118,[0]!pipe,2)</f>
        <v>#N/A</v>
      </c>
      <c r="J118" s="51" t="e">
        <f t="shared" si="43"/>
        <v>#N/A</v>
      </c>
      <c r="K118" s="83">
        <f>IF(ISERROR(VLOOKUP($G118,[0]!flow,3)),"",VLOOKUP($G118,[0]!flow,3))</f>
      </c>
      <c r="L118" s="93">
        <f t="shared" si="41"/>
        <v>0</v>
      </c>
      <c r="M118" s="52">
        <f t="shared" si="44"/>
      </c>
      <c r="N118" s="54">
        <f t="shared" si="45"/>
      </c>
      <c r="O118" s="54">
        <f t="shared" si="46"/>
      </c>
      <c r="P118" s="54">
        <f t="shared" si="47"/>
      </c>
      <c r="Q118" s="54">
        <f t="shared" si="48"/>
      </c>
      <c r="R118" s="55">
        <f t="shared" si="49"/>
      </c>
      <c r="S118" s="75"/>
      <c r="T118" s="52">
        <f t="shared" si="50"/>
      </c>
      <c r="U118" s="75"/>
      <c r="V118" s="57">
        <f t="shared" si="51"/>
        <v>0</v>
      </c>
      <c r="W118" s="57">
        <f t="shared" si="52"/>
        <v>0</v>
      </c>
      <c r="X118" s="57">
        <f t="shared" si="53"/>
      </c>
      <c r="Y118" s="52">
        <f t="shared" si="54"/>
      </c>
      <c r="Z118" s="74"/>
      <c r="AA118" s="59"/>
    </row>
    <row r="119" spans="1:27" ht="18.75" customHeight="1">
      <c r="A119" s="74"/>
      <c r="B119" s="74"/>
      <c r="C119" s="51" t="e">
        <f>VLOOKUP($B119,[0]!Loadunits,7)</f>
        <v>#N/A</v>
      </c>
      <c r="D119" s="51" t="e">
        <f>VLOOKUP($B119,[0]!Loadunits,6)</f>
        <v>#N/A</v>
      </c>
      <c r="E119" s="51" t="e">
        <f>VLOOKUP($B119,[0]!Loadunits,2)</f>
        <v>#N/A</v>
      </c>
      <c r="F119" s="51" t="e">
        <f>VLOOKUP($B119,[0]!Loadunits,1)</f>
        <v>#N/A</v>
      </c>
      <c r="G119" s="52">
        <f t="shared" si="42"/>
      </c>
      <c r="H119" s="53">
        <f>IF(ISERROR(VLOOKUP($G119,[0]!flow,3)),"",VLOOKUP($G119,[0]!flow,3))</f>
      </c>
      <c r="I119" s="51" t="e">
        <f>VLOOKUP($H119,[0]!pipe,2)</f>
        <v>#N/A</v>
      </c>
      <c r="J119" s="51" t="e">
        <f t="shared" si="43"/>
        <v>#N/A</v>
      </c>
      <c r="K119" s="83">
        <f>IF(ISERROR(VLOOKUP($G119,[0]!flow,3)),"",VLOOKUP($G119,[0]!flow,3))</f>
      </c>
      <c r="L119" s="93">
        <f t="shared" si="41"/>
        <v>0</v>
      </c>
      <c r="M119" s="52">
        <f t="shared" si="44"/>
      </c>
      <c r="N119" s="54">
        <f t="shared" si="45"/>
      </c>
      <c r="O119" s="54">
        <f t="shared" si="46"/>
      </c>
      <c r="P119" s="54">
        <f t="shared" si="47"/>
      </c>
      <c r="Q119" s="54">
        <f t="shared" si="48"/>
      </c>
      <c r="R119" s="55">
        <f t="shared" si="49"/>
      </c>
      <c r="S119" s="75"/>
      <c r="T119" s="52">
        <f t="shared" si="50"/>
      </c>
      <c r="U119" s="75"/>
      <c r="V119" s="57">
        <f t="shared" si="51"/>
        <v>0</v>
      </c>
      <c r="W119" s="57">
        <f t="shared" si="52"/>
        <v>0</v>
      </c>
      <c r="X119" s="57">
        <f t="shared" si="53"/>
      </c>
      <c r="Y119" s="52">
        <f t="shared" si="54"/>
      </c>
      <c r="Z119" s="74"/>
      <c r="AA119" s="59"/>
    </row>
    <row r="120" spans="1:27" ht="18.75" customHeight="1">
      <c r="A120" s="74"/>
      <c r="B120" s="74"/>
      <c r="C120" s="51" t="e">
        <f>VLOOKUP($B120,[0]!Loadunits,7)</f>
        <v>#N/A</v>
      </c>
      <c r="D120" s="51" t="e">
        <f>VLOOKUP($B120,[0]!Loadunits,6)</f>
        <v>#N/A</v>
      </c>
      <c r="E120" s="51" t="e">
        <f>VLOOKUP($B120,[0]!Loadunits,2)</f>
        <v>#N/A</v>
      </c>
      <c r="F120" s="51" t="e">
        <f>VLOOKUP($B120,[0]!Loadunits,1)</f>
        <v>#N/A</v>
      </c>
      <c r="G120" s="52">
        <f t="shared" si="42"/>
      </c>
      <c r="H120" s="53">
        <f>IF(ISERROR(VLOOKUP($G120,[0]!flow,3)),"",VLOOKUP($G120,[0]!flow,3))</f>
      </c>
      <c r="I120" s="51" t="e">
        <f>VLOOKUP($H120,[0]!pipe,2)</f>
        <v>#N/A</v>
      </c>
      <c r="J120" s="51" t="e">
        <f t="shared" si="43"/>
        <v>#N/A</v>
      </c>
      <c r="K120" s="83">
        <f>IF(ISERROR(VLOOKUP($G120,[0]!flow,3)),"",VLOOKUP($G120,[0]!flow,3))</f>
      </c>
      <c r="L120" s="93">
        <f t="shared" si="41"/>
        <v>0</v>
      </c>
      <c r="M120" s="52">
        <f t="shared" si="44"/>
      </c>
      <c r="N120" s="54">
        <f t="shared" si="45"/>
      </c>
      <c r="O120" s="54">
        <f t="shared" si="46"/>
      </c>
      <c r="P120" s="54">
        <f t="shared" si="47"/>
      </c>
      <c r="Q120" s="54">
        <f t="shared" si="48"/>
      </c>
      <c r="R120" s="55">
        <f t="shared" si="49"/>
      </c>
      <c r="S120" s="75"/>
      <c r="T120" s="52">
        <f t="shared" si="50"/>
      </c>
      <c r="U120" s="75"/>
      <c r="V120" s="57">
        <f t="shared" si="51"/>
        <v>0</v>
      </c>
      <c r="W120" s="57">
        <f t="shared" si="52"/>
        <v>0</v>
      </c>
      <c r="X120" s="57">
        <f t="shared" si="53"/>
      </c>
      <c r="Y120" s="52">
        <f t="shared" si="54"/>
      </c>
      <c r="Z120" s="74"/>
      <c r="AA120" s="59"/>
    </row>
    <row r="121" spans="1:27" ht="18.75" customHeight="1">
      <c r="A121" s="74"/>
      <c r="B121" s="74"/>
      <c r="C121" s="51" t="e">
        <f>VLOOKUP($B121,[0]!Loadunits,7)</f>
        <v>#N/A</v>
      </c>
      <c r="D121" s="51" t="e">
        <f>VLOOKUP($B121,[0]!Loadunits,6)</f>
        <v>#N/A</v>
      </c>
      <c r="E121" s="51" t="e">
        <f>VLOOKUP($B121,[0]!Loadunits,2)</f>
        <v>#N/A</v>
      </c>
      <c r="F121" s="51" t="e">
        <f>VLOOKUP($B121,[0]!Loadunits,1)</f>
        <v>#N/A</v>
      </c>
      <c r="G121" s="52">
        <f t="shared" si="42"/>
      </c>
      <c r="H121" s="53">
        <f>IF(ISERROR(VLOOKUP($G121,[0]!flow,3)),"",VLOOKUP($G121,[0]!flow,3))</f>
      </c>
      <c r="I121" s="51" t="e">
        <f>VLOOKUP($H121,[0]!pipe,2)</f>
        <v>#N/A</v>
      </c>
      <c r="J121" s="51" t="e">
        <f t="shared" si="43"/>
        <v>#N/A</v>
      </c>
      <c r="K121" s="83">
        <f>IF(ISERROR(VLOOKUP($G121,[0]!flow,3)),"",VLOOKUP($G121,[0]!flow,3))</f>
      </c>
      <c r="L121" s="93">
        <f t="shared" si="41"/>
        <v>0</v>
      </c>
      <c r="M121" s="52">
        <f t="shared" si="44"/>
      </c>
      <c r="N121" s="54">
        <f t="shared" si="45"/>
      </c>
      <c r="O121" s="54">
        <f t="shared" si="46"/>
      </c>
      <c r="P121" s="54">
        <f t="shared" si="47"/>
      </c>
      <c r="Q121" s="54">
        <f t="shared" si="48"/>
      </c>
      <c r="R121" s="55">
        <f t="shared" si="49"/>
      </c>
      <c r="S121" s="75"/>
      <c r="T121" s="52">
        <f t="shared" si="50"/>
      </c>
      <c r="U121" s="75"/>
      <c r="V121" s="57">
        <f t="shared" si="51"/>
        <v>0</v>
      </c>
      <c r="W121" s="57">
        <f t="shared" si="52"/>
        <v>0</v>
      </c>
      <c r="X121" s="57">
        <f t="shared" si="53"/>
      </c>
      <c r="Y121" s="52">
        <f t="shared" si="54"/>
      </c>
      <c r="Z121" s="74"/>
      <c r="AA121" s="59"/>
    </row>
    <row r="122" spans="1:27" ht="18.75" customHeight="1">
      <c r="A122" s="74"/>
      <c r="B122" s="74"/>
      <c r="C122" s="51" t="e">
        <f>VLOOKUP($B122,[0]!Loadunits,7)</f>
        <v>#N/A</v>
      </c>
      <c r="D122" s="51" t="e">
        <f>VLOOKUP($B122,[0]!Loadunits,6)</f>
        <v>#N/A</v>
      </c>
      <c r="E122" s="51" t="e">
        <f>VLOOKUP($B122,[0]!Loadunits,2)</f>
        <v>#N/A</v>
      </c>
      <c r="F122" s="51" t="e">
        <f>VLOOKUP($B122,[0]!Loadunits,1)</f>
        <v>#N/A</v>
      </c>
      <c r="G122" s="52">
        <f t="shared" si="42"/>
      </c>
      <c r="H122" s="53">
        <f>IF(ISERROR(VLOOKUP($G122,[0]!flow,3)),"",VLOOKUP($G122,[0]!flow,3))</f>
      </c>
      <c r="I122" s="51" t="e">
        <f>VLOOKUP($H122,[0]!pipe,2)</f>
        <v>#N/A</v>
      </c>
      <c r="J122" s="51" t="e">
        <f t="shared" si="43"/>
        <v>#N/A</v>
      </c>
      <c r="K122" s="83">
        <f>IF(ISERROR(VLOOKUP($G122,[0]!flow,3)),"",VLOOKUP($G122,[0]!flow,3))</f>
      </c>
      <c r="L122" s="93">
        <f t="shared" si="41"/>
        <v>0</v>
      </c>
      <c r="M122" s="52">
        <f t="shared" si="44"/>
      </c>
      <c r="N122" s="54">
        <f t="shared" si="45"/>
      </c>
      <c r="O122" s="54">
        <f t="shared" si="46"/>
      </c>
      <c r="P122" s="54">
        <f t="shared" si="47"/>
      </c>
      <c r="Q122" s="54">
        <f t="shared" si="48"/>
      </c>
      <c r="R122" s="55">
        <f t="shared" si="49"/>
      </c>
      <c r="S122" s="75"/>
      <c r="T122" s="52">
        <f t="shared" si="50"/>
      </c>
      <c r="U122" s="75"/>
      <c r="V122" s="57">
        <f t="shared" si="51"/>
        <v>0</v>
      </c>
      <c r="W122" s="57">
        <f t="shared" si="52"/>
        <v>0</v>
      </c>
      <c r="X122" s="57">
        <f t="shared" si="53"/>
      </c>
      <c r="Y122" s="52">
        <f t="shared" si="54"/>
      </c>
      <c r="Z122" s="74"/>
      <c r="AA122" s="59"/>
    </row>
    <row r="123" spans="1:27" ht="18.75" customHeight="1">
      <c r="A123" s="74"/>
      <c r="B123" s="74"/>
      <c r="C123" s="51" t="e">
        <f>VLOOKUP($B123,[0]!Loadunits,7)</f>
        <v>#N/A</v>
      </c>
      <c r="D123" s="51" t="e">
        <f>VLOOKUP($B123,[0]!Loadunits,6)</f>
        <v>#N/A</v>
      </c>
      <c r="E123" s="51" t="e">
        <f>VLOOKUP($B123,[0]!Loadunits,2)</f>
        <v>#N/A</v>
      </c>
      <c r="F123" s="51" t="e">
        <f>VLOOKUP($B123,[0]!Loadunits,1)</f>
        <v>#N/A</v>
      </c>
      <c r="G123" s="52">
        <f t="shared" si="42"/>
      </c>
      <c r="H123" s="53">
        <f>IF(ISERROR(VLOOKUP($G123,[0]!flow,3)),"",VLOOKUP($G123,[0]!flow,3))</f>
      </c>
      <c r="I123" s="51" t="e">
        <f>VLOOKUP($H123,[0]!pipe,2)</f>
        <v>#N/A</v>
      </c>
      <c r="J123" s="51" t="e">
        <f t="shared" si="43"/>
        <v>#N/A</v>
      </c>
      <c r="K123" s="83">
        <f>IF(ISERROR(VLOOKUP($G123,[0]!flow,3)),"",VLOOKUP($G123,[0]!flow,3))</f>
      </c>
      <c r="L123" s="93">
        <f t="shared" si="41"/>
        <v>0</v>
      </c>
      <c r="M123" s="52">
        <f t="shared" si="44"/>
      </c>
      <c r="N123" s="54">
        <f t="shared" si="45"/>
      </c>
      <c r="O123" s="54">
        <f t="shared" si="46"/>
      </c>
      <c r="P123" s="54">
        <f t="shared" si="47"/>
      </c>
      <c r="Q123" s="54">
        <f t="shared" si="48"/>
      </c>
      <c r="R123" s="55">
        <f t="shared" si="49"/>
      </c>
      <c r="S123" s="75"/>
      <c r="T123" s="52">
        <f t="shared" si="50"/>
      </c>
      <c r="U123" s="75"/>
      <c r="V123" s="57">
        <f t="shared" si="51"/>
        <v>0</v>
      </c>
      <c r="W123" s="57">
        <f t="shared" si="52"/>
        <v>0</v>
      </c>
      <c r="X123" s="57">
        <f t="shared" si="53"/>
      </c>
      <c r="Y123" s="52">
        <f t="shared" si="54"/>
      </c>
      <c r="Z123" s="74"/>
      <c r="AA123" s="59"/>
    </row>
    <row r="124" spans="1:27" ht="18.75" customHeight="1">
      <c r="A124" s="74"/>
      <c r="B124" s="74"/>
      <c r="C124" s="51" t="e">
        <f>VLOOKUP($B124,[0]!Loadunits,7)</f>
        <v>#N/A</v>
      </c>
      <c r="D124" s="51" t="e">
        <f>VLOOKUP($B124,[0]!Loadunits,6)</f>
        <v>#N/A</v>
      </c>
      <c r="E124" s="51" t="e">
        <f>VLOOKUP($B124,[0]!Loadunits,2)</f>
        <v>#N/A</v>
      </c>
      <c r="F124" s="51" t="e">
        <f>VLOOKUP($B124,[0]!Loadunits,1)</f>
        <v>#N/A</v>
      </c>
      <c r="G124" s="52">
        <f t="shared" si="42"/>
      </c>
      <c r="H124" s="53">
        <f>IF(ISERROR(VLOOKUP($G124,[0]!flow,3)),"",VLOOKUP($G124,[0]!flow,3))</f>
      </c>
      <c r="I124" s="51" t="e">
        <f>VLOOKUP($H124,[0]!pipe,2)</f>
        <v>#N/A</v>
      </c>
      <c r="J124" s="51" t="e">
        <f t="shared" si="43"/>
        <v>#N/A</v>
      </c>
      <c r="K124" s="83">
        <f>IF(ISERROR(VLOOKUP($G124,[0]!flow,3)),"",VLOOKUP($G124,[0]!flow,3))</f>
      </c>
      <c r="L124" s="93">
        <f t="shared" si="41"/>
        <v>0</v>
      </c>
      <c r="M124" s="52">
        <f t="shared" si="44"/>
      </c>
      <c r="N124" s="54">
        <f t="shared" si="45"/>
      </c>
      <c r="O124" s="54">
        <f t="shared" si="46"/>
      </c>
      <c r="P124" s="54">
        <f t="shared" si="47"/>
      </c>
      <c r="Q124" s="54">
        <f t="shared" si="48"/>
      </c>
      <c r="R124" s="55">
        <f t="shared" si="49"/>
      </c>
      <c r="S124" s="75"/>
      <c r="T124" s="52">
        <f t="shared" si="50"/>
      </c>
      <c r="U124" s="75"/>
      <c r="V124" s="57">
        <f t="shared" si="51"/>
        <v>0</v>
      </c>
      <c r="W124" s="57">
        <f t="shared" si="52"/>
        <v>0</v>
      </c>
      <c r="X124" s="57">
        <f t="shared" si="53"/>
      </c>
      <c r="Y124" s="52">
        <f t="shared" si="54"/>
      </c>
      <c r="Z124" s="74"/>
      <c r="AA124" s="59"/>
    </row>
    <row r="125" spans="1:27" ht="18.75" customHeight="1">
      <c r="A125" s="74"/>
      <c r="B125" s="74"/>
      <c r="C125" s="51" t="e">
        <f>VLOOKUP($B125,[0]!Loadunits,7)</f>
        <v>#N/A</v>
      </c>
      <c r="D125" s="51" t="e">
        <f>VLOOKUP($B125,[0]!Loadunits,6)</f>
        <v>#N/A</v>
      </c>
      <c r="E125" s="51" t="e">
        <f>VLOOKUP($B125,[0]!Loadunits,2)</f>
        <v>#N/A</v>
      </c>
      <c r="F125" s="51" t="e">
        <f>VLOOKUP($B125,[0]!Loadunits,1)</f>
        <v>#N/A</v>
      </c>
      <c r="G125" s="52">
        <f t="shared" si="42"/>
      </c>
      <c r="H125" s="53">
        <f>IF(ISERROR(VLOOKUP($G125,[0]!flow,3)),"",VLOOKUP($G125,[0]!flow,3))</f>
      </c>
      <c r="I125" s="51" t="e">
        <f>VLOOKUP($H125,[0]!pipe,2)</f>
        <v>#N/A</v>
      </c>
      <c r="J125" s="51" t="e">
        <f t="shared" si="43"/>
        <v>#N/A</v>
      </c>
      <c r="K125" s="83">
        <f>IF(ISERROR(VLOOKUP($G125,[0]!flow,3)),"",VLOOKUP($G125,[0]!flow,3))</f>
      </c>
      <c r="L125" s="93">
        <f t="shared" si="41"/>
        <v>0</v>
      </c>
      <c r="M125" s="52">
        <f t="shared" si="44"/>
      </c>
      <c r="N125" s="54">
        <f t="shared" si="45"/>
      </c>
      <c r="O125" s="54">
        <f t="shared" si="46"/>
      </c>
      <c r="P125" s="54">
        <f t="shared" si="47"/>
      </c>
      <c r="Q125" s="54">
        <f t="shared" si="48"/>
      </c>
      <c r="R125" s="55">
        <f t="shared" si="49"/>
      </c>
      <c r="S125" s="75"/>
      <c r="T125" s="52">
        <f t="shared" si="50"/>
      </c>
      <c r="U125" s="75"/>
      <c r="V125" s="57">
        <f t="shared" si="51"/>
        <v>0</v>
      </c>
      <c r="W125" s="57">
        <f t="shared" si="52"/>
        <v>0</v>
      </c>
      <c r="X125" s="57">
        <f t="shared" si="53"/>
      </c>
      <c r="Y125" s="52">
        <f t="shared" si="54"/>
      </c>
      <c r="Z125" s="74"/>
      <c r="AA125" s="59"/>
    </row>
    <row r="126" spans="1:27" ht="18.75" customHeight="1">
      <c r="A126" s="74"/>
      <c r="B126" s="74"/>
      <c r="C126" s="51" t="e">
        <f>VLOOKUP($B126,[0]!Loadunits,7)</f>
        <v>#N/A</v>
      </c>
      <c r="D126" s="51" t="e">
        <f>VLOOKUP($B126,[0]!Loadunits,6)</f>
        <v>#N/A</v>
      </c>
      <c r="E126" s="51" t="e">
        <f>VLOOKUP($B126,[0]!Loadunits,2)</f>
        <v>#N/A</v>
      </c>
      <c r="F126" s="51" t="e">
        <f>VLOOKUP($B126,[0]!Loadunits,1)</f>
        <v>#N/A</v>
      </c>
      <c r="G126" s="52">
        <f t="shared" si="42"/>
      </c>
      <c r="H126" s="53">
        <f>IF(ISERROR(VLOOKUP($G126,[0]!flow,3)),"",VLOOKUP($G126,[0]!flow,3))</f>
      </c>
      <c r="I126" s="51" t="e">
        <f>VLOOKUP($H126,[0]!pipe,2)</f>
        <v>#N/A</v>
      </c>
      <c r="J126" s="51" t="e">
        <f t="shared" si="43"/>
        <v>#N/A</v>
      </c>
      <c r="K126" s="83">
        <f>IF(ISERROR(VLOOKUP($G126,[0]!flow,3)),"",VLOOKUP($G126,[0]!flow,3))</f>
      </c>
      <c r="L126" s="93">
        <f t="shared" si="41"/>
        <v>0</v>
      </c>
      <c r="M126" s="52">
        <f t="shared" si="44"/>
      </c>
      <c r="N126" s="54">
        <f t="shared" si="45"/>
      </c>
      <c r="O126" s="54">
        <f t="shared" si="46"/>
      </c>
      <c r="P126" s="54">
        <f t="shared" si="47"/>
      </c>
      <c r="Q126" s="54">
        <f t="shared" si="48"/>
      </c>
      <c r="R126" s="55">
        <f t="shared" si="49"/>
      </c>
      <c r="S126" s="75"/>
      <c r="T126" s="52">
        <f t="shared" si="50"/>
      </c>
      <c r="U126" s="75"/>
      <c r="V126" s="57">
        <f t="shared" si="51"/>
        <v>0</v>
      </c>
      <c r="W126" s="57">
        <f t="shared" si="52"/>
        <v>0</v>
      </c>
      <c r="X126" s="57">
        <f t="shared" si="53"/>
      </c>
      <c r="Y126" s="52">
        <f t="shared" si="54"/>
      </c>
      <c r="Z126" s="74"/>
      <c r="AA126" s="59"/>
    </row>
    <row r="127" spans="1:27" ht="18.75" customHeight="1">
      <c r="A127" s="74"/>
      <c r="B127" s="74"/>
      <c r="C127" s="51" t="e">
        <f>VLOOKUP($B127,[0]!Loadunits,7)</f>
        <v>#N/A</v>
      </c>
      <c r="D127" s="51" t="e">
        <f>VLOOKUP($B127,[0]!Loadunits,6)</f>
        <v>#N/A</v>
      </c>
      <c r="E127" s="51" t="e">
        <f>VLOOKUP($B127,[0]!Loadunits,2)</f>
        <v>#N/A</v>
      </c>
      <c r="F127" s="51" t="e">
        <f>VLOOKUP($B127,[0]!Loadunits,1)</f>
        <v>#N/A</v>
      </c>
      <c r="G127" s="52">
        <f t="shared" si="42"/>
      </c>
      <c r="H127" s="53">
        <f>IF(ISERROR(VLOOKUP($G127,[0]!flow,3)),"",VLOOKUP($G127,[0]!flow,3))</f>
      </c>
      <c r="I127" s="51" t="e">
        <f>VLOOKUP($H127,[0]!pipe,2)</f>
        <v>#N/A</v>
      </c>
      <c r="J127" s="51" t="e">
        <f t="shared" si="43"/>
        <v>#N/A</v>
      </c>
      <c r="K127" s="83">
        <f>IF(ISERROR(VLOOKUP($G127,[0]!flow,3)),"",VLOOKUP($G127,[0]!flow,3))</f>
      </c>
      <c r="L127" s="93">
        <f t="shared" si="41"/>
        <v>0</v>
      </c>
      <c r="M127" s="52">
        <f t="shared" si="44"/>
      </c>
      <c r="N127" s="54">
        <f t="shared" si="45"/>
      </c>
      <c r="O127" s="54">
        <f t="shared" si="46"/>
      </c>
      <c r="P127" s="54">
        <f t="shared" si="47"/>
      </c>
      <c r="Q127" s="54">
        <f t="shared" si="48"/>
      </c>
      <c r="R127" s="55">
        <f t="shared" si="49"/>
      </c>
      <c r="S127" s="75"/>
      <c r="T127" s="52">
        <f t="shared" si="50"/>
      </c>
      <c r="U127" s="75"/>
      <c r="V127" s="57">
        <f t="shared" si="51"/>
        <v>0</v>
      </c>
      <c r="W127" s="57">
        <f t="shared" si="52"/>
        <v>0</v>
      </c>
      <c r="X127" s="57">
        <f t="shared" si="53"/>
      </c>
      <c r="Y127" s="52">
        <f t="shared" si="54"/>
      </c>
      <c r="Z127" s="74"/>
      <c r="AA127" s="59"/>
    </row>
    <row r="128" spans="1:27" ht="18.75" customHeight="1">
      <c r="A128" s="74"/>
      <c r="B128" s="74"/>
      <c r="C128" s="51" t="e">
        <f>VLOOKUP($B128,[0]!Loadunits,7)</f>
        <v>#N/A</v>
      </c>
      <c r="D128" s="51" t="e">
        <f>VLOOKUP($B128,[0]!Loadunits,6)</f>
        <v>#N/A</v>
      </c>
      <c r="E128" s="51" t="e">
        <f>VLOOKUP($B128,[0]!Loadunits,2)</f>
        <v>#N/A</v>
      </c>
      <c r="F128" s="51" t="e">
        <f>VLOOKUP($B128,[0]!Loadunits,1)</f>
        <v>#N/A</v>
      </c>
      <c r="G128" s="52">
        <f t="shared" si="42"/>
      </c>
      <c r="H128" s="53">
        <f>IF(ISERROR(VLOOKUP($G128,[0]!flow,3)),"",VLOOKUP($G128,[0]!flow,3))</f>
      </c>
      <c r="I128" s="51" t="e">
        <f>VLOOKUP($H128,[0]!pipe,2)</f>
        <v>#N/A</v>
      </c>
      <c r="J128" s="51" t="e">
        <f t="shared" si="43"/>
        <v>#N/A</v>
      </c>
      <c r="K128" s="83">
        <f>IF(ISERROR(VLOOKUP($G128,[0]!flow,3)),"",VLOOKUP($G128,[0]!flow,3))</f>
      </c>
      <c r="L128" s="93">
        <f t="shared" si="41"/>
        <v>0</v>
      </c>
      <c r="M128" s="52">
        <f t="shared" si="44"/>
      </c>
      <c r="N128" s="54">
        <f t="shared" si="45"/>
      </c>
      <c r="O128" s="54">
        <f t="shared" si="46"/>
      </c>
      <c r="P128" s="54">
        <f t="shared" si="47"/>
      </c>
      <c r="Q128" s="54">
        <f t="shared" si="48"/>
      </c>
      <c r="R128" s="55">
        <f t="shared" si="49"/>
      </c>
      <c r="S128" s="75"/>
      <c r="T128" s="52">
        <f t="shared" si="50"/>
      </c>
      <c r="U128" s="75"/>
      <c r="V128" s="57">
        <f t="shared" si="51"/>
        <v>0</v>
      </c>
      <c r="W128" s="57">
        <f t="shared" si="52"/>
        <v>0</v>
      </c>
      <c r="X128" s="57">
        <f t="shared" si="53"/>
      </c>
      <c r="Y128" s="52">
        <f t="shared" si="54"/>
      </c>
      <c r="Z128" s="74"/>
      <c r="AA128" s="59"/>
    </row>
    <row r="129" spans="1:27" ht="18.75" customHeight="1">
      <c r="A129" s="74"/>
      <c r="B129" s="74"/>
      <c r="C129" s="51" t="e">
        <f>VLOOKUP($B129,[0]!Loadunits,7)</f>
        <v>#N/A</v>
      </c>
      <c r="D129" s="51" t="e">
        <f>VLOOKUP($B129,[0]!Loadunits,6)</f>
        <v>#N/A</v>
      </c>
      <c r="E129" s="51" t="e">
        <f>VLOOKUP($B129,[0]!Loadunits,2)</f>
        <v>#N/A</v>
      </c>
      <c r="F129" s="51" t="e">
        <f>VLOOKUP($B129,[0]!Loadunits,1)</f>
        <v>#N/A</v>
      </c>
      <c r="G129" s="52">
        <f t="shared" si="42"/>
      </c>
      <c r="H129" s="53">
        <f>IF(ISERROR(VLOOKUP($G129,[0]!flow,3)),"",VLOOKUP($G129,[0]!flow,3))</f>
      </c>
      <c r="I129" s="51" t="e">
        <f>VLOOKUP($H129,[0]!pipe,2)</f>
        <v>#N/A</v>
      </c>
      <c r="J129" s="51" t="e">
        <f t="shared" si="43"/>
        <v>#N/A</v>
      </c>
      <c r="K129" s="83">
        <f>IF(ISERROR(VLOOKUP($G129,[0]!flow,3)),"",VLOOKUP($G129,[0]!flow,3))</f>
      </c>
      <c r="L129" s="93">
        <f t="shared" si="41"/>
        <v>0</v>
      </c>
      <c r="M129" s="52">
        <f t="shared" si="44"/>
      </c>
      <c r="N129" s="54">
        <f t="shared" si="45"/>
      </c>
      <c r="O129" s="54">
        <f t="shared" si="46"/>
      </c>
      <c r="P129" s="54">
        <f t="shared" si="47"/>
      </c>
      <c r="Q129" s="54">
        <f t="shared" si="48"/>
      </c>
      <c r="R129" s="55">
        <f t="shared" si="49"/>
      </c>
      <c r="S129" s="75"/>
      <c r="T129" s="52">
        <f t="shared" si="50"/>
      </c>
      <c r="U129" s="75"/>
      <c r="V129" s="57">
        <f t="shared" si="51"/>
        <v>0</v>
      </c>
      <c r="W129" s="57">
        <f t="shared" si="52"/>
        <v>0</v>
      </c>
      <c r="X129" s="57">
        <f t="shared" si="53"/>
      </c>
      <c r="Y129" s="52">
        <f t="shared" si="54"/>
      </c>
      <c r="Z129" s="74"/>
      <c r="AA129" s="59"/>
    </row>
    <row r="130" spans="1:27" ht="18.75" customHeight="1">
      <c r="A130" s="74"/>
      <c r="B130" s="74"/>
      <c r="C130" s="51" t="e">
        <f>VLOOKUP($B130,[0]!Loadunits,7)</f>
        <v>#N/A</v>
      </c>
      <c r="D130" s="51" t="e">
        <f>VLOOKUP($B130,[0]!Loadunits,6)</f>
        <v>#N/A</v>
      </c>
      <c r="E130" s="51" t="e">
        <f>VLOOKUP($B130,[0]!Loadunits,2)</f>
        <v>#N/A</v>
      </c>
      <c r="F130" s="51" t="e">
        <f>VLOOKUP($B130,[0]!Loadunits,1)</f>
        <v>#N/A</v>
      </c>
      <c r="G130" s="52">
        <f t="shared" si="42"/>
      </c>
      <c r="H130" s="53">
        <f>IF(ISERROR(VLOOKUP($G130,[0]!flow,3)),"",VLOOKUP($G130,[0]!flow,3))</f>
      </c>
      <c r="I130" s="51" t="e">
        <f>VLOOKUP($H130,[0]!pipe,2)</f>
        <v>#N/A</v>
      </c>
      <c r="J130" s="51" t="e">
        <f t="shared" si="43"/>
        <v>#N/A</v>
      </c>
      <c r="K130" s="83">
        <f>IF(ISERROR(VLOOKUP($G130,[0]!flow,3)),"",VLOOKUP($G130,[0]!flow,3))</f>
      </c>
      <c r="L130" s="93">
        <f t="shared" si="41"/>
        <v>0</v>
      </c>
      <c r="M130" s="52">
        <f t="shared" si="44"/>
      </c>
      <c r="N130" s="54">
        <f t="shared" si="45"/>
      </c>
      <c r="O130" s="54">
        <f t="shared" si="46"/>
      </c>
      <c r="P130" s="54">
        <f t="shared" si="47"/>
      </c>
      <c r="Q130" s="54">
        <f t="shared" si="48"/>
      </c>
      <c r="R130" s="55">
        <f t="shared" si="49"/>
      </c>
      <c r="S130" s="75"/>
      <c r="T130" s="52">
        <f t="shared" si="50"/>
      </c>
      <c r="U130" s="75"/>
      <c r="V130" s="57">
        <f t="shared" si="51"/>
        <v>0</v>
      </c>
      <c r="W130" s="57">
        <f t="shared" si="52"/>
        <v>0</v>
      </c>
      <c r="X130" s="57">
        <f t="shared" si="53"/>
      </c>
      <c r="Y130" s="52">
        <f t="shared" si="54"/>
      </c>
      <c r="Z130" s="74"/>
      <c r="AA130" s="59"/>
    </row>
    <row r="131" spans="1:27" ht="18.75" customHeight="1">
      <c r="A131" s="74"/>
      <c r="B131" s="74"/>
      <c r="C131" s="51" t="e">
        <f>VLOOKUP($B131,[0]!Loadunits,7)</f>
        <v>#N/A</v>
      </c>
      <c r="D131" s="51" t="e">
        <f>VLOOKUP($B131,[0]!Loadunits,6)</f>
        <v>#N/A</v>
      </c>
      <c r="E131" s="51" t="e">
        <f>VLOOKUP($B131,[0]!Loadunits,2)</f>
        <v>#N/A</v>
      </c>
      <c r="F131" s="51" t="e">
        <f>VLOOKUP($B131,[0]!Loadunits,1)</f>
        <v>#N/A</v>
      </c>
      <c r="G131" s="52">
        <f t="shared" si="42"/>
      </c>
      <c r="H131" s="53">
        <f>IF(ISERROR(VLOOKUP($G131,[0]!flow,3)),"",VLOOKUP($G131,[0]!flow,3))</f>
      </c>
      <c r="I131" s="51" t="e">
        <f>VLOOKUP($H131,[0]!pipe,2)</f>
        <v>#N/A</v>
      </c>
      <c r="J131" s="51" t="e">
        <f t="shared" si="43"/>
        <v>#N/A</v>
      </c>
      <c r="K131" s="83">
        <f>IF(ISERROR(VLOOKUP($G131,[0]!flow,3)),"",VLOOKUP($G131,[0]!flow,3))</f>
      </c>
      <c r="L131" s="93">
        <f t="shared" si="41"/>
        <v>0</v>
      </c>
      <c r="M131" s="52">
        <f t="shared" si="44"/>
      </c>
      <c r="N131" s="54">
        <f t="shared" si="45"/>
      </c>
      <c r="O131" s="54">
        <f t="shared" si="46"/>
      </c>
      <c r="P131" s="54">
        <f t="shared" si="47"/>
      </c>
      <c r="Q131" s="54">
        <f t="shared" si="48"/>
      </c>
      <c r="R131" s="55">
        <f t="shared" si="49"/>
      </c>
      <c r="S131" s="75"/>
      <c r="T131" s="52">
        <f t="shared" si="50"/>
      </c>
      <c r="U131" s="75"/>
      <c r="V131" s="57">
        <f t="shared" si="51"/>
        <v>0</v>
      </c>
      <c r="W131" s="57">
        <f t="shared" si="52"/>
        <v>0</v>
      </c>
      <c r="X131" s="57">
        <f t="shared" si="53"/>
      </c>
      <c r="Y131" s="52">
        <f t="shared" si="54"/>
      </c>
      <c r="Z131" s="74"/>
      <c r="AA131" s="59"/>
    </row>
    <row r="132" spans="1:27" ht="18.75" customHeight="1">
      <c r="A132" s="74"/>
      <c r="B132" s="74"/>
      <c r="C132" s="51" t="e">
        <f>VLOOKUP($B132,[0]!Loadunits,7)</f>
        <v>#N/A</v>
      </c>
      <c r="D132" s="51" t="e">
        <f>VLOOKUP($B132,[0]!Loadunits,6)</f>
        <v>#N/A</v>
      </c>
      <c r="E132" s="51" t="e">
        <f>VLOOKUP($B132,[0]!Loadunits,2)</f>
        <v>#N/A</v>
      </c>
      <c r="F132" s="51" t="e">
        <f>VLOOKUP($B132,[0]!Loadunits,1)</f>
        <v>#N/A</v>
      </c>
      <c r="G132" s="52">
        <f t="shared" si="42"/>
      </c>
      <c r="H132" s="53">
        <f>IF(ISERROR(VLOOKUP($G132,[0]!flow,3)),"",VLOOKUP($G132,[0]!flow,3))</f>
      </c>
      <c r="I132" s="51" t="e">
        <f>VLOOKUP($H132,[0]!pipe,2)</f>
        <v>#N/A</v>
      </c>
      <c r="J132" s="51" t="e">
        <f t="shared" si="43"/>
        <v>#N/A</v>
      </c>
      <c r="K132" s="83">
        <f>IF(ISERROR(VLOOKUP($G132,[0]!flow,3)),"",VLOOKUP($G132,[0]!flow,3))</f>
      </c>
      <c r="L132" s="93">
        <f t="shared" si="41"/>
        <v>0</v>
      </c>
      <c r="M132" s="52">
        <f t="shared" si="44"/>
      </c>
      <c r="N132" s="54">
        <f t="shared" si="45"/>
      </c>
      <c r="O132" s="54">
        <f t="shared" si="46"/>
      </c>
      <c r="P132" s="54">
        <f t="shared" si="47"/>
      </c>
      <c r="Q132" s="54">
        <f t="shared" si="48"/>
      </c>
      <c r="R132" s="55">
        <f t="shared" si="49"/>
      </c>
      <c r="S132" s="75"/>
      <c r="T132" s="52">
        <f t="shared" si="50"/>
      </c>
      <c r="U132" s="75"/>
      <c r="V132" s="57">
        <f t="shared" si="51"/>
        <v>0</v>
      </c>
      <c r="W132" s="57">
        <f t="shared" si="52"/>
        <v>0</v>
      </c>
      <c r="X132" s="57">
        <f t="shared" si="53"/>
      </c>
      <c r="Y132" s="52">
        <f t="shared" si="54"/>
      </c>
      <c r="Z132" s="74"/>
      <c r="AA132" s="59"/>
    </row>
    <row r="133" spans="1:27" ht="18.75" customHeight="1">
      <c r="A133" s="74"/>
      <c r="B133" s="74"/>
      <c r="C133" s="51" t="e">
        <f>VLOOKUP($B133,[0]!Loadunits,7)</f>
        <v>#N/A</v>
      </c>
      <c r="D133" s="51" t="e">
        <f>VLOOKUP($B133,[0]!Loadunits,6)</f>
        <v>#N/A</v>
      </c>
      <c r="E133" s="51" t="e">
        <f>VLOOKUP($B133,[0]!Loadunits,2)</f>
        <v>#N/A</v>
      </c>
      <c r="F133" s="51" t="e">
        <f>VLOOKUP($B133,[0]!Loadunits,1)</f>
        <v>#N/A</v>
      </c>
      <c r="G133" s="52">
        <f t="shared" si="42"/>
      </c>
      <c r="H133" s="53">
        <f>IF(ISERROR(VLOOKUP($G133,[0]!flow,3)),"",VLOOKUP($G133,[0]!flow,3))</f>
      </c>
      <c r="I133" s="51" t="e">
        <f>VLOOKUP($H133,[0]!pipe,2)</f>
        <v>#N/A</v>
      </c>
      <c r="J133" s="51" t="e">
        <f t="shared" si="43"/>
        <v>#N/A</v>
      </c>
      <c r="K133" s="83">
        <f>IF(ISERROR(VLOOKUP($G133,[0]!flow,3)),"",VLOOKUP($G133,[0]!flow,3))</f>
      </c>
      <c r="L133" s="93">
        <f t="shared" si="41"/>
        <v>0</v>
      </c>
      <c r="M133" s="52">
        <f t="shared" si="44"/>
      </c>
      <c r="N133" s="54">
        <f t="shared" si="45"/>
      </c>
      <c r="O133" s="54">
        <f t="shared" si="46"/>
      </c>
      <c r="P133" s="54">
        <f t="shared" si="47"/>
      </c>
      <c r="Q133" s="54">
        <f t="shared" si="48"/>
      </c>
      <c r="R133" s="55">
        <f t="shared" si="49"/>
      </c>
      <c r="S133" s="75"/>
      <c r="T133" s="52">
        <f t="shared" si="50"/>
      </c>
      <c r="U133" s="75"/>
      <c r="V133" s="57">
        <f t="shared" si="51"/>
        <v>0</v>
      </c>
      <c r="W133" s="57">
        <f t="shared" si="52"/>
        <v>0</v>
      </c>
      <c r="X133" s="57">
        <f t="shared" si="53"/>
      </c>
      <c r="Y133" s="52">
        <f t="shared" si="54"/>
      </c>
      <c r="Z133" s="74"/>
      <c r="AA133" s="59"/>
    </row>
    <row r="134" spans="1:27" ht="18.75" customHeight="1">
      <c r="A134" s="74"/>
      <c r="B134" s="74"/>
      <c r="C134" s="51" t="e">
        <f>VLOOKUP($B134,[0]!Loadunits,7)</f>
        <v>#N/A</v>
      </c>
      <c r="D134" s="51" t="e">
        <f>VLOOKUP($B134,[0]!Loadunits,6)</f>
        <v>#N/A</v>
      </c>
      <c r="E134" s="51" t="e">
        <f>VLOOKUP($B134,[0]!Loadunits,2)</f>
        <v>#N/A</v>
      </c>
      <c r="F134" s="51" t="e">
        <f>VLOOKUP($B134,[0]!Loadunits,1)</f>
        <v>#N/A</v>
      </c>
      <c r="G134" s="52">
        <f t="shared" si="42"/>
      </c>
      <c r="H134" s="53">
        <f>IF(ISERROR(VLOOKUP($G134,[0]!flow,3)),"",VLOOKUP($G134,[0]!flow,3))</f>
      </c>
      <c r="I134" s="51" t="e">
        <f>VLOOKUP($H134,[0]!pipe,2)</f>
        <v>#N/A</v>
      </c>
      <c r="J134" s="51" t="e">
        <f t="shared" si="43"/>
        <v>#N/A</v>
      </c>
      <c r="K134" s="83">
        <f>IF(ISERROR(VLOOKUP($G134,[0]!flow,3)),"",VLOOKUP($G134,[0]!flow,3))</f>
      </c>
      <c r="L134" s="93">
        <f t="shared" si="41"/>
        <v>0</v>
      </c>
      <c r="M134" s="52">
        <f t="shared" si="44"/>
      </c>
      <c r="N134" s="54">
        <f t="shared" si="45"/>
      </c>
      <c r="O134" s="54">
        <f t="shared" si="46"/>
      </c>
      <c r="P134" s="54">
        <f t="shared" si="47"/>
      </c>
      <c r="Q134" s="54">
        <f t="shared" si="48"/>
      </c>
      <c r="R134" s="55">
        <f t="shared" si="49"/>
      </c>
      <c r="S134" s="75"/>
      <c r="T134" s="52">
        <f t="shared" si="50"/>
      </c>
      <c r="U134" s="75"/>
      <c r="V134" s="57">
        <f t="shared" si="51"/>
        <v>0</v>
      </c>
      <c r="W134" s="57">
        <f t="shared" si="52"/>
        <v>0</v>
      </c>
      <c r="X134" s="57">
        <f t="shared" si="53"/>
      </c>
      <c r="Y134" s="52">
        <f t="shared" si="54"/>
      </c>
      <c r="Z134" s="74"/>
      <c r="AA134" s="59"/>
    </row>
    <row r="135" spans="1:27" ht="18.75" customHeight="1">
      <c r="A135" s="74"/>
      <c r="B135" s="74"/>
      <c r="C135" s="51" t="e">
        <f>VLOOKUP($B135,[0]!Loadunits,7)</f>
        <v>#N/A</v>
      </c>
      <c r="D135" s="51" t="e">
        <f>VLOOKUP($B135,[0]!Loadunits,6)</f>
        <v>#N/A</v>
      </c>
      <c r="E135" s="51" t="e">
        <f>VLOOKUP($B135,[0]!Loadunits,2)</f>
        <v>#N/A</v>
      </c>
      <c r="F135" s="51" t="e">
        <f>VLOOKUP($B135,[0]!Loadunits,1)</f>
        <v>#N/A</v>
      </c>
      <c r="G135" s="52">
        <f t="shared" si="42"/>
      </c>
      <c r="H135" s="53">
        <f>IF(ISERROR(VLOOKUP($G135,[0]!flow,3)),"",VLOOKUP($G135,[0]!flow,3))</f>
      </c>
      <c r="I135" s="51" t="e">
        <f>VLOOKUP($H135,[0]!pipe,2)</f>
        <v>#N/A</v>
      </c>
      <c r="J135" s="51" t="e">
        <f t="shared" si="43"/>
        <v>#N/A</v>
      </c>
      <c r="K135" s="83">
        <f>IF(ISERROR(VLOOKUP($G135,[0]!flow,3)),"",VLOOKUP($G135,[0]!flow,3))</f>
      </c>
      <c r="L135" s="93">
        <f t="shared" si="41"/>
        <v>0</v>
      </c>
      <c r="M135" s="52">
        <f t="shared" si="44"/>
      </c>
      <c r="N135" s="54">
        <f t="shared" si="45"/>
      </c>
      <c r="O135" s="54">
        <f t="shared" si="46"/>
      </c>
      <c r="P135" s="54">
        <f t="shared" si="47"/>
      </c>
      <c r="Q135" s="54">
        <f t="shared" si="48"/>
      </c>
      <c r="R135" s="55">
        <f t="shared" si="49"/>
      </c>
      <c r="S135" s="75"/>
      <c r="T135" s="52">
        <f t="shared" si="50"/>
      </c>
      <c r="U135" s="75"/>
      <c r="V135" s="57">
        <f t="shared" si="51"/>
        <v>0</v>
      </c>
      <c r="W135" s="57">
        <f t="shared" si="52"/>
        <v>0</v>
      </c>
      <c r="X135" s="57">
        <f t="shared" si="53"/>
      </c>
      <c r="Y135" s="52">
        <f t="shared" si="54"/>
      </c>
      <c r="Z135" s="74"/>
      <c r="AA135" s="59"/>
    </row>
    <row r="136" spans="1:27" ht="18.75" customHeight="1">
      <c r="A136" s="74"/>
      <c r="B136" s="74"/>
      <c r="C136" s="51" t="e">
        <f>VLOOKUP($B136,[0]!Loadunits,7)</f>
        <v>#N/A</v>
      </c>
      <c r="D136" s="51" t="e">
        <f>VLOOKUP($B136,[0]!Loadunits,6)</f>
        <v>#N/A</v>
      </c>
      <c r="E136" s="51" t="e">
        <f>VLOOKUP($B136,[0]!Loadunits,2)</f>
        <v>#N/A</v>
      </c>
      <c r="F136" s="51" t="e">
        <f>VLOOKUP($B136,[0]!Loadunits,1)</f>
        <v>#N/A</v>
      </c>
      <c r="G136" s="52">
        <f t="shared" si="42"/>
      </c>
      <c r="H136" s="53">
        <f>IF(ISERROR(VLOOKUP($G136,[0]!flow,3)),"",VLOOKUP($G136,[0]!flow,3))</f>
      </c>
      <c r="I136" s="51" t="e">
        <f>VLOOKUP($H136,[0]!pipe,2)</f>
        <v>#N/A</v>
      </c>
      <c r="J136" s="51" t="e">
        <f t="shared" si="43"/>
        <v>#N/A</v>
      </c>
      <c r="K136" s="83">
        <f>IF(ISERROR(VLOOKUP($G136,[0]!flow,3)),"",VLOOKUP($G136,[0]!flow,3))</f>
      </c>
      <c r="L136" s="93">
        <f t="shared" si="41"/>
        <v>0</v>
      </c>
      <c r="M136" s="52">
        <f t="shared" si="44"/>
      </c>
      <c r="N136" s="54">
        <f t="shared" si="45"/>
      </c>
      <c r="O136" s="54">
        <f t="shared" si="46"/>
      </c>
      <c r="P136" s="54">
        <f t="shared" si="47"/>
      </c>
      <c r="Q136" s="54">
        <f t="shared" si="48"/>
      </c>
      <c r="R136" s="55">
        <f t="shared" si="49"/>
      </c>
      <c r="S136" s="75"/>
      <c r="T136" s="52">
        <f t="shared" si="50"/>
      </c>
      <c r="U136" s="75"/>
      <c r="V136" s="57">
        <f t="shared" si="51"/>
        <v>0</v>
      </c>
      <c r="W136" s="57">
        <f t="shared" si="52"/>
        <v>0</v>
      </c>
      <c r="X136" s="57">
        <f t="shared" si="53"/>
      </c>
      <c r="Y136" s="52">
        <f t="shared" si="54"/>
      </c>
      <c r="Z136" s="74"/>
      <c r="AA136" s="59"/>
    </row>
    <row r="137" spans="1:27" ht="18.75" customHeight="1">
      <c r="A137" s="74"/>
      <c r="B137" s="74"/>
      <c r="C137" s="51" t="e">
        <f>VLOOKUP($B137,[0]!Loadunits,7)</f>
        <v>#N/A</v>
      </c>
      <c r="D137" s="51" t="e">
        <f>VLOOKUP($B137,[0]!Loadunits,6)</f>
        <v>#N/A</v>
      </c>
      <c r="E137" s="51" t="e">
        <f>VLOOKUP($B137,[0]!Loadunits,2)</f>
        <v>#N/A</v>
      </c>
      <c r="F137" s="51" t="e">
        <f>VLOOKUP($B137,[0]!Loadunits,1)</f>
        <v>#N/A</v>
      </c>
      <c r="G137" s="52">
        <f t="shared" si="42"/>
      </c>
      <c r="H137" s="53">
        <f>IF(ISERROR(VLOOKUP($G137,[0]!flow,3)),"",VLOOKUP($G137,[0]!flow,3))</f>
      </c>
      <c r="I137" s="51" t="e">
        <f>VLOOKUP($H137,[0]!pipe,2)</f>
        <v>#N/A</v>
      </c>
      <c r="J137" s="51" t="e">
        <f t="shared" si="43"/>
        <v>#N/A</v>
      </c>
      <c r="K137" s="83">
        <f>IF(ISERROR(VLOOKUP($G137,[0]!flow,3)),"",VLOOKUP($G137,[0]!flow,3))</f>
      </c>
      <c r="L137" s="93">
        <f t="shared" si="41"/>
        <v>0</v>
      </c>
      <c r="M137" s="52">
        <f t="shared" si="44"/>
      </c>
      <c r="N137" s="54">
        <f t="shared" si="45"/>
      </c>
      <c r="O137" s="54">
        <f t="shared" si="46"/>
      </c>
      <c r="P137" s="54">
        <f t="shared" si="47"/>
      </c>
      <c r="Q137" s="54">
        <f t="shared" si="48"/>
      </c>
      <c r="R137" s="55">
        <f t="shared" si="49"/>
      </c>
      <c r="S137" s="75"/>
      <c r="T137" s="52">
        <f t="shared" si="50"/>
      </c>
      <c r="U137" s="75"/>
      <c r="V137" s="57">
        <f t="shared" si="51"/>
        <v>0</v>
      </c>
      <c r="W137" s="57">
        <f t="shared" si="52"/>
        <v>0</v>
      </c>
      <c r="X137" s="57">
        <f t="shared" si="53"/>
      </c>
      <c r="Y137" s="52">
        <f t="shared" si="54"/>
      </c>
      <c r="Z137" s="74"/>
      <c r="AA137" s="59"/>
    </row>
    <row r="138" spans="1:27" ht="18.75" customHeight="1">
      <c r="A138" s="74"/>
      <c r="B138" s="74"/>
      <c r="C138" s="51" t="e">
        <f>VLOOKUP($B138,[0]!Loadunits,7)</f>
        <v>#N/A</v>
      </c>
      <c r="D138" s="51" t="e">
        <f>VLOOKUP($B138,[0]!Loadunits,6)</f>
        <v>#N/A</v>
      </c>
      <c r="E138" s="51" t="e">
        <f>VLOOKUP($B138,[0]!Loadunits,2)</f>
        <v>#N/A</v>
      </c>
      <c r="F138" s="51" t="e">
        <f>VLOOKUP($B138,[0]!Loadunits,1)</f>
        <v>#N/A</v>
      </c>
      <c r="G138" s="52">
        <f t="shared" si="42"/>
      </c>
      <c r="H138" s="53">
        <f>IF(ISERROR(VLOOKUP($G138,[0]!flow,3)),"",VLOOKUP($G138,[0]!flow,3))</f>
      </c>
      <c r="I138" s="51" t="e">
        <f>VLOOKUP($H138,[0]!pipe,2)</f>
        <v>#N/A</v>
      </c>
      <c r="J138" s="51" t="e">
        <f t="shared" si="43"/>
        <v>#N/A</v>
      </c>
      <c r="K138" s="83">
        <f>IF(ISERROR(VLOOKUP($G138,[0]!flow,3)),"",VLOOKUP($G138,[0]!flow,3))</f>
      </c>
      <c r="L138" s="93">
        <f t="shared" si="41"/>
        <v>0</v>
      </c>
      <c r="M138" s="52">
        <f t="shared" si="44"/>
      </c>
      <c r="N138" s="54">
        <f t="shared" si="45"/>
      </c>
      <c r="O138" s="54">
        <f t="shared" si="46"/>
      </c>
      <c r="P138" s="54">
        <f t="shared" si="47"/>
      </c>
      <c r="Q138" s="54">
        <f t="shared" si="48"/>
      </c>
      <c r="R138" s="55">
        <f t="shared" si="49"/>
      </c>
      <c r="S138" s="75"/>
      <c r="T138" s="52">
        <f t="shared" si="50"/>
      </c>
      <c r="U138" s="75"/>
      <c r="V138" s="57">
        <f t="shared" si="51"/>
        <v>0</v>
      </c>
      <c r="W138" s="57">
        <f t="shared" si="52"/>
        <v>0</v>
      </c>
      <c r="X138" s="57">
        <f t="shared" si="53"/>
      </c>
      <c r="Y138" s="52">
        <f t="shared" si="54"/>
      </c>
      <c r="Z138" s="74"/>
      <c r="AA138" s="59"/>
    </row>
    <row r="139" spans="1:27" ht="18.75" customHeight="1">
      <c r="A139" s="74"/>
      <c r="B139" s="74"/>
      <c r="C139" s="51" t="e">
        <f>VLOOKUP($B139,[0]!Loadunits,7)</f>
        <v>#N/A</v>
      </c>
      <c r="D139" s="51" t="e">
        <f>VLOOKUP($B139,[0]!Loadunits,6)</f>
        <v>#N/A</v>
      </c>
      <c r="E139" s="51" t="e">
        <f>VLOOKUP($B139,[0]!Loadunits,2)</f>
        <v>#N/A</v>
      </c>
      <c r="F139" s="51" t="e">
        <f>VLOOKUP($B139,[0]!Loadunits,1)</f>
        <v>#N/A</v>
      </c>
      <c r="G139" s="52">
        <f t="shared" si="42"/>
      </c>
      <c r="H139" s="53">
        <f>IF(ISERROR(VLOOKUP($G139,[0]!flow,3)),"",VLOOKUP($G139,[0]!flow,3))</f>
      </c>
      <c r="I139" s="51" t="e">
        <f>VLOOKUP($H139,[0]!pipe,2)</f>
        <v>#N/A</v>
      </c>
      <c r="J139" s="51" t="e">
        <f t="shared" si="43"/>
        <v>#N/A</v>
      </c>
      <c r="K139" s="83">
        <f>IF(ISERROR(VLOOKUP($G139,[0]!flow,3)),"",VLOOKUP($G139,[0]!flow,3))</f>
      </c>
      <c r="L139" s="93">
        <f t="shared" si="41"/>
        <v>0</v>
      </c>
      <c r="M139" s="52">
        <f t="shared" si="44"/>
      </c>
      <c r="N139" s="54">
        <f t="shared" si="45"/>
      </c>
      <c r="O139" s="54">
        <f t="shared" si="46"/>
      </c>
      <c r="P139" s="54">
        <f t="shared" si="47"/>
      </c>
      <c r="Q139" s="54">
        <f t="shared" si="48"/>
      </c>
      <c r="R139" s="55">
        <f t="shared" si="49"/>
      </c>
      <c r="S139" s="75"/>
      <c r="T139" s="52">
        <f t="shared" si="50"/>
      </c>
      <c r="U139" s="75"/>
      <c r="V139" s="57">
        <f t="shared" si="51"/>
        <v>0</v>
      </c>
      <c r="W139" s="57">
        <f t="shared" si="52"/>
        <v>0</v>
      </c>
      <c r="X139" s="57">
        <f t="shared" si="53"/>
      </c>
      <c r="Y139" s="52">
        <f t="shared" si="54"/>
      </c>
      <c r="Z139" s="74"/>
      <c r="AA139" s="59"/>
    </row>
    <row r="140" spans="1:27" ht="18.75" customHeight="1">
      <c r="A140" s="74"/>
      <c r="B140" s="74"/>
      <c r="C140" s="51" t="e">
        <f>VLOOKUP($B140,[0]!Loadunits,7)</f>
        <v>#N/A</v>
      </c>
      <c r="D140" s="51" t="e">
        <f>VLOOKUP($B140,[0]!Loadunits,6)</f>
        <v>#N/A</v>
      </c>
      <c r="E140" s="51" t="e">
        <f>VLOOKUP($B140,[0]!Loadunits,2)</f>
        <v>#N/A</v>
      </c>
      <c r="F140" s="51" t="e">
        <f>VLOOKUP($B140,[0]!Loadunits,1)</f>
        <v>#N/A</v>
      </c>
      <c r="G140" s="52">
        <f t="shared" si="42"/>
      </c>
      <c r="H140" s="53">
        <f>IF(ISERROR(VLOOKUP($G140,[0]!flow,3)),"",VLOOKUP($G140,[0]!flow,3))</f>
      </c>
      <c r="I140" s="51" t="e">
        <f>VLOOKUP($H140,[0]!pipe,2)</f>
        <v>#N/A</v>
      </c>
      <c r="J140" s="51" t="e">
        <f>(I140/2000)*(I140/2000)*3.14</f>
        <v>#N/A</v>
      </c>
      <c r="K140" s="83">
        <f>IF(ISERROR(VLOOKUP($G140,[0]!flow,3)),"",VLOOKUP($G140,[0]!flow,3))</f>
      </c>
      <c r="L140" s="93">
        <f t="shared" si="41"/>
        <v>0</v>
      </c>
      <c r="M140" s="52">
        <f t="shared" si="44"/>
      </c>
      <c r="N140" s="54">
        <f t="shared" si="45"/>
      </c>
      <c r="O140" s="54">
        <f>IF(ISERROR(N140*0.552),"",N140*0.552)</f>
      </c>
      <c r="P140" s="54">
        <f>IF(ISERROR(M140/O140),"",M140/O140)</f>
      </c>
      <c r="Q140" s="54">
        <f>IF(ISERROR(P140^1.771479),"",P140^1.771479)</f>
      </c>
      <c r="R140" s="55">
        <f>IF(ISERROR(Q140*100),"",Q140*100)</f>
      </c>
      <c r="S140" s="75"/>
      <c r="T140" s="52">
        <f t="shared" si="50"/>
      </c>
      <c r="U140" s="75"/>
      <c r="V140" s="57">
        <f>IF(ISERROR(U140*$Y$7),"",U140*$Y$7)</f>
        <v>0</v>
      </c>
      <c r="W140" s="57">
        <f>IF(ISERROR(V140+U140),"",V140+U140)</f>
        <v>0</v>
      </c>
      <c r="X140" s="57">
        <f>IF(ISERROR(Q140*W140),"",Q140*W140)</f>
      </c>
      <c r="Y140" s="52">
        <f>IF(ISERROR(T140-X140),"",T140-X140)</f>
      </c>
      <c r="Z140" s="74"/>
      <c r="AA140" s="59"/>
    </row>
    <row r="141" spans="1:27" ht="18.75" customHeight="1">
      <c r="A141" s="74"/>
      <c r="B141" s="74"/>
      <c r="C141" s="51" t="e">
        <f>VLOOKUP($B141,[0]!Loadunits,7)</f>
        <v>#N/A</v>
      </c>
      <c r="D141" s="51" t="e">
        <f>VLOOKUP($B141,[0]!Loadunits,6)</f>
        <v>#N/A</v>
      </c>
      <c r="E141" s="51" t="e">
        <f>VLOOKUP($B141,[0]!Loadunits,2)</f>
        <v>#N/A</v>
      </c>
      <c r="F141" s="51" t="e">
        <f>VLOOKUP($B141,[0]!Loadunits,1)</f>
        <v>#N/A</v>
      </c>
      <c r="G141" s="52">
        <f t="shared" si="42"/>
      </c>
      <c r="H141" s="53">
        <f>IF(ISERROR(VLOOKUP($G141,[0]!flow,3)),"",VLOOKUP($G141,[0]!flow,3))</f>
      </c>
      <c r="I141" s="51" t="e">
        <f>VLOOKUP($H141,[0]!pipe,2)</f>
        <v>#N/A</v>
      </c>
      <c r="J141" s="51" t="e">
        <f>(I141/2000)*(I141/2000)*3.14</f>
        <v>#N/A</v>
      </c>
      <c r="K141" s="83">
        <f>IF(ISERROR(VLOOKUP($G141,[0]!flow,3)),"",VLOOKUP($G141,[0]!flow,3))</f>
      </c>
      <c r="L141" s="93">
        <f>IF(ISERROR(IF(H141=K141,$K$2,IF(H141&gt;K141,$K$3,$K$4))),"",IF(H141=K141,$K$2,IF(H141&gt;K141,$K$3,$K$4)))</f>
        <v>0</v>
      </c>
      <c r="M141" s="52">
        <f t="shared" si="44"/>
      </c>
      <c r="N141" s="54">
        <f t="shared" si="45"/>
      </c>
      <c r="O141" s="54">
        <f>IF(ISERROR(N141*0.552),"",N141*0.552)</f>
      </c>
      <c r="P141" s="54">
        <f>IF(ISERROR(M141/O141),"",M141/O141)</f>
      </c>
      <c r="Q141" s="54">
        <f>IF(ISERROR(P141^1.771479),"",P141^1.771479)</f>
      </c>
      <c r="R141" s="55">
        <f>IF(ISERROR(Q141*100),"",Q141*100)</f>
      </c>
      <c r="S141" s="75"/>
      <c r="T141" s="52">
        <f t="shared" si="50"/>
      </c>
      <c r="U141" s="75"/>
      <c r="V141" s="57">
        <f>IF(ISERROR(U141*$Y$7),"",U141*$Y$7)</f>
        <v>0</v>
      </c>
      <c r="W141" s="57">
        <f>IF(ISERROR(V141+U141),"",V141+U141)</f>
        <v>0</v>
      </c>
      <c r="X141" s="57">
        <f>IF(ISERROR(Q141*W141),"",Q141*W141)</f>
      </c>
      <c r="Y141" s="52">
        <f>IF(ISERROR(T141-X141),"",T141-X141)</f>
      </c>
      <c r="Z141" s="74"/>
      <c r="AA141" s="59"/>
    </row>
    <row r="142" spans="1:27" ht="18.75" customHeight="1">
      <c r="A142" s="76"/>
      <c r="B142" s="76"/>
      <c r="C142" s="66" t="e">
        <f>VLOOKUP($B142,[0]!Loadunits,7)</f>
        <v>#N/A</v>
      </c>
      <c r="D142" s="66" t="e">
        <f>VLOOKUP($B142,[0]!Loadunits,6)</f>
        <v>#N/A</v>
      </c>
      <c r="E142" s="66" t="e">
        <f>VLOOKUP($B142,[0]!Loadunits,2)</f>
        <v>#N/A</v>
      </c>
      <c r="F142" s="66" t="e">
        <f>VLOOKUP($B142,[0]!Loadunits,1)</f>
        <v>#N/A</v>
      </c>
      <c r="G142" s="67">
        <f t="shared" si="42"/>
      </c>
      <c r="H142" s="68">
        <f>IF(ISERROR(VLOOKUP($G142,[0]!flow,3)),"",VLOOKUP($G142,[0]!flow,3))</f>
      </c>
      <c r="I142" s="51" t="e">
        <f>VLOOKUP($H142,[0]!pipe,2)</f>
        <v>#N/A</v>
      </c>
      <c r="J142" s="51" t="e">
        <f>(I142/2000)*(I142/2000)*3.14</f>
        <v>#N/A</v>
      </c>
      <c r="K142" s="83">
        <f>IF(ISERROR(VLOOKUP($G142,[0]!flow,3)),"",VLOOKUP($G142,[0]!flow,3))</f>
      </c>
      <c r="L142" s="94">
        <f>IF(ISERROR(IF(H142=K142,$K$2,IF(H142&gt;K142,$K$3,$K$4))),"",IF(H142=K142,$K$2,IF(H142&gt;K142,$K$3,$K$4)))</f>
        <v>0</v>
      </c>
      <c r="M142" s="67">
        <f t="shared" si="44"/>
      </c>
      <c r="N142" s="69">
        <f t="shared" si="45"/>
      </c>
      <c r="O142" s="69">
        <f>IF(ISERROR(N142*0.552),"",N142*0.552)</f>
      </c>
      <c r="P142" s="69">
        <f>IF(ISERROR(M142/O142),"",M142/O142)</f>
      </c>
      <c r="Q142" s="69">
        <f>IF(ISERROR(P142^1.771479),"",P142^1.771479)</f>
      </c>
      <c r="R142" s="70">
        <f>IF(ISERROR(Q142*100),"",Q142*100)</f>
      </c>
      <c r="S142" s="77"/>
      <c r="T142" s="67">
        <f t="shared" si="50"/>
      </c>
      <c r="U142" s="77"/>
      <c r="V142" s="72">
        <f>IF(ISERROR(U142*$Y$7),"",U142*$Y$7)</f>
        <v>0</v>
      </c>
      <c r="W142" s="72">
        <f>IF(ISERROR(V142+U142),"",V142+U142)</f>
        <v>0</v>
      </c>
      <c r="X142" s="72">
        <f>IF(ISERROR(Q142*W142),"",Q142*W142)</f>
      </c>
      <c r="Y142" s="67">
        <f>IF(ISERROR(T142-X142),"",T142-X142)</f>
      </c>
      <c r="Z142" s="76"/>
      <c r="AA142" s="73"/>
    </row>
  </sheetData>
  <sheetProtection/>
  <mergeCells count="11">
    <mergeCell ref="R7:X7"/>
    <mergeCell ref="V2:V3"/>
    <mergeCell ref="V4:V5"/>
    <mergeCell ref="W2:Y3"/>
    <mergeCell ref="L2:M3"/>
    <mergeCell ref="L4:M5"/>
    <mergeCell ref="R2:U3"/>
    <mergeCell ref="R4:U5"/>
    <mergeCell ref="W4:Y5"/>
    <mergeCell ref="AA4:AA5"/>
    <mergeCell ref="AA2:AA3"/>
  </mergeCells>
  <conditionalFormatting sqref="I137:J142">
    <cfRule type="expression" priority="1" dxfId="12" stopIfTrue="1">
      <formula>ISNA(I143)</formula>
    </cfRule>
  </conditionalFormatting>
  <conditionalFormatting sqref="L11">
    <cfRule type="expression" priority="2" dxfId="13" stopIfTrue="1">
      <formula>ISNA(L23)</formula>
    </cfRule>
  </conditionalFormatting>
  <conditionalFormatting sqref="T12:T142 K12:K142 H12:H142">
    <cfRule type="expression" priority="3" dxfId="12" stopIfTrue="1">
      <formula>ISNA(H12)</formula>
    </cfRule>
  </conditionalFormatting>
  <printOptions/>
  <pageMargins left="0.4724409448818898" right="0.4724409448818898" top="0.7874015748031497" bottom="0.7874015748031497" header="0.3937007874015748" footer="0.3937007874015748"/>
  <pageSetup fitToHeight="0" fitToWidth="1" horizontalDpi="600" verticalDpi="600" orientation="portrait" paperSize="9" scale="43" r:id="rId1"/>
  <headerFooter alignWithMargins="0">
    <oddHeader>&amp;C&amp;F</oddHeader>
    <oddFooter>&amp;L&amp;Z&amp;F&amp;A&amp;CPage &amp;P</oddFooter>
  </headerFooter>
  <rowBreaks count="1" manualBreakCount="1">
    <brk id="76" max="26" man="1"/>
  </rowBreaks>
  <ignoredErrors>
    <ignoredError sqref="H18:H1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view="pageBreakPreview" zoomScaleNormal="75" zoomScaleSheetLayoutView="100" zoomScalePageLayoutView="0" workbookViewId="0" topLeftCell="A1">
      <selection activeCell="A13" sqref="A13:B13"/>
    </sheetView>
  </sheetViews>
  <sheetFormatPr defaultColWidth="9.140625" defaultRowHeight="12.75"/>
  <cols>
    <col min="1" max="5" width="4.8515625" style="103" customWidth="1"/>
    <col min="6" max="7" width="4.8515625" style="104" customWidth="1"/>
    <col min="8" max="20" width="4.8515625" style="103" customWidth="1"/>
    <col min="21" max="23" width="4.7109375" style="103" customWidth="1"/>
    <col min="24" max="24" width="4.7109375" style="191" hidden="1" customWidth="1"/>
    <col min="25" max="25" width="6.57421875" style="191" hidden="1" customWidth="1"/>
    <col min="26" max="26" width="6.140625" style="103" customWidth="1"/>
    <col min="27" max="27" width="4.7109375" style="103" customWidth="1"/>
    <col min="28" max="16384" width="9.140625" style="103" customWidth="1"/>
  </cols>
  <sheetData>
    <row r="1" spans="1:20" ht="11.25" customHeight="1">
      <c r="A1" s="96"/>
      <c r="B1" s="97"/>
      <c r="C1" s="97"/>
      <c r="D1" s="97"/>
      <c r="E1" s="97"/>
      <c r="F1" s="98"/>
      <c r="G1" s="99"/>
      <c r="H1" s="97"/>
      <c r="I1" s="97"/>
      <c r="J1" s="97"/>
      <c r="K1" s="97"/>
      <c r="L1" s="100"/>
      <c r="M1" s="101" t="s">
        <v>230</v>
      </c>
      <c r="N1" s="97"/>
      <c r="O1" s="100"/>
      <c r="P1" s="101" t="s">
        <v>231</v>
      </c>
      <c r="Q1" s="97"/>
      <c r="R1" s="100"/>
      <c r="S1" s="101" t="s">
        <v>232</v>
      </c>
      <c r="T1" s="102"/>
    </row>
    <row r="2" spans="1:20" ht="24.75" customHeight="1">
      <c r="A2" s="325"/>
      <c r="B2" s="326"/>
      <c r="C2" s="326"/>
      <c r="D2" s="326"/>
      <c r="E2" s="326"/>
      <c r="F2" s="326"/>
      <c r="G2" s="327"/>
      <c r="H2" s="105" t="s">
        <v>233</v>
      </c>
      <c r="I2" s="106"/>
      <c r="J2" s="106"/>
      <c r="K2" s="106"/>
      <c r="L2" s="107"/>
      <c r="M2" s="108"/>
      <c r="N2" s="328"/>
      <c r="O2" s="329"/>
      <c r="P2" s="108"/>
      <c r="Q2" s="109" t="s">
        <v>234</v>
      </c>
      <c r="R2" s="110"/>
      <c r="S2" s="108"/>
      <c r="T2" s="111"/>
    </row>
    <row r="3" spans="1:20" ht="21.75" customHeight="1">
      <c r="A3" s="112"/>
      <c r="B3" s="113"/>
      <c r="C3" s="114"/>
      <c r="D3" s="114"/>
      <c r="E3" s="114"/>
      <c r="F3" s="115"/>
      <c r="G3" s="116"/>
      <c r="H3" s="117" t="s">
        <v>235</v>
      </c>
      <c r="J3" s="332"/>
      <c r="K3" s="332"/>
      <c r="L3" s="332"/>
      <c r="M3" s="332"/>
      <c r="N3" s="332"/>
      <c r="O3" s="332"/>
      <c r="P3" s="333"/>
      <c r="Q3" s="118" t="s">
        <v>236</v>
      </c>
      <c r="R3" s="119"/>
      <c r="S3" s="119"/>
      <c r="T3" s="120"/>
    </row>
    <row r="4" spans="1:20" ht="21.75" customHeight="1">
      <c r="A4" s="121"/>
      <c r="B4" s="122"/>
      <c r="C4" s="122"/>
      <c r="D4" s="122"/>
      <c r="E4" s="122"/>
      <c r="F4" s="123"/>
      <c r="G4" s="124"/>
      <c r="H4" s="125"/>
      <c r="I4" s="126"/>
      <c r="J4" s="126"/>
      <c r="K4" s="126"/>
      <c r="L4" s="126"/>
      <c r="M4" s="126"/>
      <c r="N4" s="126"/>
      <c r="O4" s="126"/>
      <c r="P4" s="127"/>
      <c r="Q4" s="128" t="s">
        <v>237</v>
      </c>
      <c r="R4" s="129"/>
      <c r="S4" s="129"/>
      <c r="T4" s="130"/>
    </row>
    <row r="5" spans="1:21" ht="19.5" customHeight="1">
      <c r="A5" s="131" t="s">
        <v>75</v>
      </c>
      <c r="B5" s="132"/>
      <c r="C5" s="133"/>
      <c r="D5" s="134" t="s">
        <v>238</v>
      </c>
      <c r="E5" s="135"/>
      <c r="G5" s="136"/>
      <c r="H5" s="137" t="s">
        <v>239</v>
      </c>
      <c r="I5" s="138"/>
      <c r="J5" s="334" t="s">
        <v>258</v>
      </c>
      <c r="K5" s="334"/>
      <c r="L5" s="334"/>
      <c r="M5" s="334"/>
      <c r="N5" s="334"/>
      <c r="O5" s="334"/>
      <c r="P5" s="334"/>
      <c r="Q5" s="139"/>
      <c r="S5" s="114"/>
      <c r="T5" s="140"/>
      <c r="U5" s="141"/>
    </row>
    <row r="6" spans="1:21" ht="19.5" customHeight="1" thickBot="1">
      <c r="A6" s="142" t="s">
        <v>75</v>
      </c>
      <c r="B6" s="330"/>
      <c r="C6" s="331"/>
      <c r="D6" s="143" t="s">
        <v>240</v>
      </c>
      <c r="E6" s="144"/>
      <c r="F6" s="145"/>
      <c r="G6" s="146"/>
      <c r="H6" s="147"/>
      <c r="I6" s="148"/>
      <c r="J6" s="148"/>
      <c r="K6" s="148"/>
      <c r="L6" s="148"/>
      <c r="M6" s="148"/>
      <c r="N6" s="148"/>
      <c r="O6" s="148"/>
      <c r="P6" s="149"/>
      <c r="Q6" s="150"/>
      <c r="R6" s="151"/>
      <c r="S6" s="151"/>
      <c r="T6" s="152"/>
      <c r="U6" s="153"/>
    </row>
    <row r="7" spans="1:21" ht="48" customHeight="1">
      <c r="A7" s="318" t="s">
        <v>241</v>
      </c>
      <c r="B7" s="319"/>
      <c r="C7" s="291" t="s">
        <v>242</v>
      </c>
      <c r="D7" s="292"/>
      <c r="E7" s="293"/>
      <c r="F7" s="285" t="s">
        <v>243</v>
      </c>
      <c r="G7" s="286"/>
      <c r="H7" s="154" t="s">
        <v>244</v>
      </c>
      <c r="I7" s="155"/>
      <c r="J7" s="156" t="s">
        <v>245</v>
      </c>
      <c r="K7" s="155"/>
      <c r="L7" s="156" t="s">
        <v>246</v>
      </c>
      <c r="M7" s="156"/>
      <c r="N7" s="155"/>
      <c r="O7" s="157" t="s">
        <v>247</v>
      </c>
      <c r="P7" s="157"/>
      <c r="Q7" s="158"/>
      <c r="R7" s="158"/>
      <c r="S7" s="158"/>
      <c r="T7" s="159"/>
      <c r="U7" s="141"/>
    </row>
    <row r="8" spans="1:21" ht="14.25">
      <c r="A8" s="160"/>
      <c r="B8" s="161"/>
      <c r="C8" s="289" t="s">
        <v>248</v>
      </c>
      <c r="D8" s="290"/>
      <c r="E8" s="162"/>
      <c r="F8" s="287" t="s">
        <v>249</v>
      </c>
      <c r="G8" s="288"/>
      <c r="H8" s="163" t="s">
        <v>250</v>
      </c>
      <c r="I8" s="162"/>
      <c r="J8" s="164" t="s">
        <v>251</v>
      </c>
      <c r="K8" s="162"/>
      <c r="L8" s="164" t="s">
        <v>251</v>
      </c>
      <c r="M8" s="164"/>
      <c r="N8" s="165"/>
      <c r="O8" s="166"/>
      <c r="P8" s="167"/>
      <c r="Q8" s="167"/>
      <c r="R8" s="167"/>
      <c r="S8" s="167"/>
      <c r="T8" s="168"/>
      <c r="U8" s="141"/>
    </row>
    <row r="9" spans="1:21" ht="14.25">
      <c r="A9" s="323" t="s">
        <v>131</v>
      </c>
      <c r="B9" s="324"/>
      <c r="C9" s="313">
        <f>VLOOKUP(A9,'HW Sizing'!A12:U142,21,FALSE)</f>
        <v>22</v>
      </c>
      <c r="D9" s="314"/>
      <c r="E9" s="315"/>
      <c r="F9" s="335">
        <f>VLOOKUP(A9,'HW Sizing'!$A$12:$H$142,8,FALSE)</f>
        <v>133</v>
      </c>
      <c r="G9" s="336"/>
      <c r="H9" s="296">
        <f aca="true" t="shared" si="0" ref="H9:H34">VLOOKUP(F9,$X$11:$Y$19,2)</f>
        <v>30</v>
      </c>
      <c r="I9" s="297"/>
      <c r="J9" s="198">
        <f>IF(ISERROR(C9*H9),"",C9*H9)</f>
        <v>660</v>
      </c>
      <c r="K9" s="199"/>
      <c r="L9" s="198">
        <f>IF(ISERROR(J9),"",J9)</f>
        <v>660</v>
      </c>
      <c r="M9" s="208"/>
      <c r="N9" s="201"/>
      <c r="O9" s="173"/>
      <c r="P9" s="173"/>
      <c r="Q9" s="173"/>
      <c r="R9" s="173"/>
      <c r="S9" s="173"/>
      <c r="T9" s="174"/>
      <c r="U9" s="141"/>
    </row>
    <row r="10" spans="1:21" ht="14.25">
      <c r="A10" s="321" t="s">
        <v>132</v>
      </c>
      <c r="B10" s="322"/>
      <c r="C10" s="310">
        <f>VLOOKUP(A10,'HW Sizing'!A13:U143,21,FALSE)</f>
        <v>35</v>
      </c>
      <c r="D10" s="311"/>
      <c r="E10" s="312"/>
      <c r="F10" s="283">
        <f>VLOOKUP(A10,'HW Sizing'!$A$12:$H$142,8,FALSE)</f>
        <v>108</v>
      </c>
      <c r="G10" s="284"/>
      <c r="H10" s="279">
        <f t="shared" si="0"/>
        <v>30</v>
      </c>
      <c r="I10" s="280"/>
      <c r="J10" s="200">
        <f>IF(ISERROR(C10*H10),"",C10*H10)</f>
        <v>1050</v>
      </c>
      <c r="K10" s="201"/>
      <c r="L10" s="200">
        <f aca="true" t="shared" si="1" ref="L10:L34">IF(ISERROR(L9+J10),"",L9+J10)</f>
        <v>1710</v>
      </c>
      <c r="M10" s="208"/>
      <c r="N10" s="201"/>
      <c r="O10" s="173"/>
      <c r="P10" s="173"/>
      <c r="Q10" s="173"/>
      <c r="R10" s="173"/>
      <c r="S10" s="173"/>
      <c r="T10" s="174"/>
      <c r="U10" s="141"/>
    </row>
    <row r="11" spans="1:26" ht="14.25">
      <c r="A11" s="321" t="s">
        <v>133</v>
      </c>
      <c r="B11" s="322"/>
      <c r="C11" s="310">
        <f>VLOOKUP(A11,'HW Sizing'!A14:U144,21,FALSE)</f>
        <v>40</v>
      </c>
      <c r="D11" s="311"/>
      <c r="E11" s="312"/>
      <c r="F11" s="283">
        <f>VLOOKUP(A11,'HW Sizing'!$A$12:$H$142,8,FALSE)</f>
        <v>108</v>
      </c>
      <c r="G11" s="284"/>
      <c r="H11" s="279">
        <f t="shared" si="0"/>
        <v>30</v>
      </c>
      <c r="I11" s="280"/>
      <c r="J11" s="200">
        <f aca="true" t="shared" si="2" ref="J11:J30">IF(ISERROR(C11*H11),"",C11*H11)</f>
        <v>1200</v>
      </c>
      <c r="K11" s="201"/>
      <c r="L11" s="200">
        <f t="shared" si="1"/>
        <v>2910</v>
      </c>
      <c r="M11" s="208"/>
      <c r="N11" s="201"/>
      <c r="O11" s="173"/>
      <c r="P11" s="173"/>
      <c r="Q11" s="173"/>
      <c r="R11" s="173"/>
      <c r="S11" s="173"/>
      <c r="T11" s="174"/>
      <c r="U11" s="141"/>
      <c r="X11" s="191">
        <v>15</v>
      </c>
      <c r="Y11" s="191">
        <v>11.4</v>
      </c>
      <c r="Z11" s="192"/>
    </row>
    <row r="12" spans="1:26" ht="14.25">
      <c r="A12" s="321" t="s">
        <v>134</v>
      </c>
      <c r="B12" s="322"/>
      <c r="C12" s="310">
        <f>VLOOKUP(A12,'HW Sizing'!A15:U145,21,FALSE)</f>
        <v>0</v>
      </c>
      <c r="D12" s="311"/>
      <c r="E12" s="312"/>
      <c r="F12" s="283">
        <f>VLOOKUP(A12,'HW Sizing'!$A$12:$H$142,8,FALSE)</f>
      </c>
      <c r="G12" s="284"/>
      <c r="H12" s="279" t="e">
        <f t="shared" si="0"/>
        <v>#N/A</v>
      </c>
      <c r="I12" s="280"/>
      <c r="J12" s="200">
        <f t="shared" si="2"/>
      </c>
      <c r="K12" s="201"/>
      <c r="L12" s="200">
        <f t="shared" si="1"/>
      </c>
      <c r="M12" s="208"/>
      <c r="N12" s="201"/>
      <c r="O12" s="173"/>
      <c r="P12" s="173"/>
      <c r="Q12" s="173"/>
      <c r="R12" s="173"/>
      <c r="S12" s="173"/>
      <c r="T12" s="174"/>
      <c r="U12" s="141"/>
      <c r="X12" s="191">
        <v>22</v>
      </c>
      <c r="Y12" s="191">
        <v>13.8</v>
      </c>
      <c r="Z12" s="192"/>
    </row>
    <row r="13" spans="1:26" ht="14.25">
      <c r="A13" s="321" t="s">
        <v>135</v>
      </c>
      <c r="B13" s="322"/>
      <c r="C13" s="310">
        <f>VLOOKUP(A13,'HW Sizing'!A16:U146,21,FALSE)</f>
        <v>0</v>
      </c>
      <c r="D13" s="311"/>
      <c r="E13" s="312"/>
      <c r="F13" s="283">
        <f>VLOOKUP(A13,'HW Sizing'!$A$12:$H$142,8,FALSE)</f>
      </c>
      <c r="G13" s="284"/>
      <c r="H13" s="279" t="e">
        <f t="shared" si="0"/>
        <v>#N/A</v>
      </c>
      <c r="I13" s="280"/>
      <c r="J13" s="200">
        <f t="shared" si="2"/>
      </c>
      <c r="K13" s="201"/>
      <c r="L13" s="200">
        <f t="shared" si="1"/>
      </c>
      <c r="M13" s="208"/>
      <c r="N13" s="201"/>
      <c r="O13" s="173"/>
      <c r="P13" s="173"/>
      <c r="Q13" s="173"/>
      <c r="R13" s="173"/>
      <c r="S13" s="173"/>
      <c r="T13" s="174"/>
      <c r="U13" s="141"/>
      <c r="X13" s="191">
        <v>28</v>
      </c>
      <c r="Y13" s="191">
        <v>15</v>
      </c>
      <c r="Z13" s="192"/>
    </row>
    <row r="14" spans="1:26" ht="14.25">
      <c r="A14" s="321" t="s">
        <v>136</v>
      </c>
      <c r="B14" s="322"/>
      <c r="C14" s="310">
        <f>VLOOKUP(A14,'HW Sizing'!A17:U147,21,FALSE)</f>
        <v>0</v>
      </c>
      <c r="D14" s="311"/>
      <c r="E14" s="312"/>
      <c r="F14" s="283">
        <f>VLOOKUP(A14,'HW Sizing'!$A$12:$H$142,8,FALSE)</f>
      </c>
      <c r="G14" s="284"/>
      <c r="H14" s="279" t="e">
        <f t="shared" si="0"/>
        <v>#N/A</v>
      </c>
      <c r="I14" s="280"/>
      <c r="J14" s="200">
        <f t="shared" si="2"/>
      </c>
      <c r="K14" s="201"/>
      <c r="L14" s="200">
        <f t="shared" si="1"/>
      </c>
      <c r="M14" s="208"/>
      <c r="N14" s="201"/>
      <c r="O14" s="173"/>
      <c r="P14" s="173"/>
      <c r="Q14" s="170"/>
      <c r="R14" s="173"/>
      <c r="S14" s="173"/>
      <c r="T14" s="174"/>
      <c r="U14" s="141"/>
      <c r="X14" s="191">
        <v>35</v>
      </c>
      <c r="Y14" s="191">
        <v>17.4</v>
      </c>
      <c r="Z14" s="192"/>
    </row>
    <row r="15" spans="1:26" ht="14.25">
      <c r="A15" s="321" t="s">
        <v>137</v>
      </c>
      <c r="B15" s="322"/>
      <c r="C15" s="310">
        <f>VLOOKUP(A15,'HW Sizing'!A18:U148,21,FALSE)</f>
        <v>0</v>
      </c>
      <c r="D15" s="311"/>
      <c r="E15" s="312"/>
      <c r="F15" s="283">
        <f>VLOOKUP(A15,'HW Sizing'!$A$12:$H$142,8,FALSE)</f>
      </c>
      <c r="G15" s="284"/>
      <c r="H15" s="279" t="e">
        <f t="shared" si="0"/>
        <v>#N/A</v>
      </c>
      <c r="I15" s="280"/>
      <c r="J15" s="200">
        <f t="shared" si="2"/>
      </c>
      <c r="K15" s="201"/>
      <c r="L15" s="200">
        <f t="shared" si="1"/>
      </c>
      <c r="M15" s="208"/>
      <c r="N15" s="201"/>
      <c r="O15" s="173"/>
      <c r="P15" s="173"/>
      <c r="Q15" s="173"/>
      <c r="R15" s="173"/>
      <c r="S15" s="173"/>
      <c r="T15" s="174"/>
      <c r="U15" s="141"/>
      <c r="X15" s="191">
        <v>42</v>
      </c>
      <c r="Y15" s="193">
        <v>19.2</v>
      </c>
      <c r="Z15" s="193"/>
    </row>
    <row r="16" spans="1:26" ht="14.25">
      <c r="A16" s="321" t="s">
        <v>138</v>
      </c>
      <c r="B16" s="322"/>
      <c r="C16" s="310">
        <f>VLOOKUP(A16,'HW Sizing'!A19:U149,21,FALSE)</f>
        <v>0</v>
      </c>
      <c r="D16" s="311"/>
      <c r="E16" s="312"/>
      <c r="F16" s="283">
        <f>VLOOKUP(A16,'HW Sizing'!$A$12:$H$142,8,FALSE)</f>
      </c>
      <c r="G16" s="284"/>
      <c r="H16" s="279" t="e">
        <f t="shared" si="0"/>
        <v>#N/A</v>
      </c>
      <c r="I16" s="280"/>
      <c r="J16" s="200">
        <f t="shared" si="2"/>
      </c>
      <c r="K16" s="201"/>
      <c r="L16" s="200">
        <f t="shared" si="1"/>
      </c>
      <c r="M16" s="208"/>
      <c r="N16" s="201"/>
      <c r="O16" s="173"/>
      <c r="P16" s="173"/>
      <c r="Q16" s="173"/>
      <c r="R16" s="173"/>
      <c r="S16" s="173"/>
      <c r="T16" s="174"/>
      <c r="U16" s="141"/>
      <c r="X16" s="191">
        <v>54</v>
      </c>
      <c r="Y16" s="192">
        <v>22.2</v>
      </c>
      <c r="Z16" s="192"/>
    </row>
    <row r="17" spans="1:26" ht="14.25">
      <c r="A17" s="321" t="s">
        <v>139</v>
      </c>
      <c r="B17" s="322"/>
      <c r="C17" s="310">
        <f>VLOOKUP(A17,'HW Sizing'!A20:U150,21,FALSE)</f>
        <v>0</v>
      </c>
      <c r="D17" s="311"/>
      <c r="E17" s="312"/>
      <c r="F17" s="283">
        <f>VLOOKUP(A17,'HW Sizing'!$A$12:$H$142,8,FALSE)</f>
      </c>
      <c r="G17" s="284"/>
      <c r="H17" s="279" t="e">
        <f t="shared" si="0"/>
        <v>#N/A</v>
      </c>
      <c r="I17" s="280"/>
      <c r="J17" s="200">
        <f t="shared" si="2"/>
      </c>
      <c r="K17" s="201"/>
      <c r="L17" s="200">
        <f t="shared" si="1"/>
      </c>
      <c r="M17" s="208"/>
      <c r="N17" s="201"/>
      <c r="O17" s="173"/>
      <c r="P17" s="173"/>
      <c r="Q17" s="173"/>
      <c r="R17" s="173"/>
      <c r="S17" s="173"/>
      <c r="T17" s="174"/>
      <c r="U17" s="141"/>
      <c r="X17" s="191">
        <v>67</v>
      </c>
      <c r="Y17" s="192">
        <v>26.4</v>
      </c>
      <c r="Z17" s="192"/>
    </row>
    <row r="18" spans="1:26" ht="14.25">
      <c r="A18" s="321" t="s">
        <v>140</v>
      </c>
      <c r="B18" s="322"/>
      <c r="C18" s="310">
        <f>VLOOKUP(A18,'HW Sizing'!A21:U151,21,FALSE)</f>
        <v>0</v>
      </c>
      <c r="D18" s="311"/>
      <c r="E18" s="312"/>
      <c r="F18" s="283">
        <f>VLOOKUP(A18,'HW Sizing'!$A$12:$H$142,8,FALSE)</f>
      </c>
      <c r="G18" s="284"/>
      <c r="H18" s="279" t="e">
        <f t="shared" si="0"/>
        <v>#N/A</v>
      </c>
      <c r="I18" s="280"/>
      <c r="J18" s="200">
        <f t="shared" si="2"/>
      </c>
      <c r="K18" s="201"/>
      <c r="L18" s="200">
        <f t="shared" si="1"/>
      </c>
      <c r="M18" s="208"/>
      <c r="N18" s="201"/>
      <c r="O18" s="173"/>
      <c r="P18" s="173"/>
      <c r="Q18" s="173"/>
      <c r="R18" s="173"/>
      <c r="S18" s="173"/>
      <c r="T18" s="174"/>
      <c r="U18" s="141"/>
      <c r="X18" s="191">
        <v>76</v>
      </c>
      <c r="Y18" s="192">
        <v>30</v>
      </c>
      <c r="Z18" s="192"/>
    </row>
    <row r="19" spans="1:21" ht="14.25">
      <c r="A19" s="321" t="s">
        <v>141</v>
      </c>
      <c r="B19" s="322"/>
      <c r="C19" s="310">
        <f>VLOOKUP(A19,'HW Sizing'!A22:U152,21,FALSE)</f>
        <v>0</v>
      </c>
      <c r="D19" s="311"/>
      <c r="E19" s="312"/>
      <c r="F19" s="283">
        <f>VLOOKUP(A19,'HW Sizing'!$A$12:$H$142,8,FALSE)</f>
      </c>
      <c r="G19" s="284"/>
      <c r="H19" s="279" t="e">
        <f t="shared" si="0"/>
        <v>#N/A</v>
      </c>
      <c r="I19" s="280"/>
      <c r="J19" s="200">
        <f t="shared" si="2"/>
      </c>
      <c r="K19" s="201"/>
      <c r="L19" s="200">
        <f t="shared" si="1"/>
      </c>
      <c r="M19" s="208"/>
      <c r="N19" s="201"/>
      <c r="O19" s="173"/>
      <c r="P19" s="173"/>
      <c r="Q19" s="173"/>
      <c r="R19" s="173"/>
      <c r="S19" s="173"/>
      <c r="T19" s="174"/>
      <c r="U19" s="141"/>
    </row>
    <row r="20" spans="1:21" ht="14.25">
      <c r="A20" s="321" t="s">
        <v>142</v>
      </c>
      <c r="B20" s="322"/>
      <c r="C20" s="310">
        <f>VLOOKUP(A20,'HW Sizing'!A23:U153,21,FALSE)</f>
        <v>0</v>
      </c>
      <c r="D20" s="311"/>
      <c r="E20" s="312"/>
      <c r="F20" s="283">
        <f>VLOOKUP(A20,'HW Sizing'!$A$12:$H$142,8,FALSE)</f>
      </c>
      <c r="G20" s="284"/>
      <c r="H20" s="279" t="e">
        <f t="shared" si="0"/>
        <v>#N/A</v>
      </c>
      <c r="I20" s="280"/>
      <c r="J20" s="200">
        <f t="shared" si="2"/>
      </c>
      <c r="K20" s="201"/>
      <c r="L20" s="200">
        <f t="shared" si="1"/>
      </c>
      <c r="M20" s="208"/>
      <c r="N20" s="201"/>
      <c r="O20" s="173"/>
      <c r="P20" s="173"/>
      <c r="Q20" s="173"/>
      <c r="R20" s="173"/>
      <c r="S20" s="173"/>
      <c r="T20" s="174"/>
      <c r="U20" s="141"/>
    </row>
    <row r="21" spans="1:21" ht="14.25">
      <c r="A21" s="321" t="s">
        <v>143</v>
      </c>
      <c r="B21" s="322"/>
      <c r="C21" s="310">
        <f>VLOOKUP(A21,'HW Sizing'!A24:U154,21,FALSE)</f>
        <v>0</v>
      </c>
      <c r="D21" s="311"/>
      <c r="E21" s="312"/>
      <c r="F21" s="283">
        <f>VLOOKUP(A21,'HW Sizing'!$A$12:$H$142,8,FALSE)</f>
      </c>
      <c r="G21" s="284"/>
      <c r="H21" s="279" t="e">
        <f t="shared" si="0"/>
        <v>#N/A</v>
      </c>
      <c r="I21" s="280"/>
      <c r="J21" s="200">
        <f t="shared" si="2"/>
      </c>
      <c r="K21" s="201"/>
      <c r="L21" s="200">
        <f t="shared" si="1"/>
      </c>
      <c r="M21" s="208"/>
      <c r="N21" s="201"/>
      <c r="O21" s="173"/>
      <c r="P21" s="173"/>
      <c r="Q21" s="173"/>
      <c r="R21" s="173"/>
      <c r="S21" s="173"/>
      <c r="T21" s="174"/>
      <c r="U21" s="141"/>
    </row>
    <row r="22" spans="1:21" ht="14.25">
      <c r="A22" s="321" t="s">
        <v>144</v>
      </c>
      <c r="B22" s="322"/>
      <c r="C22" s="310">
        <f>VLOOKUP(A22,'HW Sizing'!A25:U155,21,FALSE)</f>
        <v>0</v>
      </c>
      <c r="D22" s="311"/>
      <c r="E22" s="312"/>
      <c r="F22" s="283">
        <f>VLOOKUP(A22,'HW Sizing'!$A$12:$H$142,8,FALSE)</f>
      </c>
      <c r="G22" s="284"/>
      <c r="H22" s="279" t="e">
        <f t="shared" si="0"/>
        <v>#N/A</v>
      </c>
      <c r="I22" s="280"/>
      <c r="J22" s="200">
        <f t="shared" si="2"/>
      </c>
      <c r="K22" s="201"/>
      <c r="L22" s="200">
        <f t="shared" si="1"/>
      </c>
      <c r="M22" s="208"/>
      <c r="N22" s="201"/>
      <c r="O22" s="173"/>
      <c r="P22" s="173"/>
      <c r="Q22" s="173"/>
      <c r="R22" s="173"/>
      <c r="S22" s="173"/>
      <c r="T22" s="174"/>
      <c r="U22" s="141"/>
    </row>
    <row r="23" spans="1:21" ht="14.25">
      <c r="A23" s="321" t="s">
        <v>145</v>
      </c>
      <c r="B23" s="322"/>
      <c r="C23" s="310">
        <f>VLOOKUP(A23,'HW Sizing'!A26:U156,21,FALSE)</f>
        <v>0</v>
      </c>
      <c r="D23" s="311"/>
      <c r="E23" s="312"/>
      <c r="F23" s="283">
        <f>VLOOKUP(A23,'HW Sizing'!$A$12:$H$142,8,FALSE)</f>
      </c>
      <c r="G23" s="284"/>
      <c r="H23" s="279" t="e">
        <f t="shared" si="0"/>
        <v>#N/A</v>
      </c>
      <c r="I23" s="280"/>
      <c r="J23" s="200">
        <f t="shared" si="2"/>
      </c>
      <c r="K23" s="201"/>
      <c r="L23" s="200">
        <f t="shared" si="1"/>
      </c>
      <c r="M23" s="208"/>
      <c r="N23" s="201"/>
      <c r="O23" s="173"/>
      <c r="P23" s="173"/>
      <c r="Q23" s="173"/>
      <c r="R23" s="173"/>
      <c r="S23" s="173"/>
      <c r="T23" s="174"/>
      <c r="U23" s="141"/>
    </row>
    <row r="24" spans="1:21" ht="14.25">
      <c r="A24" s="321" t="s">
        <v>146</v>
      </c>
      <c r="B24" s="322"/>
      <c r="C24" s="310">
        <f>VLOOKUP(A24,'HW Sizing'!A27:U157,21,FALSE)</f>
        <v>0</v>
      </c>
      <c r="D24" s="311"/>
      <c r="E24" s="312"/>
      <c r="F24" s="283">
        <f>VLOOKUP(A24,'HW Sizing'!$A$12:$H$142,8,FALSE)</f>
      </c>
      <c r="G24" s="284"/>
      <c r="H24" s="279" t="e">
        <f t="shared" si="0"/>
        <v>#N/A</v>
      </c>
      <c r="I24" s="280"/>
      <c r="J24" s="200">
        <f t="shared" si="2"/>
      </c>
      <c r="K24" s="201"/>
      <c r="L24" s="200">
        <f t="shared" si="1"/>
      </c>
      <c r="M24" s="208"/>
      <c r="N24" s="201"/>
      <c r="O24" s="173"/>
      <c r="P24" s="173"/>
      <c r="Q24" s="173"/>
      <c r="R24" s="173"/>
      <c r="S24" s="173"/>
      <c r="T24" s="174"/>
      <c r="U24" s="141"/>
    </row>
    <row r="25" spans="1:21" ht="14.25">
      <c r="A25" s="321" t="s">
        <v>147</v>
      </c>
      <c r="B25" s="322"/>
      <c r="C25" s="310">
        <f>VLOOKUP(A25,'HW Sizing'!A28:U158,21,FALSE)</f>
        <v>0</v>
      </c>
      <c r="D25" s="311"/>
      <c r="E25" s="312"/>
      <c r="F25" s="283">
        <f>VLOOKUP(A25,'HW Sizing'!$A$12:$H$142,8,FALSE)</f>
      </c>
      <c r="G25" s="284"/>
      <c r="H25" s="279" t="e">
        <f t="shared" si="0"/>
        <v>#N/A</v>
      </c>
      <c r="I25" s="280"/>
      <c r="J25" s="200">
        <f t="shared" si="2"/>
      </c>
      <c r="K25" s="201"/>
      <c r="L25" s="200">
        <f t="shared" si="1"/>
      </c>
      <c r="M25" s="208"/>
      <c r="N25" s="201"/>
      <c r="O25" s="173"/>
      <c r="P25" s="173"/>
      <c r="Q25" s="173"/>
      <c r="R25" s="173"/>
      <c r="S25" s="173"/>
      <c r="T25" s="174"/>
      <c r="U25" s="141"/>
    </row>
    <row r="26" spans="1:21" ht="14.25">
      <c r="A26" s="321" t="s">
        <v>148</v>
      </c>
      <c r="B26" s="322"/>
      <c r="C26" s="310">
        <f>VLOOKUP(A26,'HW Sizing'!A29:U159,21,FALSE)</f>
        <v>0</v>
      </c>
      <c r="D26" s="311"/>
      <c r="E26" s="312"/>
      <c r="F26" s="283">
        <f>VLOOKUP(A26,'HW Sizing'!$A$12:$H$142,8,FALSE)</f>
      </c>
      <c r="G26" s="284"/>
      <c r="H26" s="279" t="e">
        <f t="shared" si="0"/>
        <v>#N/A</v>
      </c>
      <c r="I26" s="280"/>
      <c r="J26" s="200">
        <f t="shared" si="2"/>
      </c>
      <c r="K26" s="201"/>
      <c r="L26" s="200">
        <f t="shared" si="1"/>
      </c>
      <c r="M26" s="208"/>
      <c r="N26" s="201"/>
      <c r="O26" s="173"/>
      <c r="P26" s="173"/>
      <c r="Q26" s="173"/>
      <c r="R26" s="173"/>
      <c r="S26" s="173"/>
      <c r="T26" s="174"/>
      <c r="U26" s="141"/>
    </row>
    <row r="27" spans="1:21" ht="14.25">
      <c r="A27" s="321" t="s">
        <v>149</v>
      </c>
      <c r="B27" s="322"/>
      <c r="C27" s="310">
        <f>VLOOKUP(A27,'HW Sizing'!A30:U160,21,FALSE)</f>
        <v>0</v>
      </c>
      <c r="D27" s="311"/>
      <c r="E27" s="312"/>
      <c r="F27" s="283">
        <f>VLOOKUP(A27,'HW Sizing'!$A$12:$H$142,8,FALSE)</f>
      </c>
      <c r="G27" s="284"/>
      <c r="H27" s="279" t="e">
        <f t="shared" si="0"/>
        <v>#N/A</v>
      </c>
      <c r="I27" s="280"/>
      <c r="J27" s="200">
        <f t="shared" si="2"/>
      </c>
      <c r="K27" s="201"/>
      <c r="L27" s="200">
        <f t="shared" si="1"/>
      </c>
      <c r="M27" s="208"/>
      <c r="N27" s="201"/>
      <c r="O27" s="173"/>
      <c r="P27" s="173"/>
      <c r="Q27" s="173"/>
      <c r="R27" s="173"/>
      <c r="S27" s="173"/>
      <c r="T27" s="174"/>
      <c r="U27" s="141"/>
    </row>
    <row r="28" spans="1:21" ht="14.25">
      <c r="A28" s="321" t="s">
        <v>150</v>
      </c>
      <c r="B28" s="322"/>
      <c r="C28" s="310">
        <f>VLOOKUP(A28,'HW Sizing'!A31:U161,21,FALSE)</f>
        <v>0</v>
      </c>
      <c r="D28" s="311"/>
      <c r="E28" s="312"/>
      <c r="F28" s="283">
        <f>VLOOKUP(A28,'HW Sizing'!$A$12:$H$142,8,FALSE)</f>
      </c>
      <c r="G28" s="284"/>
      <c r="H28" s="279" t="e">
        <f t="shared" si="0"/>
        <v>#N/A</v>
      </c>
      <c r="I28" s="280"/>
      <c r="J28" s="200">
        <f t="shared" si="2"/>
      </c>
      <c r="K28" s="201"/>
      <c r="L28" s="200">
        <f t="shared" si="1"/>
      </c>
      <c r="M28" s="208"/>
      <c r="N28" s="201"/>
      <c r="O28" s="173"/>
      <c r="P28" s="173"/>
      <c r="Q28" s="173"/>
      <c r="R28" s="173"/>
      <c r="S28" s="173"/>
      <c r="T28" s="174"/>
      <c r="U28" s="141"/>
    </row>
    <row r="29" spans="1:21" ht="14.25">
      <c r="A29" s="321" t="s">
        <v>151</v>
      </c>
      <c r="B29" s="322"/>
      <c r="C29" s="310">
        <f>VLOOKUP(A29,'HW Sizing'!A32:U162,21,FALSE)</f>
        <v>0</v>
      </c>
      <c r="D29" s="311"/>
      <c r="E29" s="312"/>
      <c r="F29" s="283">
        <f>VLOOKUP(A29,'HW Sizing'!$A$12:$H$142,8,FALSE)</f>
      </c>
      <c r="G29" s="284"/>
      <c r="H29" s="279" t="e">
        <f t="shared" si="0"/>
        <v>#N/A</v>
      </c>
      <c r="I29" s="280"/>
      <c r="J29" s="200">
        <f t="shared" si="2"/>
      </c>
      <c r="K29" s="201"/>
      <c r="L29" s="200">
        <f t="shared" si="1"/>
      </c>
      <c r="M29" s="208"/>
      <c r="N29" s="201"/>
      <c r="O29" s="173"/>
      <c r="P29" s="173"/>
      <c r="Q29" s="173"/>
      <c r="R29" s="173"/>
      <c r="S29" s="173"/>
      <c r="T29" s="174"/>
      <c r="U29" s="141"/>
    </row>
    <row r="30" spans="1:21" ht="14.25">
      <c r="A30" s="321" t="s">
        <v>152</v>
      </c>
      <c r="B30" s="322"/>
      <c r="C30" s="310">
        <f>VLOOKUP(A30,'HW Sizing'!A33:U163,21,FALSE)</f>
        <v>0</v>
      </c>
      <c r="D30" s="311"/>
      <c r="E30" s="312"/>
      <c r="F30" s="283">
        <f>VLOOKUP(A30,'HW Sizing'!$A$12:$H$142,8,FALSE)</f>
      </c>
      <c r="G30" s="284"/>
      <c r="H30" s="279" t="e">
        <f t="shared" si="0"/>
        <v>#N/A</v>
      </c>
      <c r="I30" s="280"/>
      <c r="J30" s="200">
        <f t="shared" si="2"/>
      </c>
      <c r="K30" s="201"/>
      <c r="L30" s="200">
        <f t="shared" si="1"/>
      </c>
      <c r="M30" s="208"/>
      <c r="N30" s="201"/>
      <c r="O30" s="173"/>
      <c r="P30" s="173"/>
      <c r="Q30" s="173"/>
      <c r="R30" s="173"/>
      <c r="S30" s="173"/>
      <c r="T30" s="174"/>
      <c r="U30" s="141"/>
    </row>
    <row r="31" spans="1:21" ht="14.25">
      <c r="A31" s="321" t="s">
        <v>252</v>
      </c>
      <c r="B31" s="322"/>
      <c r="C31" s="306">
        <f>SUM(C9:E14)</f>
        <v>97</v>
      </c>
      <c r="D31" s="307"/>
      <c r="E31" s="197"/>
      <c r="F31" s="283">
        <v>35</v>
      </c>
      <c r="G31" s="284"/>
      <c r="H31" s="279">
        <f t="shared" si="0"/>
        <v>17.4</v>
      </c>
      <c r="I31" s="280"/>
      <c r="J31" s="200">
        <f>IF(ISERROR(C31*H31),"",C31*H31)</f>
        <v>1687.8</v>
      </c>
      <c r="K31" s="201"/>
      <c r="L31" s="200">
        <f t="shared" si="1"/>
      </c>
      <c r="M31" s="208"/>
      <c r="N31" s="201"/>
      <c r="O31" s="173"/>
      <c r="P31" s="173"/>
      <c r="Q31" s="173"/>
      <c r="R31" s="173"/>
      <c r="S31" s="173"/>
      <c r="T31" s="174"/>
      <c r="U31" s="141"/>
    </row>
    <row r="32" spans="1:21" ht="14.25">
      <c r="A32" s="321" t="s">
        <v>253</v>
      </c>
      <c r="B32" s="322"/>
      <c r="C32" s="306">
        <f>SUM(C15:E19)</f>
        <v>0</v>
      </c>
      <c r="D32" s="307"/>
      <c r="E32" s="197"/>
      <c r="F32" s="283">
        <v>28</v>
      </c>
      <c r="G32" s="284"/>
      <c r="H32" s="279">
        <f t="shared" si="0"/>
        <v>15</v>
      </c>
      <c r="I32" s="280"/>
      <c r="J32" s="200">
        <f>IF(ISERROR(C32*H32),"",C32*H32)</f>
        <v>0</v>
      </c>
      <c r="K32" s="201"/>
      <c r="L32" s="200">
        <f t="shared" si="1"/>
      </c>
      <c r="M32" s="208"/>
      <c r="N32" s="201"/>
      <c r="O32" s="173"/>
      <c r="P32" s="173"/>
      <c r="Q32" s="173"/>
      <c r="R32" s="173"/>
      <c r="S32" s="173"/>
      <c r="T32" s="174"/>
      <c r="U32" s="141"/>
    </row>
    <row r="33" spans="1:21" ht="14.25">
      <c r="A33" s="321" t="s">
        <v>254</v>
      </c>
      <c r="B33" s="322"/>
      <c r="C33" s="308">
        <f>SUM(C20:E25)</f>
        <v>0</v>
      </c>
      <c r="D33" s="309"/>
      <c r="E33" s="197"/>
      <c r="F33" s="283">
        <v>22</v>
      </c>
      <c r="G33" s="284"/>
      <c r="H33" s="279">
        <f t="shared" si="0"/>
        <v>13.8</v>
      </c>
      <c r="I33" s="280"/>
      <c r="J33" s="200">
        <f>IF(ISERROR(C33*H33),"",C33*H33)</f>
        <v>0</v>
      </c>
      <c r="K33" s="201"/>
      <c r="L33" s="200">
        <f t="shared" si="1"/>
      </c>
      <c r="M33" s="208"/>
      <c r="N33" s="201"/>
      <c r="O33" s="173"/>
      <c r="P33" s="173"/>
      <c r="Q33" s="173"/>
      <c r="R33" s="173"/>
      <c r="S33" s="173"/>
      <c r="T33" s="174"/>
      <c r="U33" s="141"/>
    </row>
    <row r="34" spans="1:21" ht="14.25">
      <c r="A34" s="321" t="s">
        <v>255</v>
      </c>
      <c r="B34" s="322"/>
      <c r="C34" s="306">
        <f>SUM(C26:E30)</f>
        <v>0</v>
      </c>
      <c r="D34" s="307"/>
      <c r="E34" s="197"/>
      <c r="F34" s="283">
        <v>15</v>
      </c>
      <c r="G34" s="284"/>
      <c r="H34" s="279">
        <f t="shared" si="0"/>
        <v>11.4</v>
      </c>
      <c r="I34" s="280"/>
      <c r="J34" s="200">
        <f>IF(ISERROR(C34*H34),"",C34*H34)</f>
        <v>0</v>
      </c>
      <c r="K34" s="201"/>
      <c r="L34" s="200">
        <f t="shared" si="1"/>
      </c>
      <c r="M34" s="208"/>
      <c r="N34" s="201"/>
      <c r="O34" s="173"/>
      <c r="P34" s="173"/>
      <c r="Q34" s="173"/>
      <c r="R34" s="173"/>
      <c r="S34" s="173"/>
      <c r="T34" s="174"/>
      <c r="U34" s="141"/>
    </row>
    <row r="35" spans="1:21" ht="14.25">
      <c r="A35" s="316"/>
      <c r="B35" s="282"/>
      <c r="C35" s="304"/>
      <c r="D35" s="305"/>
      <c r="E35" s="175"/>
      <c r="F35" s="281"/>
      <c r="G35" s="282"/>
      <c r="H35" s="274"/>
      <c r="I35" s="275"/>
      <c r="J35" s="169"/>
      <c r="K35" s="172"/>
      <c r="L35" s="169"/>
      <c r="M35" s="171"/>
      <c r="N35" s="172"/>
      <c r="O35" s="173"/>
      <c r="P35" s="173"/>
      <c r="Q35" s="173"/>
      <c r="R35" s="173"/>
      <c r="S35" s="173"/>
      <c r="T35" s="174"/>
      <c r="U35" s="141"/>
    </row>
    <row r="36" spans="1:21" ht="14.25">
      <c r="A36" s="316"/>
      <c r="B36" s="282"/>
      <c r="C36" s="304"/>
      <c r="D36" s="305"/>
      <c r="E36" s="175"/>
      <c r="F36" s="281"/>
      <c r="G36" s="282"/>
      <c r="H36" s="274"/>
      <c r="I36" s="275"/>
      <c r="J36" s="169"/>
      <c r="K36" s="172"/>
      <c r="L36" s="169"/>
      <c r="M36" s="171"/>
      <c r="N36" s="172"/>
      <c r="O36" s="173"/>
      <c r="P36" s="173"/>
      <c r="Q36" s="173"/>
      <c r="R36" s="173"/>
      <c r="S36" s="173"/>
      <c r="T36" s="174"/>
      <c r="U36" s="141"/>
    </row>
    <row r="37" spans="1:21" ht="14.25">
      <c r="A37" s="316"/>
      <c r="B37" s="282"/>
      <c r="C37" s="304"/>
      <c r="D37" s="305"/>
      <c r="E37" s="175"/>
      <c r="F37" s="281"/>
      <c r="G37" s="282"/>
      <c r="H37" s="274"/>
      <c r="I37" s="275"/>
      <c r="J37" s="169"/>
      <c r="K37" s="172"/>
      <c r="L37" s="169"/>
      <c r="M37" s="171"/>
      <c r="N37" s="172"/>
      <c r="O37" s="173"/>
      <c r="P37" s="173"/>
      <c r="Q37" s="173"/>
      <c r="R37" s="173"/>
      <c r="S37" s="173"/>
      <c r="T37" s="174"/>
      <c r="U37" s="141"/>
    </row>
    <row r="38" spans="1:21" ht="14.25">
      <c r="A38" s="316"/>
      <c r="B38" s="282"/>
      <c r="C38" s="302"/>
      <c r="D38" s="303"/>
      <c r="E38" s="175"/>
      <c r="F38" s="281"/>
      <c r="G38" s="282"/>
      <c r="H38" s="274"/>
      <c r="I38" s="275"/>
      <c r="J38" s="169"/>
      <c r="K38" s="172"/>
      <c r="L38" s="169"/>
      <c r="M38" s="171"/>
      <c r="N38" s="172"/>
      <c r="O38" s="173"/>
      <c r="P38" s="173"/>
      <c r="Q38" s="173"/>
      <c r="R38" s="173"/>
      <c r="S38" s="173"/>
      <c r="T38" s="174"/>
      <c r="U38" s="141"/>
    </row>
    <row r="39" spans="1:21" ht="14.25">
      <c r="A39" s="316"/>
      <c r="B39" s="282"/>
      <c r="C39" s="302"/>
      <c r="D39" s="303"/>
      <c r="E39" s="175"/>
      <c r="F39" s="281"/>
      <c r="G39" s="282"/>
      <c r="H39" s="274"/>
      <c r="I39" s="275"/>
      <c r="J39" s="169"/>
      <c r="K39" s="172"/>
      <c r="L39" s="169"/>
      <c r="M39" s="171"/>
      <c r="N39" s="172"/>
      <c r="O39" s="173"/>
      <c r="P39" s="173"/>
      <c r="Q39" s="173"/>
      <c r="R39" s="173"/>
      <c r="S39" s="173"/>
      <c r="T39" s="174"/>
      <c r="U39" s="141"/>
    </row>
    <row r="40" spans="1:21" ht="14.25">
      <c r="A40" s="316"/>
      <c r="B40" s="282"/>
      <c r="C40" s="302"/>
      <c r="D40" s="303"/>
      <c r="E40" s="175"/>
      <c r="F40" s="281"/>
      <c r="G40" s="282"/>
      <c r="H40" s="274"/>
      <c r="I40" s="275"/>
      <c r="J40" s="169"/>
      <c r="K40" s="172"/>
      <c r="L40" s="169"/>
      <c r="M40" s="171"/>
      <c r="N40" s="172"/>
      <c r="O40" s="173"/>
      <c r="P40" s="173"/>
      <c r="Q40" s="173"/>
      <c r="R40" s="173"/>
      <c r="S40" s="173"/>
      <c r="T40" s="174"/>
      <c r="U40" s="141"/>
    </row>
    <row r="41" spans="1:21" ht="14.25">
      <c r="A41" s="316"/>
      <c r="B41" s="282"/>
      <c r="C41" s="302"/>
      <c r="D41" s="303"/>
      <c r="E41" s="175"/>
      <c r="F41" s="281"/>
      <c r="G41" s="282"/>
      <c r="H41" s="274"/>
      <c r="I41" s="275"/>
      <c r="J41" s="169"/>
      <c r="K41" s="172"/>
      <c r="L41" s="169"/>
      <c r="M41" s="171"/>
      <c r="N41" s="172"/>
      <c r="O41" s="173"/>
      <c r="P41" s="173"/>
      <c r="Q41" s="173"/>
      <c r="R41" s="173"/>
      <c r="S41" s="173"/>
      <c r="T41" s="174"/>
      <c r="U41" s="141"/>
    </row>
    <row r="42" spans="1:21" ht="14.25">
      <c r="A42" s="316"/>
      <c r="B42" s="282"/>
      <c r="C42" s="302"/>
      <c r="D42" s="303"/>
      <c r="E42" s="175"/>
      <c r="F42" s="281"/>
      <c r="G42" s="282"/>
      <c r="H42" s="274"/>
      <c r="I42" s="275"/>
      <c r="J42" s="169"/>
      <c r="K42" s="172"/>
      <c r="L42" s="169"/>
      <c r="M42" s="171"/>
      <c r="N42" s="172"/>
      <c r="O42" s="173"/>
      <c r="P42" s="173"/>
      <c r="Q42" s="173"/>
      <c r="R42" s="173"/>
      <c r="S42" s="173"/>
      <c r="T42" s="174"/>
      <c r="U42" s="141"/>
    </row>
    <row r="43" spans="1:21" ht="14.25">
      <c r="A43" s="316"/>
      <c r="B43" s="282"/>
      <c r="C43" s="302"/>
      <c r="D43" s="303"/>
      <c r="E43" s="175"/>
      <c r="F43" s="281"/>
      <c r="G43" s="282"/>
      <c r="H43" s="274"/>
      <c r="I43" s="275"/>
      <c r="J43" s="169"/>
      <c r="K43" s="172"/>
      <c r="L43" s="169"/>
      <c r="M43" s="171"/>
      <c r="N43" s="172"/>
      <c r="O43" s="173"/>
      <c r="P43" s="173"/>
      <c r="Q43" s="173"/>
      <c r="R43" s="173"/>
      <c r="S43" s="173"/>
      <c r="T43" s="174"/>
      <c r="U43" s="141"/>
    </row>
    <row r="44" spans="1:21" ht="14.25">
      <c r="A44" s="316"/>
      <c r="B44" s="282"/>
      <c r="C44" s="302"/>
      <c r="D44" s="303"/>
      <c r="E44" s="175"/>
      <c r="F44" s="281"/>
      <c r="G44" s="282"/>
      <c r="H44" s="274"/>
      <c r="I44" s="275"/>
      <c r="J44" s="169"/>
      <c r="K44" s="172"/>
      <c r="L44" s="169"/>
      <c r="M44" s="171"/>
      <c r="N44" s="172"/>
      <c r="O44" s="173"/>
      <c r="P44" s="173"/>
      <c r="Q44" s="173"/>
      <c r="R44" s="173"/>
      <c r="S44" s="173"/>
      <c r="T44" s="174"/>
      <c r="U44" s="141"/>
    </row>
    <row r="45" spans="1:21" ht="14.25">
      <c r="A45" s="316"/>
      <c r="B45" s="282"/>
      <c r="C45" s="298"/>
      <c r="D45" s="299"/>
      <c r="E45" s="170"/>
      <c r="F45" s="281"/>
      <c r="G45" s="282"/>
      <c r="H45" s="274"/>
      <c r="I45" s="275"/>
      <c r="J45" s="169"/>
      <c r="K45" s="172"/>
      <c r="L45" s="169"/>
      <c r="M45" s="170"/>
      <c r="N45" s="176"/>
      <c r="O45" s="173"/>
      <c r="P45" s="173"/>
      <c r="Q45" s="173"/>
      <c r="R45" s="173"/>
      <c r="S45" s="173"/>
      <c r="T45" s="174"/>
      <c r="U45" s="141"/>
    </row>
    <row r="46" spans="1:21" ht="14.25">
      <c r="A46" s="316"/>
      <c r="B46" s="320"/>
      <c r="C46" s="194" t="s">
        <v>256</v>
      </c>
      <c r="D46" s="194"/>
      <c r="E46" s="170"/>
      <c r="F46" s="195"/>
      <c r="G46" s="194"/>
      <c r="H46" s="278">
        <f>L34</f>
      </c>
      <c r="I46" s="278"/>
      <c r="J46" s="196" t="s">
        <v>257</v>
      </c>
      <c r="K46" s="172"/>
      <c r="L46" s="169"/>
      <c r="M46" s="170"/>
      <c r="N46" s="176"/>
      <c r="O46" s="173"/>
      <c r="P46" s="173"/>
      <c r="Q46" s="173"/>
      <c r="R46" s="173"/>
      <c r="S46" s="173"/>
      <c r="T46" s="174"/>
      <c r="U46" s="141"/>
    </row>
    <row r="47" spans="1:21" ht="14.25">
      <c r="A47" s="316"/>
      <c r="B47" s="282"/>
      <c r="C47" s="298"/>
      <c r="D47" s="299"/>
      <c r="E47" s="170"/>
      <c r="F47" s="281"/>
      <c r="G47" s="282"/>
      <c r="H47" s="274"/>
      <c r="I47" s="275"/>
      <c r="J47" s="169"/>
      <c r="K47" s="172"/>
      <c r="L47" s="169"/>
      <c r="M47" s="170"/>
      <c r="N47" s="176"/>
      <c r="O47" s="173"/>
      <c r="P47" s="173"/>
      <c r="Q47" s="173"/>
      <c r="R47" s="173"/>
      <c r="S47" s="173"/>
      <c r="T47" s="174"/>
      <c r="U47" s="141"/>
    </row>
    <row r="48" spans="1:21" ht="14.25">
      <c r="A48" s="316"/>
      <c r="B48" s="282"/>
      <c r="C48" s="298"/>
      <c r="D48" s="299"/>
      <c r="E48" s="170"/>
      <c r="F48" s="281"/>
      <c r="G48" s="282"/>
      <c r="H48" s="274"/>
      <c r="I48" s="275"/>
      <c r="J48" s="169"/>
      <c r="K48" s="172"/>
      <c r="L48" s="169"/>
      <c r="M48" s="170"/>
      <c r="N48" s="176"/>
      <c r="O48" s="173"/>
      <c r="P48" s="173"/>
      <c r="Q48" s="173"/>
      <c r="R48" s="173"/>
      <c r="S48" s="173"/>
      <c r="T48" s="174"/>
      <c r="U48" s="141"/>
    </row>
    <row r="49" spans="1:20" ht="14.25">
      <c r="A49" s="316"/>
      <c r="B49" s="282"/>
      <c r="C49" s="298"/>
      <c r="D49" s="299"/>
      <c r="E49" s="170"/>
      <c r="F49" s="281"/>
      <c r="G49" s="282"/>
      <c r="H49" s="274"/>
      <c r="I49" s="275"/>
      <c r="J49" s="169"/>
      <c r="K49" s="172"/>
      <c r="L49" s="169"/>
      <c r="M49" s="170"/>
      <c r="N49" s="176"/>
      <c r="O49" s="173"/>
      <c r="P49" s="173"/>
      <c r="Q49" s="173"/>
      <c r="R49" s="173"/>
      <c r="S49" s="173"/>
      <c r="T49" s="174"/>
    </row>
    <row r="50" spans="1:20" ht="15" thickBot="1">
      <c r="A50" s="317"/>
      <c r="B50" s="295"/>
      <c r="C50" s="300"/>
      <c r="D50" s="301"/>
      <c r="E50" s="177"/>
      <c r="F50" s="294"/>
      <c r="G50" s="295"/>
      <c r="H50" s="276"/>
      <c r="I50" s="277"/>
      <c r="J50" s="218"/>
      <c r="K50" s="219"/>
      <c r="L50" s="218"/>
      <c r="M50" s="177"/>
      <c r="N50" s="178"/>
      <c r="O50" s="179"/>
      <c r="P50" s="179"/>
      <c r="Q50" s="179"/>
      <c r="R50" s="179"/>
      <c r="S50" s="179"/>
      <c r="T50" s="180"/>
    </row>
    <row r="51" spans="1:9" ht="14.25">
      <c r="A51" s="181"/>
      <c r="B51" s="181"/>
      <c r="C51" s="182"/>
      <c r="D51" s="181"/>
      <c r="E51" s="181"/>
      <c r="F51" s="181"/>
      <c r="G51" s="183"/>
      <c r="H51" s="181"/>
      <c r="I51" s="182"/>
    </row>
    <row r="52" spans="1:9" ht="14.25">
      <c r="A52" s="184"/>
      <c r="B52" s="181"/>
      <c r="C52" s="182"/>
      <c r="D52" s="181"/>
      <c r="E52" s="181"/>
      <c r="F52" s="181"/>
      <c r="G52" s="183"/>
      <c r="H52" s="181"/>
      <c r="I52" s="182"/>
    </row>
    <row r="53" spans="1:9" ht="14.25">
      <c r="A53" s="181"/>
      <c r="B53" s="181"/>
      <c r="C53" s="182"/>
      <c r="D53" s="181"/>
      <c r="E53" s="181"/>
      <c r="F53" s="181"/>
      <c r="G53" s="183"/>
      <c r="H53" s="181"/>
      <c r="I53" s="182"/>
    </row>
    <row r="54" spans="1:9" ht="14.25">
      <c r="A54" s="185"/>
      <c r="B54" s="181"/>
      <c r="C54" s="182"/>
      <c r="D54" s="181"/>
      <c r="E54" s="181"/>
      <c r="F54" s="181"/>
      <c r="G54" s="183"/>
      <c r="H54" s="181"/>
      <c r="I54" s="182"/>
    </row>
    <row r="55" spans="1:9" ht="14.25">
      <c r="A55" s="181"/>
      <c r="B55" s="181"/>
      <c r="C55" s="182"/>
      <c r="D55" s="181"/>
      <c r="E55" s="181"/>
      <c r="F55" s="181"/>
      <c r="G55" s="183"/>
      <c r="H55" s="181"/>
      <c r="I55" s="182"/>
    </row>
    <row r="56" spans="1:9" ht="14.25">
      <c r="A56" s="184"/>
      <c r="B56" s="181"/>
      <c r="C56" s="182"/>
      <c r="D56" s="184"/>
      <c r="E56" s="181"/>
      <c r="F56" s="181"/>
      <c r="G56" s="186"/>
      <c r="H56" s="181"/>
      <c r="I56" s="182"/>
    </row>
    <row r="57" spans="1:9" ht="14.25">
      <c r="A57" s="181"/>
      <c r="B57" s="181"/>
      <c r="C57" s="182"/>
      <c r="D57" s="181"/>
      <c r="E57" s="181"/>
      <c r="F57" s="181"/>
      <c r="G57" s="183"/>
      <c r="H57" s="181"/>
      <c r="I57" s="182"/>
    </row>
    <row r="58" spans="1:9" ht="14.25">
      <c r="A58" s="185"/>
      <c r="B58" s="187"/>
      <c r="C58" s="182"/>
      <c r="D58" s="183"/>
      <c r="E58" s="188"/>
      <c r="F58" s="181"/>
      <c r="G58" s="183"/>
      <c r="H58" s="189"/>
      <c r="I58" s="182"/>
    </row>
    <row r="59" spans="1:9" ht="14.25">
      <c r="A59" s="181"/>
      <c r="B59" s="181"/>
      <c r="C59" s="182"/>
      <c r="D59" s="181"/>
      <c r="E59" s="181"/>
      <c r="F59" s="181"/>
      <c r="G59" s="183"/>
      <c r="H59" s="190"/>
      <c r="I59" s="182"/>
    </row>
    <row r="60" spans="1:9" ht="14.25">
      <c r="A60" s="181"/>
      <c r="B60" s="181"/>
      <c r="C60" s="182"/>
      <c r="D60" s="181"/>
      <c r="E60" s="181"/>
      <c r="F60" s="181"/>
      <c r="G60" s="183"/>
      <c r="H60" s="181"/>
      <c r="I60" s="182"/>
    </row>
    <row r="61" spans="1:9" ht="14.25">
      <c r="A61" s="181"/>
      <c r="B61" s="181"/>
      <c r="C61" s="182"/>
      <c r="D61" s="181"/>
      <c r="E61" s="181"/>
      <c r="F61" s="181"/>
      <c r="G61" s="186"/>
      <c r="H61" s="181"/>
      <c r="I61" s="182"/>
    </row>
    <row r="62" spans="1:9" ht="14.25">
      <c r="A62" s="181"/>
      <c r="B62" s="181"/>
      <c r="C62" s="182"/>
      <c r="D62" s="181"/>
      <c r="E62" s="181"/>
      <c r="F62" s="181"/>
      <c r="G62" s="183"/>
      <c r="H62" s="181"/>
      <c r="I62" s="182"/>
    </row>
    <row r="63" spans="1:9" ht="14.25">
      <c r="A63" s="181"/>
      <c r="B63" s="181"/>
      <c r="C63" s="182"/>
      <c r="D63" s="181"/>
      <c r="E63" s="181"/>
      <c r="F63" s="181"/>
      <c r="G63" s="185"/>
      <c r="H63" s="181"/>
      <c r="I63" s="182"/>
    </row>
    <row r="64" spans="1:9" ht="14.25">
      <c r="A64" s="181"/>
      <c r="B64" s="181"/>
      <c r="C64" s="182"/>
      <c r="D64" s="181"/>
      <c r="E64" s="181"/>
      <c r="F64" s="181"/>
      <c r="G64" s="183"/>
      <c r="H64" s="181"/>
      <c r="I64" s="182"/>
    </row>
    <row r="65" spans="1:9" ht="14.25">
      <c r="A65" s="181"/>
      <c r="B65" s="181"/>
      <c r="C65" s="182"/>
      <c r="D65" s="181"/>
      <c r="E65" s="181"/>
      <c r="F65" s="181"/>
      <c r="G65" s="183"/>
      <c r="H65" s="189"/>
      <c r="I65" s="182"/>
    </row>
    <row r="66" spans="1:9" ht="14.25">
      <c r="A66" s="181"/>
      <c r="B66" s="181"/>
      <c r="C66" s="182"/>
      <c r="D66" s="181"/>
      <c r="E66" s="181"/>
      <c r="F66" s="181"/>
      <c r="G66" s="183"/>
      <c r="H66" s="181"/>
      <c r="I66" s="182"/>
    </row>
  </sheetData>
  <sheetProtection/>
  <mergeCells count="176">
    <mergeCell ref="C29:E29"/>
    <mergeCell ref="C30:E30"/>
    <mergeCell ref="F9:G9"/>
    <mergeCell ref="F10:G10"/>
    <mergeCell ref="F11:G11"/>
    <mergeCell ref="F12:G12"/>
    <mergeCell ref="F13:G13"/>
    <mergeCell ref="F14:G14"/>
    <mergeCell ref="F15:G15"/>
    <mergeCell ref="F16:G16"/>
    <mergeCell ref="H18:I18"/>
    <mergeCell ref="H19:I19"/>
    <mergeCell ref="H20:I20"/>
    <mergeCell ref="H21:I21"/>
    <mergeCell ref="C25:E25"/>
    <mergeCell ref="C26:E26"/>
    <mergeCell ref="A9:B9"/>
    <mergeCell ref="A10:B10"/>
    <mergeCell ref="A11:B11"/>
    <mergeCell ref="A12:B12"/>
    <mergeCell ref="A2:G2"/>
    <mergeCell ref="N2:O2"/>
    <mergeCell ref="B6:C6"/>
    <mergeCell ref="J3:P3"/>
    <mergeCell ref="J5:P5"/>
    <mergeCell ref="A17:B17"/>
    <mergeCell ref="A18:B18"/>
    <mergeCell ref="A19:B19"/>
    <mergeCell ref="A20:B20"/>
    <mergeCell ref="A13:B13"/>
    <mergeCell ref="A14:B14"/>
    <mergeCell ref="A15:B15"/>
    <mergeCell ref="A16:B16"/>
    <mergeCell ref="A26:B26"/>
    <mergeCell ref="A27:B27"/>
    <mergeCell ref="A28:B28"/>
    <mergeCell ref="A21:B21"/>
    <mergeCell ref="A22:B22"/>
    <mergeCell ref="A23:B23"/>
    <mergeCell ref="A24:B24"/>
    <mergeCell ref="H16:I16"/>
    <mergeCell ref="H17:I17"/>
    <mergeCell ref="A33:B33"/>
    <mergeCell ref="A34:B34"/>
    <mergeCell ref="A35:B35"/>
    <mergeCell ref="A36:B36"/>
    <mergeCell ref="A29:B29"/>
    <mergeCell ref="A30:B30"/>
    <mergeCell ref="A31:B31"/>
    <mergeCell ref="A32:B32"/>
    <mergeCell ref="H10:I10"/>
    <mergeCell ref="H11:I11"/>
    <mergeCell ref="H12:I12"/>
    <mergeCell ref="H13:I13"/>
    <mergeCell ref="H14:I14"/>
    <mergeCell ref="H15:I15"/>
    <mergeCell ref="A7:B7"/>
    <mergeCell ref="A45:B45"/>
    <mergeCell ref="A40:B40"/>
    <mergeCell ref="A39:B39"/>
    <mergeCell ref="A46:B46"/>
    <mergeCell ref="A47:B47"/>
    <mergeCell ref="A41:B41"/>
    <mergeCell ref="A42:B42"/>
    <mergeCell ref="A43:B43"/>
    <mergeCell ref="A44:B44"/>
    <mergeCell ref="C9:E9"/>
    <mergeCell ref="C10:E10"/>
    <mergeCell ref="C11:E11"/>
    <mergeCell ref="C12:E12"/>
    <mergeCell ref="A49:B49"/>
    <mergeCell ref="A50:B50"/>
    <mergeCell ref="A48:B48"/>
    <mergeCell ref="A37:B37"/>
    <mergeCell ref="A38:B38"/>
    <mergeCell ref="A25:B25"/>
    <mergeCell ref="C17:E17"/>
    <mergeCell ref="C18:E18"/>
    <mergeCell ref="C19:E19"/>
    <mergeCell ref="C20:E20"/>
    <mergeCell ref="C13:E13"/>
    <mergeCell ref="C14:E14"/>
    <mergeCell ref="C15:E15"/>
    <mergeCell ref="C16:E16"/>
    <mergeCell ref="C31:D31"/>
    <mergeCell ref="C32:D32"/>
    <mergeCell ref="C33:D33"/>
    <mergeCell ref="C34:D34"/>
    <mergeCell ref="C21:E21"/>
    <mergeCell ref="C22:E22"/>
    <mergeCell ref="C23:E23"/>
    <mergeCell ref="C24:E24"/>
    <mergeCell ref="C27:E27"/>
    <mergeCell ref="C28:E28"/>
    <mergeCell ref="C41:D41"/>
    <mergeCell ref="C42:D42"/>
    <mergeCell ref="C35:D35"/>
    <mergeCell ref="C36:D36"/>
    <mergeCell ref="C37:D37"/>
    <mergeCell ref="C38:D38"/>
    <mergeCell ref="C50:D50"/>
    <mergeCell ref="F17:G17"/>
    <mergeCell ref="F18:G18"/>
    <mergeCell ref="F19:G19"/>
    <mergeCell ref="F20:G20"/>
    <mergeCell ref="F21:G21"/>
    <mergeCell ref="F22:G22"/>
    <mergeCell ref="F23:G23"/>
    <mergeCell ref="C43:D43"/>
    <mergeCell ref="C44:D44"/>
    <mergeCell ref="F24:G24"/>
    <mergeCell ref="F25:G25"/>
    <mergeCell ref="F26:G26"/>
    <mergeCell ref="F27:G27"/>
    <mergeCell ref="C48:D48"/>
    <mergeCell ref="C49:D49"/>
    <mergeCell ref="C45:D45"/>
    <mergeCell ref="C47:D47"/>
    <mergeCell ref="C39:D39"/>
    <mergeCell ref="C40:D40"/>
    <mergeCell ref="F29:G29"/>
    <mergeCell ref="F30:G30"/>
    <mergeCell ref="F45:G45"/>
    <mergeCell ref="F37:G37"/>
    <mergeCell ref="F41:G41"/>
    <mergeCell ref="F42:G42"/>
    <mergeCell ref="F43:G43"/>
    <mergeCell ref="F44:G44"/>
    <mergeCell ref="F38:G38"/>
    <mergeCell ref="F48:G48"/>
    <mergeCell ref="F49:G49"/>
    <mergeCell ref="F50:G50"/>
    <mergeCell ref="H9:I9"/>
    <mergeCell ref="F34:G34"/>
    <mergeCell ref="F35:G35"/>
    <mergeCell ref="F36:G36"/>
    <mergeCell ref="F31:G31"/>
    <mergeCell ref="F32:G32"/>
    <mergeCell ref="H29:I29"/>
    <mergeCell ref="H28:I28"/>
    <mergeCell ref="F7:G7"/>
    <mergeCell ref="F8:G8"/>
    <mergeCell ref="C8:D8"/>
    <mergeCell ref="C7:E7"/>
    <mergeCell ref="F47:G47"/>
    <mergeCell ref="H30:I30"/>
    <mergeCell ref="H31:I31"/>
    <mergeCell ref="H32:I32"/>
    <mergeCell ref="F28:G28"/>
    <mergeCell ref="H22:I22"/>
    <mergeCell ref="H23:I23"/>
    <mergeCell ref="H24:I24"/>
    <mergeCell ref="H25:I25"/>
    <mergeCell ref="H26:I26"/>
    <mergeCell ref="H27:I27"/>
    <mergeCell ref="H33:I33"/>
    <mergeCell ref="H34:I34"/>
    <mergeCell ref="H35:I35"/>
    <mergeCell ref="H36:I36"/>
    <mergeCell ref="F39:G39"/>
    <mergeCell ref="F40:G40"/>
    <mergeCell ref="F33:G33"/>
    <mergeCell ref="H41:I41"/>
    <mergeCell ref="H42:I42"/>
    <mergeCell ref="H43:I43"/>
    <mergeCell ref="H44:I44"/>
    <mergeCell ref="H37:I37"/>
    <mergeCell ref="H38:I38"/>
    <mergeCell ref="H39:I39"/>
    <mergeCell ref="H40:I40"/>
    <mergeCell ref="H45:I45"/>
    <mergeCell ref="H50:I50"/>
    <mergeCell ref="H46:I46"/>
    <mergeCell ref="H47:I47"/>
    <mergeCell ref="H48:I48"/>
    <mergeCell ref="H49:I49"/>
  </mergeCells>
  <conditionalFormatting sqref="F9:G34">
    <cfRule type="expression" priority="1" dxfId="12" stopIfTrue="1">
      <formula>ISNA(F9)</formula>
    </cfRule>
  </conditionalFormatting>
  <printOptions horizontalCentered="1" verticalCentered="1"/>
  <pageMargins left="0.41" right="0.196850393700787" top="0.71" bottom="0.48" header="0.511811023622047" footer="0.31496062992126"/>
  <pageSetup fitToHeight="1" fitToWidth="1" horizontalDpi="300" verticalDpi="300" orientation="portrait" paperSize="9" scale="98" r:id="rId1"/>
  <headerFooter alignWithMargins="0">
    <oddFooter>&amp;L&amp;8&amp;Z&amp;F\&amp;A&amp;R&amp;8&amp;P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view="pageBreakPreview" zoomScaleNormal="75" zoomScaleSheetLayoutView="100" zoomScalePageLayoutView="0" workbookViewId="0" topLeftCell="A1">
      <selection activeCell="M8" sqref="M8"/>
    </sheetView>
  </sheetViews>
  <sheetFormatPr defaultColWidth="9.140625" defaultRowHeight="12.75"/>
  <cols>
    <col min="1" max="5" width="4.8515625" style="103" customWidth="1"/>
    <col min="6" max="7" width="4.8515625" style="104" customWidth="1"/>
    <col min="8" max="20" width="4.8515625" style="103" customWidth="1"/>
    <col min="21" max="23" width="4.7109375" style="103" customWidth="1"/>
    <col min="24" max="24" width="4.7109375" style="191" hidden="1" customWidth="1"/>
    <col min="25" max="25" width="6.57421875" style="191" hidden="1" customWidth="1"/>
    <col min="26" max="26" width="6.140625" style="103" customWidth="1"/>
    <col min="27" max="27" width="4.7109375" style="103" customWidth="1"/>
    <col min="28" max="16384" width="9.140625" style="103" customWidth="1"/>
  </cols>
  <sheetData>
    <row r="1" spans="1:20" ht="11.25" customHeight="1">
      <c r="A1" s="96"/>
      <c r="B1" s="97"/>
      <c r="C1" s="97"/>
      <c r="D1" s="97"/>
      <c r="E1" s="97"/>
      <c r="F1" s="98"/>
      <c r="G1" s="99"/>
      <c r="H1" s="97"/>
      <c r="I1" s="97"/>
      <c r="J1" s="97"/>
      <c r="K1" s="97"/>
      <c r="L1" s="100"/>
      <c r="M1" s="101" t="s">
        <v>230</v>
      </c>
      <c r="N1" s="97"/>
      <c r="O1" s="100"/>
      <c r="P1" s="101" t="s">
        <v>231</v>
      </c>
      <c r="Q1" s="97"/>
      <c r="R1" s="100"/>
      <c r="S1" s="101" t="s">
        <v>232</v>
      </c>
      <c r="T1" s="102"/>
    </row>
    <row r="2" spans="1:20" ht="24.75" customHeight="1">
      <c r="A2" s="325"/>
      <c r="B2" s="326"/>
      <c r="C2" s="326"/>
      <c r="D2" s="326"/>
      <c r="E2" s="326"/>
      <c r="F2" s="326"/>
      <c r="G2" s="327"/>
      <c r="H2" s="105" t="s">
        <v>233</v>
      </c>
      <c r="I2" s="106"/>
      <c r="J2" s="106"/>
      <c r="K2" s="106"/>
      <c r="L2" s="107"/>
      <c r="M2" s="108"/>
      <c r="N2" s="328"/>
      <c r="O2" s="329"/>
      <c r="P2" s="108"/>
      <c r="Q2" s="109" t="s">
        <v>234</v>
      </c>
      <c r="R2" s="110"/>
      <c r="S2" s="108"/>
      <c r="T2" s="111"/>
    </row>
    <row r="3" spans="1:20" ht="21.75" customHeight="1">
      <c r="A3" s="112"/>
      <c r="B3" s="113"/>
      <c r="C3" s="114"/>
      <c r="D3" s="114"/>
      <c r="E3" s="114"/>
      <c r="F3" s="115"/>
      <c r="G3" s="116"/>
      <c r="H3" s="117" t="s">
        <v>235</v>
      </c>
      <c r="J3" s="332"/>
      <c r="K3" s="332"/>
      <c r="L3" s="332"/>
      <c r="M3" s="332"/>
      <c r="N3" s="332"/>
      <c r="O3" s="332"/>
      <c r="P3" s="333"/>
      <c r="Q3" s="118" t="s">
        <v>236</v>
      </c>
      <c r="R3" s="119"/>
      <c r="S3" s="119"/>
      <c r="T3" s="120"/>
    </row>
    <row r="4" spans="1:20" ht="21.75" customHeight="1">
      <c r="A4" s="121"/>
      <c r="B4" s="122"/>
      <c r="C4" s="122"/>
      <c r="D4" s="122"/>
      <c r="E4" s="122"/>
      <c r="F4" s="123"/>
      <c r="G4" s="124"/>
      <c r="H4" s="125"/>
      <c r="I4" s="126"/>
      <c r="J4" s="126"/>
      <c r="K4" s="126"/>
      <c r="L4" s="126"/>
      <c r="M4" s="126"/>
      <c r="N4" s="126"/>
      <c r="O4" s="126"/>
      <c r="P4" s="127"/>
      <c r="Q4" s="128" t="s">
        <v>237</v>
      </c>
      <c r="R4" s="129"/>
      <c r="S4" s="129"/>
      <c r="T4" s="130"/>
    </row>
    <row r="5" spans="1:21" ht="19.5" customHeight="1">
      <c r="A5" s="131" t="s">
        <v>75</v>
      </c>
      <c r="B5" s="132"/>
      <c r="C5" s="133"/>
      <c r="D5" s="134" t="s">
        <v>238</v>
      </c>
      <c r="E5" s="135"/>
      <c r="G5" s="136"/>
      <c r="H5" s="137" t="s">
        <v>239</v>
      </c>
      <c r="I5" s="138"/>
      <c r="J5" s="334" t="s">
        <v>302</v>
      </c>
      <c r="K5" s="334"/>
      <c r="L5" s="334"/>
      <c r="M5" s="334"/>
      <c r="N5" s="334"/>
      <c r="O5" s="334"/>
      <c r="P5" s="334"/>
      <c r="Q5" s="139"/>
      <c r="S5" s="114"/>
      <c r="T5" s="140"/>
      <c r="U5" s="141"/>
    </row>
    <row r="6" spans="1:21" ht="19.5" customHeight="1" thickBot="1">
      <c r="A6" s="142" t="s">
        <v>75</v>
      </c>
      <c r="B6" s="330"/>
      <c r="C6" s="331"/>
      <c r="D6" s="143" t="s">
        <v>240</v>
      </c>
      <c r="E6" s="144"/>
      <c r="F6" s="145"/>
      <c r="G6" s="146"/>
      <c r="H6" s="147"/>
      <c r="I6" s="148"/>
      <c r="J6" s="148"/>
      <c r="K6" s="148"/>
      <c r="L6" s="148"/>
      <c r="M6" s="148"/>
      <c r="N6" s="148"/>
      <c r="O6" s="148"/>
      <c r="P6" s="149"/>
      <c r="Q6" s="150"/>
      <c r="R6" s="151"/>
      <c r="S6" s="151"/>
      <c r="T6" s="152"/>
      <c r="U6" s="153"/>
    </row>
    <row r="7" spans="1:21" ht="15" customHeight="1">
      <c r="A7" s="339"/>
      <c r="B7" s="286"/>
      <c r="C7" s="340"/>
      <c r="D7" s="340"/>
      <c r="E7" s="340"/>
      <c r="F7" s="286"/>
      <c r="G7" s="286"/>
      <c r="H7" s="202"/>
      <c r="I7" s="202"/>
      <c r="J7" s="202"/>
      <c r="K7" s="202"/>
      <c r="L7" s="202"/>
      <c r="M7" s="202"/>
      <c r="N7" s="202"/>
      <c r="O7" s="203"/>
      <c r="P7" s="203"/>
      <c r="Q7" s="204"/>
      <c r="R7" s="204"/>
      <c r="S7" s="204"/>
      <c r="T7" s="205"/>
      <c r="U7" s="141"/>
    </row>
    <row r="8" spans="1:21" ht="14.25">
      <c r="A8" s="206"/>
      <c r="B8" s="207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173"/>
      <c r="Q8" s="173"/>
      <c r="R8" s="173"/>
      <c r="S8" s="173"/>
      <c r="T8" s="174"/>
      <c r="U8" s="141"/>
    </row>
    <row r="9" spans="1:21" ht="14.25">
      <c r="A9" s="337"/>
      <c r="B9" s="338"/>
      <c r="C9" s="209"/>
      <c r="D9" s="209" t="s">
        <v>301</v>
      </c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173"/>
      <c r="Q9" s="173"/>
      <c r="R9" s="173"/>
      <c r="S9" s="173"/>
      <c r="T9" s="174"/>
      <c r="U9" s="141"/>
    </row>
    <row r="10" spans="1:21" ht="14.25">
      <c r="A10" s="337"/>
      <c r="B10" s="338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173"/>
      <c r="Q10" s="173"/>
      <c r="R10" s="173"/>
      <c r="S10" s="173"/>
      <c r="T10" s="174"/>
      <c r="U10" s="141"/>
    </row>
    <row r="11" spans="1:26" ht="14.25">
      <c r="A11" s="337"/>
      <c r="B11" s="338"/>
      <c r="C11" s="209"/>
      <c r="D11" s="209" t="s">
        <v>259</v>
      </c>
      <c r="E11" s="210" t="s">
        <v>260</v>
      </c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173"/>
      <c r="Q11" s="173"/>
      <c r="R11" s="173"/>
      <c r="S11" s="173"/>
      <c r="T11" s="174"/>
      <c r="U11" s="141"/>
      <c r="X11" s="191">
        <v>15</v>
      </c>
      <c r="Y11" s="191">
        <v>11.4</v>
      </c>
      <c r="Z11" s="192"/>
    </row>
    <row r="12" spans="1:26" ht="14.25">
      <c r="A12" s="337"/>
      <c r="B12" s="338"/>
      <c r="C12" s="209"/>
      <c r="D12" s="211"/>
      <c r="E12" s="212" t="s">
        <v>261</v>
      </c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173"/>
      <c r="Q12" s="173"/>
      <c r="R12" s="173"/>
      <c r="S12" s="173"/>
      <c r="T12" s="174"/>
      <c r="U12" s="141"/>
      <c r="X12" s="191">
        <v>22</v>
      </c>
      <c r="Y12" s="191">
        <v>13.8</v>
      </c>
      <c r="Z12" s="192"/>
    </row>
    <row r="13" spans="1:26" ht="14.25">
      <c r="A13" s="337"/>
      <c r="B13" s="33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173"/>
      <c r="Q13" s="173"/>
      <c r="R13" s="173"/>
      <c r="S13" s="173"/>
      <c r="T13" s="174"/>
      <c r="U13" s="141"/>
      <c r="X13" s="191">
        <v>28</v>
      </c>
      <c r="Y13" s="191">
        <v>15</v>
      </c>
      <c r="Z13" s="192"/>
    </row>
    <row r="14" spans="1:26" ht="14.25">
      <c r="A14" s="337"/>
      <c r="B14" s="338"/>
      <c r="C14" s="209"/>
      <c r="D14" s="209" t="s">
        <v>262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173"/>
      <c r="Q14" s="170"/>
      <c r="R14" s="173"/>
      <c r="S14" s="173"/>
      <c r="T14" s="174"/>
      <c r="U14" s="141"/>
      <c r="X14" s="191">
        <v>35</v>
      </c>
      <c r="Y14" s="191">
        <v>17.4</v>
      </c>
      <c r="Z14" s="192"/>
    </row>
    <row r="15" spans="1:26" ht="14.25">
      <c r="A15" s="337"/>
      <c r="B15" s="33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173"/>
      <c r="Q15" s="173"/>
      <c r="R15" s="173"/>
      <c r="S15" s="173"/>
      <c r="T15" s="174"/>
      <c r="U15" s="141"/>
      <c r="X15" s="191">
        <v>42</v>
      </c>
      <c r="Y15" s="193">
        <v>19.2</v>
      </c>
      <c r="Z15" s="193"/>
    </row>
    <row r="16" spans="1:26" ht="14.25">
      <c r="A16" s="337"/>
      <c r="B16" s="338"/>
      <c r="C16" s="209"/>
      <c r="D16" s="209" t="s">
        <v>263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173"/>
      <c r="Q16" s="173"/>
      <c r="R16" s="173"/>
      <c r="S16" s="173"/>
      <c r="T16" s="174"/>
      <c r="U16" s="141"/>
      <c r="X16" s="191">
        <v>54</v>
      </c>
      <c r="Y16" s="192">
        <v>22.2</v>
      </c>
      <c r="Z16" s="192"/>
    </row>
    <row r="17" spans="1:26" ht="14.25">
      <c r="A17" s="337"/>
      <c r="B17" s="338"/>
      <c r="C17" s="209"/>
      <c r="D17" s="209" t="s">
        <v>264</v>
      </c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173"/>
      <c r="Q17" s="173"/>
      <c r="R17" s="173"/>
      <c r="S17" s="173"/>
      <c r="T17" s="174"/>
      <c r="U17" s="141"/>
      <c r="X17" s="191">
        <v>67</v>
      </c>
      <c r="Y17" s="192">
        <v>26.4</v>
      </c>
      <c r="Z17" s="192"/>
    </row>
    <row r="18" spans="1:21" ht="14.25">
      <c r="A18" s="337"/>
      <c r="B18" s="338"/>
      <c r="C18" s="209"/>
      <c r="D18" s="209" t="s">
        <v>265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173"/>
      <c r="Q18" s="173"/>
      <c r="R18" s="173"/>
      <c r="S18" s="173"/>
      <c r="T18" s="174"/>
      <c r="U18" s="141"/>
    </row>
    <row r="19" spans="1:21" ht="14.25">
      <c r="A19" s="337"/>
      <c r="B19" s="338"/>
      <c r="C19" s="209"/>
      <c r="D19" s="209" t="s">
        <v>266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173"/>
      <c r="Q19" s="173"/>
      <c r="R19" s="173"/>
      <c r="S19" s="173"/>
      <c r="T19" s="174"/>
      <c r="U19" s="141"/>
    </row>
    <row r="20" spans="1:21" ht="14.25">
      <c r="A20" s="337"/>
      <c r="B20" s="338"/>
      <c r="C20" s="209"/>
      <c r="D20" s="209" t="s">
        <v>267</v>
      </c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173"/>
      <c r="Q20" s="173"/>
      <c r="R20" s="173"/>
      <c r="S20" s="173"/>
      <c r="T20" s="174"/>
      <c r="U20" s="141"/>
    </row>
    <row r="21" spans="1:21" ht="14.25">
      <c r="A21" s="337"/>
      <c r="B21" s="338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173"/>
      <c r="Q21" s="173"/>
      <c r="R21" s="173"/>
      <c r="S21" s="173"/>
      <c r="T21" s="174"/>
      <c r="U21" s="141"/>
    </row>
    <row r="22" spans="1:21" ht="14.25">
      <c r="A22" s="337"/>
      <c r="B22" s="338"/>
      <c r="C22" s="209"/>
      <c r="D22" s="209" t="s">
        <v>268</v>
      </c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173"/>
      <c r="Q22" s="173"/>
      <c r="R22" s="173"/>
      <c r="S22" s="173"/>
      <c r="T22" s="174"/>
      <c r="U22" s="141"/>
    </row>
    <row r="23" spans="1:21" ht="14.25">
      <c r="A23" s="337"/>
      <c r="B23" s="338"/>
      <c r="C23" s="209"/>
      <c r="D23" s="209" t="s">
        <v>269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173"/>
      <c r="Q23" s="173"/>
      <c r="R23" s="173"/>
      <c r="S23" s="173"/>
      <c r="T23" s="174"/>
      <c r="U23" s="141"/>
    </row>
    <row r="24" spans="1:21" ht="14.25">
      <c r="A24" s="337"/>
      <c r="B24" s="338"/>
      <c r="C24" s="209"/>
      <c r="D24" s="209" t="s">
        <v>270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173"/>
      <c r="Q24" s="173"/>
      <c r="R24" s="173"/>
      <c r="S24" s="173"/>
      <c r="T24" s="174"/>
      <c r="U24" s="141"/>
    </row>
    <row r="25" spans="1:21" ht="14.25">
      <c r="A25" s="337"/>
      <c r="B25" s="33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173"/>
      <c r="Q25" s="173"/>
      <c r="R25" s="173"/>
      <c r="S25" s="173"/>
      <c r="T25" s="174"/>
      <c r="U25" s="141"/>
    </row>
    <row r="26" spans="1:21" ht="14.25">
      <c r="A26" s="337"/>
      <c r="B26" s="338"/>
      <c r="C26" s="209"/>
      <c r="D26" s="209" t="s">
        <v>271</v>
      </c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173"/>
      <c r="Q26" s="173"/>
      <c r="R26" s="173"/>
      <c r="S26" s="173"/>
      <c r="T26" s="174"/>
      <c r="U26" s="141"/>
    </row>
    <row r="27" spans="1:21" ht="14.25">
      <c r="A27" s="337"/>
      <c r="B27" s="338"/>
      <c r="C27" s="209"/>
      <c r="D27" s="209" t="s">
        <v>272</v>
      </c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173"/>
      <c r="Q27" s="173"/>
      <c r="R27" s="173"/>
      <c r="S27" s="173"/>
      <c r="T27" s="174"/>
      <c r="U27" s="141"/>
    </row>
    <row r="28" spans="1:21" ht="14.25">
      <c r="A28" s="337"/>
      <c r="B28" s="338"/>
      <c r="C28" s="209"/>
      <c r="D28" s="209" t="s">
        <v>273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173"/>
      <c r="Q28" s="173"/>
      <c r="R28" s="173"/>
      <c r="S28" s="173"/>
      <c r="T28" s="174"/>
      <c r="U28" s="141"/>
    </row>
    <row r="29" spans="1:21" ht="14.25">
      <c r="A29" s="337"/>
      <c r="B29" s="33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173"/>
      <c r="Q29" s="173"/>
      <c r="R29" s="173"/>
      <c r="S29" s="173"/>
      <c r="T29" s="174"/>
      <c r="U29" s="141"/>
    </row>
    <row r="30" spans="1:21" ht="14.25">
      <c r="A30" s="337"/>
      <c r="B30" s="338"/>
      <c r="C30" s="209"/>
      <c r="D30" s="209" t="s">
        <v>278</v>
      </c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173"/>
      <c r="Q30" s="173"/>
      <c r="R30" s="173"/>
      <c r="S30" s="173"/>
      <c r="T30" s="174"/>
      <c r="U30" s="141"/>
    </row>
    <row r="31" spans="1:21" ht="14.25">
      <c r="A31" s="316"/>
      <c r="B31" s="320"/>
      <c r="C31" s="209"/>
      <c r="D31" s="209" t="s">
        <v>274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173"/>
      <c r="Q31" s="173"/>
      <c r="R31" s="173"/>
      <c r="S31" s="173"/>
      <c r="T31" s="174"/>
      <c r="U31" s="141"/>
    </row>
    <row r="32" spans="1:21" ht="14.25">
      <c r="A32" s="316"/>
      <c r="B32" s="320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173"/>
      <c r="Q32" s="173"/>
      <c r="R32" s="173"/>
      <c r="S32" s="173"/>
      <c r="T32" s="174"/>
      <c r="U32" s="141"/>
    </row>
    <row r="33" spans="1:21" ht="14.25">
      <c r="A33" s="316"/>
      <c r="B33" s="320"/>
      <c r="C33" s="209"/>
      <c r="D33" s="209" t="s">
        <v>259</v>
      </c>
      <c r="E33" s="234">
        <f>'Heat Loss'!L34</f>
      </c>
      <c r="F33" s="211" t="s">
        <v>275</v>
      </c>
      <c r="G33" s="235">
        <f>E33</f>
      </c>
      <c r="H33" s="213"/>
      <c r="I33" s="209"/>
      <c r="J33" s="209"/>
      <c r="K33" s="209"/>
      <c r="L33" s="209"/>
      <c r="M33" s="209"/>
      <c r="N33" s="209"/>
      <c r="O33" s="209"/>
      <c r="P33" s="173"/>
      <c r="Q33" s="173"/>
      <c r="R33" s="173"/>
      <c r="S33" s="173"/>
      <c r="T33" s="174"/>
      <c r="U33" s="141"/>
    </row>
    <row r="34" spans="1:21" ht="14.25">
      <c r="A34" s="316"/>
      <c r="B34" s="320"/>
      <c r="C34" s="209"/>
      <c r="D34" s="209"/>
      <c r="E34" s="209" t="s">
        <v>276</v>
      </c>
      <c r="F34" s="209"/>
      <c r="G34" s="211">
        <v>20900</v>
      </c>
      <c r="H34" s="211"/>
      <c r="I34" s="209"/>
      <c r="J34" s="209"/>
      <c r="K34" s="209"/>
      <c r="L34" s="209"/>
      <c r="M34" s="209"/>
      <c r="N34" s="209"/>
      <c r="O34" s="209"/>
      <c r="P34" s="173"/>
      <c r="Q34" s="173"/>
      <c r="R34" s="173"/>
      <c r="S34" s="173"/>
      <c r="T34" s="174"/>
      <c r="U34" s="141"/>
    </row>
    <row r="35" spans="1:21" ht="14.25">
      <c r="A35" s="316"/>
      <c r="B35" s="320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173"/>
      <c r="Q35" s="173"/>
      <c r="R35" s="173"/>
      <c r="S35" s="173"/>
      <c r="T35" s="174"/>
      <c r="U35" s="141"/>
    </row>
    <row r="36" spans="1:21" ht="15" thickBot="1">
      <c r="A36" s="316"/>
      <c r="B36" s="320"/>
      <c r="C36" s="209"/>
      <c r="D36" s="209" t="s">
        <v>277</v>
      </c>
      <c r="E36" s="214" t="e">
        <f>G33/G34</f>
        <v>#VALUE!</v>
      </c>
      <c r="F36" s="215" t="s">
        <v>275</v>
      </c>
      <c r="G36" s="216" t="e">
        <f>E36</f>
        <v>#VALUE!</v>
      </c>
      <c r="H36" s="214" t="s">
        <v>279</v>
      </c>
      <c r="I36" s="209"/>
      <c r="J36" s="209"/>
      <c r="K36" s="209"/>
      <c r="L36" s="209"/>
      <c r="M36" s="209"/>
      <c r="N36" s="209"/>
      <c r="O36" s="209"/>
      <c r="P36" s="173"/>
      <c r="Q36" s="173"/>
      <c r="R36" s="173"/>
      <c r="S36" s="173"/>
      <c r="T36" s="174"/>
      <c r="U36" s="141"/>
    </row>
    <row r="37" spans="1:21" ht="14.25">
      <c r="A37" s="316"/>
      <c r="B37" s="320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173"/>
      <c r="Q37" s="173"/>
      <c r="R37" s="173"/>
      <c r="S37" s="173"/>
      <c r="T37" s="174"/>
      <c r="U37" s="141"/>
    </row>
    <row r="38" spans="1:21" ht="14.25">
      <c r="A38" s="316"/>
      <c r="B38" s="320"/>
      <c r="C38" s="303"/>
      <c r="D38" s="303"/>
      <c r="E38" s="175"/>
      <c r="F38" s="320"/>
      <c r="G38" s="320"/>
      <c r="H38" s="278"/>
      <c r="I38" s="278"/>
      <c r="J38" s="171"/>
      <c r="K38" s="171"/>
      <c r="L38" s="171"/>
      <c r="M38" s="171"/>
      <c r="N38" s="171"/>
      <c r="O38" s="173"/>
      <c r="P38" s="173"/>
      <c r="Q38" s="173"/>
      <c r="R38" s="173"/>
      <c r="S38" s="173"/>
      <c r="T38" s="174"/>
      <c r="U38" s="141"/>
    </row>
    <row r="39" spans="1:21" ht="14.25">
      <c r="A39" s="316"/>
      <c r="B39" s="320"/>
      <c r="C39" s="303"/>
      <c r="D39" s="303"/>
      <c r="E39" s="175"/>
      <c r="F39" s="320"/>
      <c r="G39" s="320"/>
      <c r="H39" s="278"/>
      <c r="I39" s="278"/>
      <c r="J39" s="171"/>
      <c r="K39" s="171"/>
      <c r="L39" s="171"/>
      <c r="M39" s="171"/>
      <c r="N39" s="171"/>
      <c r="O39" s="173"/>
      <c r="P39" s="173"/>
      <c r="Q39" s="173"/>
      <c r="R39" s="173"/>
      <c r="S39" s="173"/>
      <c r="T39" s="174"/>
      <c r="U39" s="141"/>
    </row>
    <row r="40" spans="1:21" ht="14.25">
      <c r="A40" s="316"/>
      <c r="B40" s="320"/>
      <c r="C40" s="303"/>
      <c r="D40" s="303"/>
      <c r="E40" s="175"/>
      <c r="F40" s="320"/>
      <c r="G40" s="320"/>
      <c r="H40" s="278"/>
      <c r="I40" s="278"/>
      <c r="J40" s="171"/>
      <c r="K40" s="171"/>
      <c r="L40" s="171"/>
      <c r="M40" s="171"/>
      <c r="N40" s="171"/>
      <c r="O40" s="173"/>
      <c r="P40" s="173"/>
      <c r="Q40" s="173"/>
      <c r="R40" s="173"/>
      <c r="S40" s="173"/>
      <c r="T40" s="174"/>
      <c r="U40" s="141"/>
    </row>
    <row r="41" spans="1:21" ht="14.25">
      <c r="A41" s="316"/>
      <c r="B41" s="320"/>
      <c r="C41" s="299"/>
      <c r="D41" s="299"/>
      <c r="E41" s="170"/>
      <c r="F41" s="320"/>
      <c r="G41" s="320"/>
      <c r="H41" s="278"/>
      <c r="I41" s="278"/>
      <c r="J41" s="171"/>
      <c r="K41" s="171"/>
      <c r="L41" s="171"/>
      <c r="M41" s="170"/>
      <c r="N41" s="170"/>
      <c r="O41" s="173"/>
      <c r="P41" s="173"/>
      <c r="Q41" s="173"/>
      <c r="R41" s="173"/>
      <c r="S41" s="173"/>
      <c r="T41" s="174"/>
      <c r="U41" s="141"/>
    </row>
    <row r="42" spans="1:21" ht="14.25">
      <c r="A42" s="316"/>
      <c r="B42" s="320"/>
      <c r="C42" s="194"/>
      <c r="D42" s="194"/>
      <c r="E42" s="170"/>
      <c r="F42" s="194"/>
      <c r="G42" s="194"/>
      <c r="H42" s="278"/>
      <c r="I42" s="278"/>
      <c r="J42" s="196"/>
      <c r="K42" s="171"/>
      <c r="L42" s="171"/>
      <c r="M42" s="170"/>
      <c r="N42" s="170"/>
      <c r="O42" s="173"/>
      <c r="P42" s="173"/>
      <c r="Q42" s="173"/>
      <c r="R42" s="173"/>
      <c r="S42" s="173"/>
      <c r="T42" s="174"/>
      <c r="U42" s="141"/>
    </row>
    <row r="43" spans="1:21" ht="14.25">
      <c r="A43" s="316"/>
      <c r="B43" s="320"/>
      <c r="C43" s="299"/>
      <c r="D43" s="299"/>
      <c r="E43" s="170"/>
      <c r="F43" s="320"/>
      <c r="G43" s="320"/>
      <c r="H43" s="278"/>
      <c r="I43" s="278"/>
      <c r="J43" s="171"/>
      <c r="K43" s="171"/>
      <c r="L43" s="171"/>
      <c r="M43" s="170"/>
      <c r="N43" s="170"/>
      <c r="O43" s="173"/>
      <c r="P43" s="173"/>
      <c r="Q43" s="173"/>
      <c r="R43" s="173"/>
      <c r="S43" s="173"/>
      <c r="T43" s="174"/>
      <c r="U43" s="141"/>
    </row>
    <row r="44" spans="1:21" ht="14.25">
      <c r="A44" s="316"/>
      <c r="B44" s="320"/>
      <c r="C44" s="299"/>
      <c r="D44" s="299"/>
      <c r="E44" s="170"/>
      <c r="F44" s="320"/>
      <c r="G44" s="320"/>
      <c r="H44" s="278"/>
      <c r="I44" s="278"/>
      <c r="J44" s="171"/>
      <c r="K44" s="171"/>
      <c r="L44" s="171"/>
      <c r="M44" s="170"/>
      <c r="N44" s="170"/>
      <c r="O44" s="173"/>
      <c r="P44" s="173"/>
      <c r="Q44" s="173"/>
      <c r="R44" s="173"/>
      <c r="S44" s="173"/>
      <c r="T44" s="174"/>
      <c r="U44" s="114"/>
    </row>
    <row r="45" spans="1:20" ht="14.25">
      <c r="A45" s="316"/>
      <c r="B45" s="320"/>
      <c r="C45" s="299"/>
      <c r="D45" s="299"/>
      <c r="E45" s="170"/>
      <c r="F45" s="320"/>
      <c r="G45" s="320"/>
      <c r="H45" s="278"/>
      <c r="I45" s="278"/>
      <c r="J45" s="171"/>
      <c r="K45" s="171"/>
      <c r="L45" s="171"/>
      <c r="M45" s="170"/>
      <c r="N45" s="170"/>
      <c r="O45" s="173"/>
      <c r="P45" s="173"/>
      <c r="Q45" s="173"/>
      <c r="R45" s="173"/>
      <c r="S45" s="173"/>
      <c r="T45" s="174"/>
    </row>
    <row r="46" spans="1:20" ht="14.25">
      <c r="A46" s="316"/>
      <c r="B46" s="320"/>
      <c r="C46" s="299"/>
      <c r="D46" s="299"/>
      <c r="E46" s="170"/>
      <c r="F46" s="320"/>
      <c r="G46" s="320"/>
      <c r="H46" s="278"/>
      <c r="I46" s="278"/>
      <c r="J46" s="171"/>
      <c r="K46" s="171"/>
      <c r="L46" s="171"/>
      <c r="M46" s="170"/>
      <c r="N46" s="170"/>
      <c r="O46" s="173"/>
      <c r="P46" s="173"/>
      <c r="Q46" s="173"/>
      <c r="R46" s="173"/>
      <c r="S46" s="173"/>
      <c r="T46" s="174"/>
    </row>
    <row r="47" spans="1:20" ht="14.25">
      <c r="A47" s="220"/>
      <c r="B47" s="221"/>
      <c r="C47" s="222"/>
      <c r="D47" s="221"/>
      <c r="E47" s="221"/>
      <c r="F47" s="221"/>
      <c r="G47" s="223"/>
      <c r="H47" s="221"/>
      <c r="I47" s="222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224"/>
    </row>
    <row r="48" spans="1:20" ht="14.25">
      <c r="A48" s="225"/>
      <c r="B48" s="221"/>
      <c r="C48" s="222"/>
      <c r="D48" s="221"/>
      <c r="E48" s="221"/>
      <c r="F48" s="221"/>
      <c r="G48" s="223"/>
      <c r="H48" s="221"/>
      <c r="I48" s="222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224"/>
    </row>
    <row r="49" spans="1:20" ht="14.25">
      <c r="A49" s="220"/>
      <c r="B49" s="221"/>
      <c r="C49" s="222"/>
      <c r="D49" s="221"/>
      <c r="E49" s="221"/>
      <c r="F49" s="221"/>
      <c r="G49" s="223"/>
      <c r="H49" s="221"/>
      <c r="I49" s="222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224"/>
    </row>
    <row r="50" spans="1:20" ht="15" thickBot="1">
      <c r="A50" s="226"/>
      <c r="B50" s="227"/>
      <c r="C50" s="228"/>
      <c r="D50" s="227"/>
      <c r="E50" s="227"/>
      <c r="F50" s="227"/>
      <c r="G50" s="229"/>
      <c r="H50" s="227"/>
      <c r="I50" s="22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230"/>
    </row>
    <row r="51" spans="1:9" ht="14.25">
      <c r="A51" s="181"/>
      <c r="B51" s="181"/>
      <c r="C51" s="182"/>
      <c r="D51" s="181"/>
      <c r="E51" s="181"/>
      <c r="F51" s="181"/>
      <c r="G51" s="183"/>
      <c r="H51" s="181"/>
      <c r="I51" s="182"/>
    </row>
    <row r="52" spans="1:9" ht="14.25">
      <c r="A52" s="184"/>
      <c r="B52" s="181"/>
      <c r="C52" s="182"/>
      <c r="D52" s="184"/>
      <c r="E52" s="181"/>
      <c r="F52" s="181"/>
      <c r="G52" s="186"/>
      <c r="H52" s="181"/>
      <c r="I52" s="182"/>
    </row>
    <row r="53" spans="1:9" ht="14.25">
      <c r="A53" s="181"/>
      <c r="B53" s="181"/>
      <c r="C53" s="182"/>
      <c r="D53" s="181"/>
      <c r="E53" s="181"/>
      <c r="F53" s="181"/>
      <c r="G53" s="183"/>
      <c r="H53" s="181"/>
      <c r="I53" s="182"/>
    </row>
    <row r="54" spans="1:9" ht="14.25">
      <c r="A54" s="185"/>
      <c r="B54" s="187"/>
      <c r="C54" s="182"/>
      <c r="D54" s="183"/>
      <c r="E54" s="188"/>
      <c r="F54" s="181"/>
      <c r="G54" s="183"/>
      <c r="H54" s="189"/>
      <c r="I54" s="182"/>
    </row>
    <row r="55" spans="1:9" ht="14.25">
      <c r="A55" s="181"/>
      <c r="B55" s="181"/>
      <c r="C55" s="182"/>
      <c r="D55" s="181"/>
      <c r="E55" s="181"/>
      <c r="F55" s="181"/>
      <c r="G55" s="183"/>
      <c r="H55" s="190"/>
      <c r="I55" s="182"/>
    </row>
    <row r="56" spans="1:9" ht="14.25">
      <c r="A56" s="181"/>
      <c r="B56" s="181"/>
      <c r="C56" s="182"/>
      <c r="D56" s="181"/>
      <c r="E56" s="181"/>
      <c r="F56" s="181"/>
      <c r="G56" s="183"/>
      <c r="H56" s="181"/>
      <c r="I56" s="182"/>
    </row>
    <row r="57" spans="1:9" ht="14.25">
      <c r="A57" s="181"/>
      <c r="B57" s="181"/>
      <c r="C57" s="182"/>
      <c r="D57" s="181"/>
      <c r="E57" s="181"/>
      <c r="F57" s="181"/>
      <c r="G57" s="186"/>
      <c r="H57" s="181"/>
      <c r="I57" s="182"/>
    </row>
    <row r="58" spans="1:9" ht="14.25">
      <c r="A58" s="181"/>
      <c r="B58" s="181"/>
      <c r="C58" s="182"/>
      <c r="D58" s="181"/>
      <c r="E58" s="181"/>
      <c r="F58" s="181"/>
      <c r="G58" s="183"/>
      <c r="H58" s="181"/>
      <c r="I58" s="182"/>
    </row>
    <row r="59" spans="1:9" ht="14.25">
      <c r="A59" s="181"/>
      <c r="B59" s="181"/>
      <c r="C59" s="182"/>
      <c r="D59" s="181"/>
      <c r="E59" s="181"/>
      <c r="F59" s="181"/>
      <c r="G59" s="185"/>
      <c r="H59" s="181"/>
      <c r="I59" s="182"/>
    </row>
    <row r="60" spans="1:9" ht="14.25">
      <c r="A60" s="181"/>
      <c r="B60" s="181"/>
      <c r="C60" s="182"/>
      <c r="D60" s="181"/>
      <c r="E60" s="181"/>
      <c r="F60" s="181"/>
      <c r="G60" s="183"/>
      <c r="H60" s="181"/>
      <c r="I60" s="182"/>
    </row>
    <row r="61" spans="1:9" ht="14.25">
      <c r="A61" s="181"/>
      <c r="B61" s="181"/>
      <c r="C61" s="182"/>
      <c r="D61" s="181"/>
      <c r="E61" s="181"/>
      <c r="F61" s="181"/>
      <c r="G61" s="183"/>
      <c r="H61" s="189"/>
      <c r="I61" s="182"/>
    </row>
    <row r="62" spans="1:9" ht="14.25">
      <c r="A62" s="181"/>
      <c r="B62" s="181"/>
      <c r="C62" s="182"/>
      <c r="D62" s="181"/>
      <c r="E62" s="181"/>
      <c r="F62" s="181"/>
      <c r="G62" s="183"/>
      <c r="H62" s="181"/>
      <c r="I62" s="182"/>
    </row>
  </sheetData>
  <sheetProtection/>
  <mergeCells count="71">
    <mergeCell ref="H38:I38"/>
    <mergeCell ref="H39:I39"/>
    <mergeCell ref="H40:I40"/>
    <mergeCell ref="F7:G7"/>
    <mergeCell ref="H41:I41"/>
    <mergeCell ref="H46:I46"/>
    <mergeCell ref="H42:I42"/>
    <mergeCell ref="H43:I43"/>
    <mergeCell ref="H44:I44"/>
    <mergeCell ref="H45:I45"/>
    <mergeCell ref="F38:G38"/>
    <mergeCell ref="F39:G39"/>
    <mergeCell ref="F40:G40"/>
    <mergeCell ref="C7:E7"/>
    <mergeCell ref="F43:G43"/>
    <mergeCell ref="F44:G44"/>
    <mergeCell ref="C44:D44"/>
    <mergeCell ref="C38:D38"/>
    <mergeCell ref="C46:D46"/>
    <mergeCell ref="C39:D39"/>
    <mergeCell ref="C40:D40"/>
    <mergeCell ref="C41:D41"/>
    <mergeCell ref="C43:D43"/>
    <mergeCell ref="F46:G46"/>
    <mergeCell ref="F41:G41"/>
    <mergeCell ref="F45:G45"/>
    <mergeCell ref="C45:D45"/>
    <mergeCell ref="A45:B45"/>
    <mergeCell ref="A46:B46"/>
    <mergeCell ref="A7:B7"/>
    <mergeCell ref="A41:B41"/>
    <mergeCell ref="A36:B36"/>
    <mergeCell ref="A35:B35"/>
    <mergeCell ref="A42:B42"/>
    <mergeCell ref="A43:B43"/>
    <mergeCell ref="A44:B44"/>
    <mergeCell ref="A37:B37"/>
    <mergeCell ref="A32:B32"/>
    <mergeCell ref="A38:B38"/>
    <mergeCell ref="A39:B39"/>
    <mergeCell ref="A40:B40"/>
    <mergeCell ref="A33:B33"/>
    <mergeCell ref="A34:B34"/>
    <mergeCell ref="A28:B28"/>
    <mergeCell ref="A24:B24"/>
    <mergeCell ref="A25:B25"/>
    <mergeCell ref="A29:B29"/>
    <mergeCell ref="A30:B30"/>
    <mergeCell ref="A31:B31"/>
    <mergeCell ref="A20:B20"/>
    <mergeCell ref="A21:B21"/>
    <mergeCell ref="A22:B22"/>
    <mergeCell ref="A23:B23"/>
    <mergeCell ref="A26:B26"/>
    <mergeCell ref="A27:B27"/>
    <mergeCell ref="A10:B10"/>
    <mergeCell ref="A11:B11"/>
    <mergeCell ref="A12:B12"/>
    <mergeCell ref="A17:B17"/>
    <mergeCell ref="A18:B18"/>
    <mergeCell ref="A19:B19"/>
    <mergeCell ref="A13:B13"/>
    <mergeCell ref="A14:B14"/>
    <mergeCell ref="A15:B15"/>
    <mergeCell ref="A16:B16"/>
    <mergeCell ref="A2:G2"/>
    <mergeCell ref="N2:O2"/>
    <mergeCell ref="B6:C6"/>
    <mergeCell ref="J3:P3"/>
    <mergeCell ref="J5:P5"/>
    <mergeCell ref="A9:B9"/>
  </mergeCells>
  <conditionalFormatting sqref="F9:G30">
    <cfRule type="expression" priority="1" dxfId="12" stopIfTrue="1">
      <formula>ISNA(F9)</formula>
    </cfRule>
  </conditionalFormatting>
  <printOptions horizontalCentered="1" verticalCentered="1"/>
  <pageMargins left="0.41" right="0.196850393700787" top="0.71" bottom="0.48" header="0.511811023622047" footer="0.31496062992126"/>
  <pageSetup fitToHeight="1" fitToWidth="1" horizontalDpi="300" verticalDpi="300" orientation="portrait" paperSize="9" r:id="rId1"/>
  <headerFooter alignWithMargins="0">
    <oddFooter>&amp;L&amp;8&amp;Z&amp;F\&amp;A&amp;R&amp;8&amp;P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142"/>
  <sheetViews>
    <sheetView showZeros="0" view="pageBreakPreview" zoomScale="75" zoomScaleNormal="75" zoomScaleSheetLayoutView="75" zoomScalePageLayoutView="0" workbookViewId="0" topLeftCell="A1">
      <selection activeCell="U3" sqref="U3"/>
    </sheetView>
  </sheetViews>
  <sheetFormatPr defaultColWidth="9.140625" defaultRowHeight="18.75" customHeight="1"/>
  <cols>
    <col min="1" max="1" width="11.140625" style="16" customWidth="1"/>
    <col min="2" max="2" width="11.140625" style="15" customWidth="1"/>
    <col min="3" max="3" width="11.140625" style="16" customWidth="1"/>
    <col min="4" max="6" width="11.140625" style="16" hidden="1" customWidth="1"/>
    <col min="7" max="7" width="11.140625" style="15" hidden="1" customWidth="1"/>
    <col min="8" max="8" width="14.140625" style="15" customWidth="1"/>
    <col min="9" max="12" width="11.140625" style="15" hidden="1" customWidth="1"/>
    <col min="13" max="13" width="11.140625" style="15" customWidth="1"/>
    <col min="14" max="14" width="11.140625" style="16" hidden="1" customWidth="1"/>
    <col min="15" max="15" width="11.140625" style="15" customWidth="1"/>
    <col min="16" max="16" width="11.140625" style="16" customWidth="1"/>
    <col min="17" max="19" width="12.7109375" style="15" customWidth="1"/>
    <col min="20" max="20" width="15.8515625" style="15" customWidth="1"/>
    <col min="21" max="21" width="14.00390625" style="16" customWidth="1"/>
    <col min="22" max="22" width="30.00390625" style="16" customWidth="1"/>
    <col min="23" max="23" width="20.140625" style="16" customWidth="1"/>
    <col min="24" max="27" width="9.140625" style="16" customWidth="1"/>
    <col min="28" max="16384" width="9.140625" style="17" customWidth="1"/>
  </cols>
  <sheetData>
    <row r="1" spans="1:23" ht="18.75" customHeight="1" thickBot="1">
      <c r="A1" s="11"/>
      <c r="B1" s="14"/>
      <c r="C1" s="13"/>
      <c r="D1" s="13"/>
      <c r="E1" s="13"/>
      <c r="F1" s="13"/>
      <c r="G1" s="14"/>
      <c r="W1" s="86"/>
    </row>
    <row r="2" spans="1:26" ht="18.75" customHeight="1">
      <c r="A2" s="11"/>
      <c r="B2" s="14"/>
      <c r="C2" s="232"/>
      <c r="D2" s="13"/>
      <c r="E2" s="13"/>
      <c r="F2" s="84"/>
      <c r="G2" s="265" t="s">
        <v>73</v>
      </c>
      <c r="H2" s="256"/>
      <c r="I2" s="18"/>
      <c r="J2" s="18"/>
      <c r="K2" s="18"/>
      <c r="L2" s="18"/>
      <c r="M2" s="256"/>
      <c r="N2" s="256"/>
      <c r="O2" s="256"/>
      <c r="P2" s="256"/>
      <c r="Q2" s="256" t="s">
        <v>74</v>
      </c>
      <c r="R2" s="259" t="s">
        <v>300</v>
      </c>
      <c r="S2" s="260"/>
      <c r="T2" s="261"/>
      <c r="U2" s="81" t="s">
        <v>2</v>
      </c>
      <c r="V2" s="253"/>
      <c r="W2" s="87"/>
      <c r="X2" s="19"/>
      <c r="Y2" s="19"/>
      <c r="Z2" s="20"/>
    </row>
    <row r="3" spans="1:26" ht="18.75" customHeight="1">
      <c r="A3" s="21" t="s">
        <v>0</v>
      </c>
      <c r="B3" s="22"/>
      <c r="C3" s="233"/>
      <c r="D3" s="21"/>
      <c r="E3" s="21"/>
      <c r="F3" s="85" t="s">
        <v>77</v>
      </c>
      <c r="G3" s="266"/>
      <c r="H3" s="257"/>
      <c r="I3" s="23"/>
      <c r="J3" s="23"/>
      <c r="K3" s="23"/>
      <c r="L3" s="23"/>
      <c r="M3" s="257"/>
      <c r="N3" s="257"/>
      <c r="O3" s="257"/>
      <c r="P3" s="257"/>
      <c r="Q3" s="257"/>
      <c r="R3" s="262"/>
      <c r="S3" s="263"/>
      <c r="T3" s="264"/>
      <c r="U3" s="217"/>
      <c r="V3" s="254"/>
      <c r="W3" s="87"/>
      <c r="X3" s="19"/>
      <c r="Y3" s="19"/>
      <c r="Z3" s="20"/>
    </row>
    <row r="4" spans="1:26" ht="18.75" customHeight="1">
      <c r="A4" s="21"/>
      <c r="B4" s="22"/>
      <c r="C4" s="233"/>
      <c r="D4" s="21"/>
      <c r="E4" s="21"/>
      <c r="F4" s="85" t="s">
        <v>41</v>
      </c>
      <c r="G4" s="266" t="s">
        <v>1</v>
      </c>
      <c r="H4" s="257"/>
      <c r="I4" s="23"/>
      <c r="J4" s="23"/>
      <c r="K4" s="23"/>
      <c r="L4" s="23"/>
      <c r="M4" s="268"/>
      <c r="N4" s="269"/>
      <c r="O4" s="269"/>
      <c r="P4" s="270"/>
      <c r="Q4" s="257" t="s">
        <v>75</v>
      </c>
      <c r="R4" s="245"/>
      <c r="S4" s="246"/>
      <c r="T4" s="247"/>
      <c r="U4" s="82" t="s">
        <v>3</v>
      </c>
      <c r="V4" s="251"/>
      <c r="W4" s="87"/>
      <c r="X4" s="25"/>
      <c r="Y4" s="25"/>
      <c r="Z4" s="26"/>
    </row>
    <row r="5" spans="1:26" ht="18.75" customHeight="1" thickBot="1">
      <c r="A5" s="21"/>
      <c r="B5" s="22"/>
      <c r="C5" s="233"/>
      <c r="D5" s="21"/>
      <c r="E5" s="21"/>
      <c r="F5" s="21"/>
      <c r="G5" s="267"/>
      <c r="H5" s="258"/>
      <c r="I5" s="27"/>
      <c r="J5" s="27"/>
      <c r="K5" s="27"/>
      <c r="L5" s="27"/>
      <c r="M5" s="271"/>
      <c r="N5" s="272"/>
      <c r="O5" s="272"/>
      <c r="P5" s="273"/>
      <c r="Q5" s="258"/>
      <c r="R5" s="248"/>
      <c r="S5" s="249"/>
      <c r="T5" s="250"/>
      <c r="U5" s="80"/>
      <c r="V5" s="252"/>
      <c r="W5" s="86"/>
      <c r="X5" s="25"/>
      <c r="Y5" s="25"/>
      <c r="Z5" s="26"/>
    </row>
    <row r="6" spans="1:26" ht="9.75" customHeight="1">
      <c r="A6" s="21"/>
      <c r="B6" s="22"/>
      <c r="C6" s="21"/>
      <c r="D6" s="21"/>
      <c r="E6" s="21"/>
      <c r="F6" s="21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4"/>
      <c r="W6" s="88"/>
      <c r="X6" s="25"/>
      <c r="Y6" s="25"/>
      <c r="Z6" s="26"/>
    </row>
    <row r="7" spans="1:26" ht="30.75" customHeight="1">
      <c r="A7" s="21" t="s">
        <v>0</v>
      </c>
      <c r="B7" s="22"/>
      <c r="C7" s="21"/>
      <c r="D7" s="21"/>
      <c r="E7" s="21"/>
      <c r="F7" s="21"/>
      <c r="G7" s="22"/>
      <c r="H7" s="22"/>
      <c r="I7" s="22"/>
      <c r="J7" s="22"/>
      <c r="K7" s="22"/>
      <c r="L7" s="22"/>
      <c r="M7" s="255" t="s">
        <v>81</v>
      </c>
      <c r="N7" s="255"/>
      <c r="O7" s="255"/>
      <c r="P7" s="255"/>
      <c r="Q7" s="255"/>
      <c r="R7" s="255"/>
      <c r="S7" s="255"/>
      <c r="T7" s="79">
        <v>0.4</v>
      </c>
      <c r="U7" s="29"/>
      <c r="V7" s="29"/>
      <c r="W7" s="88"/>
      <c r="X7" s="30"/>
      <c r="Y7" s="30"/>
      <c r="Z7" s="30"/>
    </row>
    <row r="8" spans="1:26" ht="9.75" customHeight="1">
      <c r="A8" s="21"/>
      <c r="B8" s="22"/>
      <c r="C8" s="21"/>
      <c r="D8" s="21"/>
      <c r="E8" s="21"/>
      <c r="F8" s="21"/>
      <c r="G8" s="22"/>
      <c r="H8" s="22"/>
      <c r="I8" s="22"/>
      <c r="J8" s="22"/>
      <c r="K8" s="22"/>
      <c r="L8" s="22"/>
      <c r="M8" s="31"/>
      <c r="N8" s="31"/>
      <c r="O8" s="31"/>
      <c r="P8" s="31"/>
      <c r="Q8" s="31"/>
      <c r="R8" s="31"/>
      <c r="S8" s="31"/>
      <c r="T8" s="32"/>
      <c r="U8" s="33"/>
      <c r="V8" s="33"/>
      <c r="W8" s="89"/>
      <c r="X8" s="30"/>
      <c r="Y8" s="30"/>
      <c r="Z8" s="30"/>
    </row>
    <row r="9" spans="1:23" ht="38.25" customHeight="1">
      <c r="A9" s="34">
        <v>1</v>
      </c>
      <c r="B9" s="35">
        <v>2</v>
      </c>
      <c r="C9" s="34">
        <v>3</v>
      </c>
      <c r="D9" s="34" t="s">
        <v>11</v>
      </c>
      <c r="E9" s="34" t="s">
        <v>12</v>
      </c>
      <c r="F9" s="34"/>
      <c r="G9" s="35" t="s">
        <v>13</v>
      </c>
      <c r="H9" s="35">
        <v>4</v>
      </c>
      <c r="I9" s="35" t="s">
        <v>15</v>
      </c>
      <c r="J9" s="35" t="s">
        <v>16</v>
      </c>
      <c r="K9" s="35" t="s">
        <v>17</v>
      </c>
      <c r="L9" s="35" t="s">
        <v>18</v>
      </c>
      <c r="M9" s="35">
        <v>5</v>
      </c>
      <c r="N9" s="34" t="s">
        <v>20</v>
      </c>
      <c r="O9" s="35" t="s">
        <v>21</v>
      </c>
      <c r="P9" s="34">
        <v>7</v>
      </c>
      <c r="Q9" s="35">
        <v>8</v>
      </c>
      <c r="R9" s="36" t="s">
        <v>282</v>
      </c>
      <c r="S9" s="36" t="s">
        <v>284</v>
      </c>
      <c r="T9" s="36" t="s">
        <v>283</v>
      </c>
      <c r="U9" s="37">
        <v>12</v>
      </c>
      <c r="V9" s="38">
        <v>15</v>
      </c>
      <c r="W9" s="90" t="s">
        <v>0</v>
      </c>
    </row>
    <row r="10" spans="1:23" ht="55.5" customHeight="1">
      <c r="A10" s="39" t="s">
        <v>23</v>
      </c>
      <c r="B10" s="40" t="s">
        <v>29</v>
      </c>
      <c r="C10" s="39" t="s">
        <v>30</v>
      </c>
      <c r="D10" s="39" t="s">
        <v>31</v>
      </c>
      <c r="E10" s="39" t="s">
        <v>32</v>
      </c>
      <c r="F10" s="42" t="s">
        <v>76</v>
      </c>
      <c r="G10" s="41" t="s">
        <v>33</v>
      </c>
      <c r="H10" s="40" t="s">
        <v>34</v>
      </c>
      <c r="I10" s="40" t="s">
        <v>82</v>
      </c>
      <c r="J10" s="40"/>
      <c r="K10" s="40"/>
      <c r="L10" s="40" t="s">
        <v>83</v>
      </c>
      <c r="M10" s="40" t="s">
        <v>35</v>
      </c>
      <c r="N10" s="39" t="s">
        <v>36</v>
      </c>
      <c r="O10" s="40" t="s">
        <v>37</v>
      </c>
      <c r="P10" s="39" t="s">
        <v>38</v>
      </c>
      <c r="Q10" s="40" t="s">
        <v>71</v>
      </c>
      <c r="R10" s="40" t="s">
        <v>39</v>
      </c>
      <c r="S10" s="40" t="s">
        <v>70</v>
      </c>
      <c r="T10" s="40" t="s">
        <v>280</v>
      </c>
      <c r="U10" s="39" t="s">
        <v>40</v>
      </c>
      <c r="V10" s="42" t="s">
        <v>72</v>
      </c>
      <c r="W10" s="90"/>
    </row>
    <row r="11" spans="1:23" ht="18.75" customHeight="1">
      <c r="A11" s="43" t="s">
        <v>130</v>
      </c>
      <c r="B11" s="45"/>
      <c r="C11" s="44"/>
      <c r="D11" s="44"/>
      <c r="E11" s="44"/>
      <c r="F11" s="91"/>
      <c r="G11" s="46"/>
      <c r="H11" s="45"/>
      <c r="I11" s="45"/>
      <c r="J11" s="45"/>
      <c r="K11" s="45"/>
      <c r="L11" s="45"/>
      <c r="M11" s="45"/>
      <c r="N11" s="44"/>
      <c r="O11" s="47"/>
      <c r="P11" s="44"/>
      <c r="Q11" s="45"/>
      <c r="R11" s="45"/>
      <c r="S11" s="45"/>
      <c r="T11" s="48">
        <v>1</v>
      </c>
      <c r="U11" s="44"/>
      <c r="V11" s="49"/>
      <c r="W11" s="92"/>
    </row>
    <row r="12" spans="1:23" s="60" customFormat="1" ht="18.75" customHeight="1">
      <c r="A12" s="43" t="s">
        <v>131</v>
      </c>
      <c r="B12" s="52">
        <v>17</v>
      </c>
      <c r="C12" s="53">
        <v>108</v>
      </c>
      <c r="D12" s="51">
        <f>VLOOKUP($C12,[0]!pipe,2)</f>
        <v>105.12</v>
      </c>
      <c r="E12" s="51">
        <f aca="true" t="shared" si="0" ref="E12:E43">(D12/2000)*(D12/2000)*3.14</f>
        <v>0.008674418304000002</v>
      </c>
      <c r="F12" s="83">
        <f>IF(ISERROR(VLOOKUP($B12,[0]!flow,3)),"",VLOOKUP($B12,[0]!flow,3))</f>
        <v>133</v>
      </c>
      <c r="G12" s="93" t="str">
        <f aca="true" t="shared" si="1" ref="G12:G43">IF(ISERROR(IF(C12=F12,$F$2,IF(C12&gt;F12,$F$3,$F$4))),"",IF(C12=F12,$F$2,IF(C12&gt;F12,$F$3,$F$4)))</f>
        <v>-</v>
      </c>
      <c r="H12" s="52">
        <f aca="true" t="shared" si="2" ref="H12:H43">IF(ISERROR($B12/E12/1000),"",$B12/E12/1000)</f>
        <v>1.9597855907134263</v>
      </c>
      <c r="I12" s="54">
        <f aca="true" t="shared" si="3" ref="I12:I43">IF(ISERROR((D12)^0.6935),"",(D12)^0.6935)</f>
        <v>25.237061832112236</v>
      </c>
      <c r="J12" s="54">
        <f aca="true" t="shared" si="4" ref="J12:J43">IF(ISERROR(I12*0.552),"",I12*0.552)</f>
        <v>13.930858131325955</v>
      </c>
      <c r="K12" s="54">
        <f aca="true" t="shared" si="5" ref="K12:K43">IF(ISERROR(H12/J12),"",H12/J12)</f>
        <v>0.14067945938710752</v>
      </c>
      <c r="L12" s="54">
        <f aca="true" t="shared" si="6" ref="L12:L43">IF(ISERROR(K12^1.771479),"",K12^1.771479)</f>
        <v>0.030981936233563687</v>
      </c>
      <c r="M12" s="55">
        <f aca="true" t="shared" si="7" ref="M12:M43">IF(ISERROR(L12*100),"",L12*100)</f>
        <v>3.098193623356369</v>
      </c>
      <c r="N12" s="56">
        <v>0</v>
      </c>
      <c r="O12" s="52">
        <f aca="true" t="shared" si="8" ref="O12:O33">IF(ISERROR(VLOOKUP($U12,PRINT_AREA,20,FALSE)+$N12),"",VLOOKUP($U12,PRINT_AREA,20,FALSE)+$N12)</f>
        <v>1</v>
      </c>
      <c r="P12" s="56">
        <v>22</v>
      </c>
      <c r="Q12" s="57">
        <f aca="true" t="shared" si="9" ref="Q12:Q43">IF(ISERROR(P12*$T$7),"",P12*$T$7)</f>
        <v>8.8</v>
      </c>
      <c r="R12" s="57">
        <f aca="true" t="shared" si="10" ref="R12:R43">IF(ISERROR(Q12+P12),"",Q12+P12)</f>
        <v>30.8</v>
      </c>
      <c r="S12" s="57">
        <f aca="true" t="shared" si="11" ref="S12:S43">IF(ISERROR(L12*R12),"",L12*R12)</f>
        <v>0.9542436359937616</v>
      </c>
      <c r="T12" s="52">
        <f>IF(ISERROR(O12+S12),"",O12+S12)</f>
        <v>1.9542436359937616</v>
      </c>
      <c r="U12" s="58" t="s">
        <v>130</v>
      </c>
      <c r="V12" s="59"/>
      <c r="W12" s="92"/>
    </row>
    <row r="13" spans="1:23" s="60" customFormat="1" ht="18.75" customHeight="1">
      <c r="A13" s="43" t="s">
        <v>132</v>
      </c>
      <c r="B13" s="52">
        <v>11</v>
      </c>
      <c r="C13" s="53">
        <v>76</v>
      </c>
      <c r="D13" s="51">
        <f>VLOOKUP($C13,[0]!pipe,2)</f>
        <v>73.22</v>
      </c>
      <c r="E13" s="51">
        <f t="shared" si="0"/>
        <v>0.004208517193999999</v>
      </c>
      <c r="F13" s="83">
        <f>IF(ISERROR(VLOOKUP($B13,[0]!flow,3)),"",VLOOKUP($B13,[0]!flow,3))</f>
        <v>108</v>
      </c>
      <c r="G13" s="93" t="str">
        <f t="shared" si="1"/>
        <v>-</v>
      </c>
      <c r="H13" s="52">
        <f t="shared" si="2"/>
        <v>2.6137471924036535</v>
      </c>
      <c r="I13" s="54">
        <f t="shared" si="3"/>
        <v>19.639060769078796</v>
      </c>
      <c r="J13" s="54">
        <f t="shared" si="4"/>
        <v>10.840761544531496</v>
      </c>
      <c r="K13" s="54">
        <f t="shared" si="5"/>
        <v>0.24110365140557213</v>
      </c>
      <c r="L13" s="54">
        <f t="shared" si="6"/>
        <v>0.0804612885825341</v>
      </c>
      <c r="M13" s="55">
        <f t="shared" si="7"/>
        <v>8.04612885825341</v>
      </c>
      <c r="N13" s="56"/>
      <c r="O13" s="52">
        <f t="shared" si="8"/>
        <v>1.9542436359937616</v>
      </c>
      <c r="P13" s="56">
        <v>12.8</v>
      </c>
      <c r="Q13" s="57">
        <f t="shared" si="9"/>
        <v>5.120000000000001</v>
      </c>
      <c r="R13" s="57">
        <f t="shared" si="10"/>
        <v>17.92</v>
      </c>
      <c r="S13" s="57">
        <f t="shared" si="11"/>
        <v>1.4418662913990112</v>
      </c>
      <c r="T13" s="52">
        <f aca="true" t="shared" si="12" ref="T13:T33">IF(ISERROR(O13+S13),"",O13+S13)</f>
        <v>3.396109927392773</v>
      </c>
      <c r="U13" s="58" t="s">
        <v>131</v>
      </c>
      <c r="V13" s="59"/>
      <c r="W13" s="92"/>
    </row>
    <row r="14" spans="1:23" s="60" customFormat="1" ht="18.75" customHeight="1">
      <c r="A14" s="43" t="s">
        <v>133</v>
      </c>
      <c r="B14" s="52">
        <v>13</v>
      </c>
      <c r="C14" s="53">
        <v>76</v>
      </c>
      <c r="D14" s="51">
        <f>VLOOKUP($C14,[0]!pipe,2)</f>
        <v>73.22</v>
      </c>
      <c r="E14" s="51">
        <f t="shared" si="0"/>
        <v>0.004208517193999999</v>
      </c>
      <c r="F14" s="83">
        <f>IF(ISERROR(VLOOKUP($B14,[0]!flow,3)),"",VLOOKUP($B14,[0]!flow,3))</f>
        <v>108</v>
      </c>
      <c r="G14" s="93" t="str">
        <f t="shared" si="1"/>
        <v>-</v>
      </c>
      <c r="H14" s="52">
        <f t="shared" si="2"/>
        <v>3.088973954658863</v>
      </c>
      <c r="I14" s="54">
        <f t="shared" si="3"/>
        <v>19.639060769078796</v>
      </c>
      <c r="J14" s="54">
        <f t="shared" si="4"/>
        <v>10.840761544531496</v>
      </c>
      <c r="K14" s="54">
        <f t="shared" si="5"/>
        <v>0.28494067893385794</v>
      </c>
      <c r="L14" s="54">
        <f t="shared" si="6"/>
        <v>0.10817053228322145</v>
      </c>
      <c r="M14" s="55">
        <f t="shared" si="7"/>
        <v>10.817053228322145</v>
      </c>
      <c r="N14" s="56">
        <v>0</v>
      </c>
      <c r="O14" s="52">
        <f t="shared" si="8"/>
        <v>3.396109927392773</v>
      </c>
      <c r="P14" s="56">
        <v>3.9</v>
      </c>
      <c r="Q14" s="57">
        <f t="shared" si="9"/>
        <v>1.56</v>
      </c>
      <c r="R14" s="57">
        <f t="shared" si="10"/>
        <v>5.46</v>
      </c>
      <c r="S14" s="57">
        <f t="shared" si="11"/>
        <v>0.5906111062663891</v>
      </c>
      <c r="T14" s="52">
        <f t="shared" si="12"/>
        <v>3.986721033659162</v>
      </c>
      <c r="U14" s="58" t="s">
        <v>132</v>
      </c>
      <c r="V14" s="59"/>
      <c r="W14" s="92"/>
    </row>
    <row r="15" spans="1:23" s="60" customFormat="1" ht="18.75" customHeight="1">
      <c r="A15" s="43" t="s">
        <v>134</v>
      </c>
      <c r="B15" s="52"/>
      <c r="C15" s="53"/>
      <c r="D15" s="51" t="e">
        <f>VLOOKUP($C15,[0]!pipe,2)</f>
        <v>#N/A</v>
      </c>
      <c r="E15" s="51" t="e">
        <f t="shared" si="0"/>
        <v>#N/A</v>
      </c>
      <c r="F15" s="83">
        <f>IF(ISERROR(VLOOKUP($B15,[0]!flow,3)),"",VLOOKUP($B15,[0]!flow,3))</f>
        <v>10</v>
      </c>
      <c r="G15" s="93" t="str">
        <f t="shared" si="1"/>
        <v>-</v>
      </c>
      <c r="H15" s="52">
        <f t="shared" si="2"/>
      </c>
      <c r="I15" s="54">
        <f t="shared" si="3"/>
      </c>
      <c r="J15" s="54">
        <f t="shared" si="4"/>
      </c>
      <c r="K15" s="54">
        <f t="shared" si="5"/>
      </c>
      <c r="L15" s="54">
        <f t="shared" si="6"/>
      </c>
      <c r="M15" s="55">
        <f t="shared" si="7"/>
      </c>
      <c r="N15" s="56"/>
      <c r="O15" s="52">
        <f t="shared" si="8"/>
        <v>3.986721033659162</v>
      </c>
      <c r="P15" s="56"/>
      <c r="Q15" s="57">
        <f t="shared" si="9"/>
        <v>0</v>
      </c>
      <c r="R15" s="57">
        <f t="shared" si="10"/>
        <v>0</v>
      </c>
      <c r="S15" s="57">
        <f t="shared" si="11"/>
      </c>
      <c r="T15" s="52">
        <f t="shared" si="12"/>
      </c>
      <c r="U15" s="58" t="s">
        <v>133</v>
      </c>
      <c r="V15" s="59"/>
      <c r="W15" s="92"/>
    </row>
    <row r="16" spans="1:23" s="60" customFormat="1" ht="18.75" customHeight="1">
      <c r="A16" s="43" t="s">
        <v>135</v>
      </c>
      <c r="B16" s="52"/>
      <c r="C16" s="53"/>
      <c r="D16" s="51" t="e">
        <f>VLOOKUP($C16,[0]!pipe,2)</f>
        <v>#N/A</v>
      </c>
      <c r="E16" s="51" t="e">
        <f t="shared" si="0"/>
        <v>#N/A</v>
      </c>
      <c r="F16" s="83">
        <f>IF(ISERROR(VLOOKUP($B16,[0]!flow,3)),"",VLOOKUP($B16,[0]!flow,3))</f>
        <v>10</v>
      </c>
      <c r="G16" s="93" t="str">
        <f t="shared" si="1"/>
        <v>-</v>
      </c>
      <c r="H16" s="52">
        <f t="shared" si="2"/>
      </c>
      <c r="I16" s="54">
        <f t="shared" si="3"/>
      </c>
      <c r="J16" s="54">
        <f t="shared" si="4"/>
      </c>
      <c r="K16" s="54">
        <f t="shared" si="5"/>
      </c>
      <c r="L16" s="54">
        <f t="shared" si="6"/>
      </c>
      <c r="M16" s="55">
        <f t="shared" si="7"/>
      </c>
      <c r="N16" s="56"/>
      <c r="O16" s="52">
        <f t="shared" si="8"/>
      </c>
      <c r="P16" s="56"/>
      <c r="Q16" s="57">
        <f t="shared" si="9"/>
        <v>0</v>
      </c>
      <c r="R16" s="57">
        <f t="shared" si="10"/>
        <v>0</v>
      </c>
      <c r="S16" s="57">
        <f t="shared" si="11"/>
      </c>
      <c r="T16" s="52">
        <f t="shared" si="12"/>
      </c>
      <c r="U16" s="58" t="s">
        <v>134</v>
      </c>
      <c r="V16" s="59"/>
      <c r="W16" s="92"/>
    </row>
    <row r="17" spans="1:23" s="60" customFormat="1" ht="18.75" customHeight="1">
      <c r="A17" s="43" t="s">
        <v>136</v>
      </c>
      <c r="B17" s="52"/>
      <c r="C17" s="53"/>
      <c r="D17" s="51" t="e">
        <f>VLOOKUP($C17,[0]!pipe,2)</f>
        <v>#N/A</v>
      </c>
      <c r="E17" s="51" t="e">
        <f t="shared" si="0"/>
        <v>#N/A</v>
      </c>
      <c r="F17" s="83">
        <f>IF(ISERROR(VLOOKUP($B17,[0]!flow,3)),"",VLOOKUP($B17,[0]!flow,3))</f>
        <v>10</v>
      </c>
      <c r="G17" s="93" t="str">
        <f t="shared" si="1"/>
        <v>-</v>
      </c>
      <c r="H17" s="52">
        <f t="shared" si="2"/>
      </c>
      <c r="I17" s="54">
        <f t="shared" si="3"/>
      </c>
      <c r="J17" s="54">
        <f t="shared" si="4"/>
      </c>
      <c r="K17" s="54">
        <f t="shared" si="5"/>
      </c>
      <c r="L17" s="54">
        <f t="shared" si="6"/>
      </c>
      <c r="M17" s="55">
        <f t="shared" si="7"/>
      </c>
      <c r="N17" s="56"/>
      <c r="O17" s="52">
        <f t="shared" si="8"/>
      </c>
      <c r="P17" s="56"/>
      <c r="Q17" s="57">
        <f t="shared" si="9"/>
        <v>0</v>
      </c>
      <c r="R17" s="57">
        <f t="shared" si="10"/>
        <v>0</v>
      </c>
      <c r="S17" s="57">
        <f t="shared" si="11"/>
      </c>
      <c r="T17" s="52">
        <f t="shared" si="12"/>
      </c>
      <c r="U17" s="58" t="s">
        <v>135</v>
      </c>
      <c r="V17" s="59"/>
      <c r="W17" s="92"/>
    </row>
    <row r="18" spans="1:23" s="60" customFormat="1" ht="18.75" customHeight="1">
      <c r="A18" s="43" t="s">
        <v>137</v>
      </c>
      <c r="B18" s="52"/>
      <c r="C18" s="53"/>
      <c r="D18" s="51" t="e">
        <f>VLOOKUP($C18,[0]!pipe,2)</f>
        <v>#N/A</v>
      </c>
      <c r="E18" s="51" t="e">
        <f t="shared" si="0"/>
        <v>#N/A</v>
      </c>
      <c r="F18" s="83">
        <f>IF(ISERROR(VLOOKUP($B18,[0]!flow,3)),"",VLOOKUP($B18,[0]!flow,3))</f>
        <v>10</v>
      </c>
      <c r="G18" s="93" t="str">
        <f t="shared" si="1"/>
        <v>-</v>
      </c>
      <c r="H18" s="52">
        <f t="shared" si="2"/>
      </c>
      <c r="I18" s="54">
        <f t="shared" si="3"/>
      </c>
      <c r="J18" s="54">
        <f t="shared" si="4"/>
      </c>
      <c r="K18" s="54">
        <f t="shared" si="5"/>
      </c>
      <c r="L18" s="54">
        <f t="shared" si="6"/>
      </c>
      <c r="M18" s="55">
        <f t="shared" si="7"/>
      </c>
      <c r="N18" s="56"/>
      <c r="O18" s="52">
        <f t="shared" si="8"/>
      </c>
      <c r="P18" s="56"/>
      <c r="Q18" s="57">
        <f t="shared" si="9"/>
        <v>0</v>
      </c>
      <c r="R18" s="57">
        <f t="shared" si="10"/>
        <v>0</v>
      </c>
      <c r="S18" s="57">
        <f t="shared" si="11"/>
      </c>
      <c r="T18" s="52">
        <f t="shared" si="12"/>
      </c>
      <c r="U18" s="58" t="s">
        <v>136</v>
      </c>
      <c r="V18" s="59"/>
      <c r="W18" s="92"/>
    </row>
    <row r="19" spans="1:23" s="60" customFormat="1" ht="18.75" customHeight="1">
      <c r="A19" s="43" t="s">
        <v>138</v>
      </c>
      <c r="B19" s="52"/>
      <c r="C19" s="53"/>
      <c r="D19" s="51" t="e">
        <f>VLOOKUP($C19,[0]!pipe,2)</f>
        <v>#N/A</v>
      </c>
      <c r="E19" s="51" t="e">
        <f t="shared" si="0"/>
        <v>#N/A</v>
      </c>
      <c r="F19" s="83">
        <f>IF(ISERROR(VLOOKUP($B19,[0]!flow,3)),"",VLOOKUP($B19,[0]!flow,3))</f>
        <v>10</v>
      </c>
      <c r="G19" s="93" t="str">
        <f t="shared" si="1"/>
        <v>-</v>
      </c>
      <c r="H19" s="52">
        <f t="shared" si="2"/>
      </c>
      <c r="I19" s="54">
        <f t="shared" si="3"/>
      </c>
      <c r="J19" s="54">
        <f t="shared" si="4"/>
      </c>
      <c r="K19" s="54">
        <f t="shared" si="5"/>
      </c>
      <c r="L19" s="54">
        <f t="shared" si="6"/>
      </c>
      <c r="M19" s="55">
        <f t="shared" si="7"/>
      </c>
      <c r="N19" s="56"/>
      <c r="O19" s="52">
        <f t="shared" si="8"/>
      </c>
      <c r="P19" s="56"/>
      <c r="Q19" s="57">
        <f t="shared" si="9"/>
        <v>0</v>
      </c>
      <c r="R19" s="57">
        <f t="shared" si="10"/>
        <v>0</v>
      </c>
      <c r="S19" s="57">
        <f t="shared" si="11"/>
      </c>
      <c r="T19" s="52">
        <f t="shared" si="12"/>
      </c>
      <c r="U19" s="58" t="s">
        <v>137</v>
      </c>
      <c r="V19" s="59"/>
      <c r="W19" s="92"/>
    </row>
    <row r="20" spans="1:23" s="60" customFormat="1" ht="18.75" customHeight="1">
      <c r="A20" s="43" t="s">
        <v>139</v>
      </c>
      <c r="B20" s="52"/>
      <c r="C20" s="53"/>
      <c r="D20" s="51" t="e">
        <f>VLOOKUP($C20,[0]!pipe,2)</f>
        <v>#N/A</v>
      </c>
      <c r="E20" s="51" t="e">
        <f t="shared" si="0"/>
        <v>#N/A</v>
      </c>
      <c r="F20" s="83">
        <f>IF(ISERROR(VLOOKUP($B20,[0]!flow,3)),"",VLOOKUP($B20,[0]!flow,3))</f>
        <v>10</v>
      </c>
      <c r="G20" s="93" t="str">
        <f t="shared" si="1"/>
        <v>-</v>
      </c>
      <c r="H20" s="52">
        <f t="shared" si="2"/>
      </c>
      <c r="I20" s="54">
        <f t="shared" si="3"/>
      </c>
      <c r="J20" s="54">
        <f t="shared" si="4"/>
      </c>
      <c r="K20" s="54">
        <f t="shared" si="5"/>
      </c>
      <c r="L20" s="54">
        <f t="shared" si="6"/>
      </c>
      <c r="M20" s="55">
        <f t="shared" si="7"/>
      </c>
      <c r="N20" s="56"/>
      <c r="O20" s="52">
        <f t="shared" si="8"/>
      </c>
      <c r="P20" s="56"/>
      <c r="Q20" s="57">
        <f t="shared" si="9"/>
        <v>0</v>
      </c>
      <c r="R20" s="57">
        <f t="shared" si="10"/>
        <v>0</v>
      </c>
      <c r="S20" s="57">
        <f t="shared" si="11"/>
      </c>
      <c r="T20" s="52">
        <f t="shared" si="12"/>
      </c>
      <c r="U20" s="58" t="s">
        <v>138</v>
      </c>
      <c r="V20" s="59"/>
      <c r="W20" s="92"/>
    </row>
    <row r="21" spans="1:23" s="60" customFormat="1" ht="18.75" customHeight="1">
      <c r="A21" s="43" t="s">
        <v>140</v>
      </c>
      <c r="B21" s="52"/>
      <c r="C21" s="53"/>
      <c r="D21" s="51" t="e">
        <f>VLOOKUP($C21,[0]!pipe,2)</f>
        <v>#N/A</v>
      </c>
      <c r="E21" s="51" t="e">
        <f t="shared" si="0"/>
        <v>#N/A</v>
      </c>
      <c r="F21" s="83">
        <f>IF(ISERROR(VLOOKUP($B21,[0]!flow,3)),"",VLOOKUP($B21,[0]!flow,3))</f>
        <v>10</v>
      </c>
      <c r="G21" s="93" t="str">
        <f t="shared" si="1"/>
        <v>-</v>
      </c>
      <c r="H21" s="52">
        <f t="shared" si="2"/>
      </c>
      <c r="I21" s="54">
        <f t="shared" si="3"/>
      </c>
      <c r="J21" s="54">
        <f t="shared" si="4"/>
      </c>
      <c r="K21" s="54">
        <f t="shared" si="5"/>
      </c>
      <c r="L21" s="54">
        <f t="shared" si="6"/>
      </c>
      <c r="M21" s="55">
        <f t="shared" si="7"/>
      </c>
      <c r="N21" s="56"/>
      <c r="O21" s="52">
        <f t="shared" si="8"/>
      </c>
      <c r="P21" s="56"/>
      <c r="Q21" s="57">
        <f t="shared" si="9"/>
        <v>0</v>
      </c>
      <c r="R21" s="57">
        <f t="shared" si="10"/>
        <v>0</v>
      </c>
      <c r="S21" s="57">
        <f t="shared" si="11"/>
      </c>
      <c r="T21" s="52">
        <f t="shared" si="12"/>
      </c>
      <c r="U21" s="58" t="s">
        <v>139</v>
      </c>
      <c r="V21" s="59"/>
      <c r="W21" s="92"/>
    </row>
    <row r="22" spans="1:23" s="60" customFormat="1" ht="18.75" customHeight="1">
      <c r="A22" s="43" t="s">
        <v>141</v>
      </c>
      <c r="B22" s="52"/>
      <c r="C22" s="53"/>
      <c r="D22" s="51" t="e">
        <f>VLOOKUP($C22,[0]!pipe,2)</f>
        <v>#N/A</v>
      </c>
      <c r="E22" s="51" t="e">
        <f t="shared" si="0"/>
        <v>#N/A</v>
      </c>
      <c r="F22" s="83">
        <f>IF(ISERROR(VLOOKUP($B22,[0]!flow,3)),"",VLOOKUP($B22,[0]!flow,3))</f>
        <v>10</v>
      </c>
      <c r="G22" s="93" t="str">
        <f t="shared" si="1"/>
        <v>-</v>
      </c>
      <c r="H22" s="52">
        <f t="shared" si="2"/>
      </c>
      <c r="I22" s="54">
        <f t="shared" si="3"/>
      </c>
      <c r="J22" s="54">
        <f t="shared" si="4"/>
      </c>
      <c r="K22" s="54">
        <f t="shared" si="5"/>
      </c>
      <c r="L22" s="54">
        <f t="shared" si="6"/>
      </c>
      <c r="M22" s="55">
        <f t="shared" si="7"/>
      </c>
      <c r="N22" s="56"/>
      <c r="O22" s="52">
        <f t="shared" si="8"/>
      </c>
      <c r="P22" s="56"/>
      <c r="Q22" s="57">
        <f t="shared" si="9"/>
        <v>0</v>
      </c>
      <c r="R22" s="57">
        <f t="shared" si="10"/>
        <v>0</v>
      </c>
      <c r="S22" s="57">
        <f t="shared" si="11"/>
      </c>
      <c r="T22" s="52">
        <f t="shared" si="12"/>
      </c>
      <c r="U22" s="58" t="s">
        <v>140</v>
      </c>
      <c r="V22" s="59"/>
      <c r="W22" s="92"/>
    </row>
    <row r="23" spans="1:23" s="60" customFormat="1" ht="18.75" customHeight="1">
      <c r="A23" s="43" t="s">
        <v>142</v>
      </c>
      <c r="B23" s="52"/>
      <c r="C23" s="53"/>
      <c r="D23" s="51" t="e">
        <f>VLOOKUP($C23,[0]!pipe,2)</f>
        <v>#N/A</v>
      </c>
      <c r="E23" s="51" t="e">
        <f t="shared" si="0"/>
        <v>#N/A</v>
      </c>
      <c r="F23" s="83">
        <f>IF(ISERROR(VLOOKUP($B23,[0]!flow,3)),"",VLOOKUP($B23,[0]!flow,3))</f>
        <v>10</v>
      </c>
      <c r="G23" s="93" t="str">
        <f t="shared" si="1"/>
        <v>-</v>
      </c>
      <c r="H23" s="52">
        <f t="shared" si="2"/>
      </c>
      <c r="I23" s="54">
        <f t="shared" si="3"/>
      </c>
      <c r="J23" s="54">
        <f t="shared" si="4"/>
      </c>
      <c r="K23" s="54">
        <f t="shared" si="5"/>
      </c>
      <c r="L23" s="54">
        <f t="shared" si="6"/>
      </c>
      <c r="M23" s="55">
        <f t="shared" si="7"/>
      </c>
      <c r="N23" s="56"/>
      <c r="O23" s="52">
        <f t="shared" si="8"/>
      </c>
      <c r="P23" s="56"/>
      <c r="Q23" s="57">
        <f t="shared" si="9"/>
        <v>0</v>
      </c>
      <c r="R23" s="57">
        <f t="shared" si="10"/>
        <v>0</v>
      </c>
      <c r="S23" s="57">
        <f t="shared" si="11"/>
      </c>
      <c r="T23" s="52">
        <f t="shared" si="12"/>
      </c>
      <c r="U23" s="58" t="s">
        <v>141</v>
      </c>
      <c r="V23" s="59"/>
      <c r="W23" s="92"/>
    </row>
    <row r="24" spans="1:23" s="60" customFormat="1" ht="18.75" customHeight="1">
      <c r="A24" s="43" t="s">
        <v>143</v>
      </c>
      <c r="B24" s="52"/>
      <c r="C24" s="53"/>
      <c r="D24" s="51" t="e">
        <f>VLOOKUP($C24,[0]!pipe,2)</f>
        <v>#N/A</v>
      </c>
      <c r="E24" s="51" t="e">
        <f t="shared" si="0"/>
        <v>#N/A</v>
      </c>
      <c r="F24" s="83">
        <f>IF(ISERROR(VLOOKUP($B24,[0]!flow,3)),"",VLOOKUP($B24,[0]!flow,3))</f>
        <v>10</v>
      </c>
      <c r="G24" s="93" t="str">
        <f t="shared" si="1"/>
        <v>-</v>
      </c>
      <c r="H24" s="52">
        <f t="shared" si="2"/>
      </c>
      <c r="I24" s="54">
        <f t="shared" si="3"/>
      </c>
      <c r="J24" s="54">
        <f t="shared" si="4"/>
      </c>
      <c r="K24" s="54">
        <f t="shared" si="5"/>
      </c>
      <c r="L24" s="54">
        <f t="shared" si="6"/>
      </c>
      <c r="M24" s="55">
        <f t="shared" si="7"/>
      </c>
      <c r="N24" s="56"/>
      <c r="O24" s="52">
        <f t="shared" si="8"/>
      </c>
      <c r="P24" s="56"/>
      <c r="Q24" s="57">
        <f t="shared" si="9"/>
        <v>0</v>
      </c>
      <c r="R24" s="57">
        <f t="shared" si="10"/>
        <v>0</v>
      </c>
      <c r="S24" s="57">
        <f t="shared" si="11"/>
      </c>
      <c r="T24" s="52">
        <f t="shared" si="12"/>
      </c>
      <c r="U24" s="58" t="s">
        <v>142</v>
      </c>
      <c r="V24" s="59"/>
      <c r="W24" s="92"/>
    </row>
    <row r="25" spans="1:23" s="60" customFormat="1" ht="18.75" customHeight="1">
      <c r="A25" s="43" t="s">
        <v>144</v>
      </c>
      <c r="B25" s="52"/>
      <c r="C25" s="53"/>
      <c r="D25" s="51" t="e">
        <f>VLOOKUP($C25,[0]!pipe,2)</f>
        <v>#N/A</v>
      </c>
      <c r="E25" s="51" t="e">
        <f t="shared" si="0"/>
        <v>#N/A</v>
      </c>
      <c r="F25" s="83">
        <f>IF(ISERROR(VLOOKUP($B25,[0]!flow,3)),"",VLOOKUP($B25,[0]!flow,3))</f>
        <v>10</v>
      </c>
      <c r="G25" s="93" t="str">
        <f t="shared" si="1"/>
        <v>-</v>
      </c>
      <c r="H25" s="52">
        <f t="shared" si="2"/>
      </c>
      <c r="I25" s="54">
        <f t="shared" si="3"/>
      </c>
      <c r="J25" s="54">
        <f t="shared" si="4"/>
      </c>
      <c r="K25" s="54">
        <f t="shared" si="5"/>
      </c>
      <c r="L25" s="54">
        <f t="shared" si="6"/>
      </c>
      <c r="M25" s="55">
        <f t="shared" si="7"/>
      </c>
      <c r="N25" s="56"/>
      <c r="O25" s="52">
        <f t="shared" si="8"/>
      </c>
      <c r="P25" s="56"/>
      <c r="Q25" s="57">
        <f t="shared" si="9"/>
        <v>0</v>
      </c>
      <c r="R25" s="57">
        <f t="shared" si="10"/>
        <v>0</v>
      </c>
      <c r="S25" s="57">
        <f t="shared" si="11"/>
      </c>
      <c r="T25" s="52">
        <f t="shared" si="12"/>
      </c>
      <c r="U25" s="58" t="s">
        <v>143</v>
      </c>
      <c r="V25" s="59"/>
      <c r="W25" s="92"/>
    </row>
    <row r="26" spans="1:23" s="60" customFormat="1" ht="18.75" customHeight="1">
      <c r="A26" s="43" t="s">
        <v>145</v>
      </c>
      <c r="B26" s="52"/>
      <c r="C26" s="53"/>
      <c r="D26" s="51" t="e">
        <f>VLOOKUP($C26,[0]!pipe,2)</f>
        <v>#N/A</v>
      </c>
      <c r="E26" s="51" t="e">
        <f t="shared" si="0"/>
        <v>#N/A</v>
      </c>
      <c r="F26" s="83">
        <f>IF(ISERROR(VLOOKUP($B26,[0]!flow,3)),"",VLOOKUP($B26,[0]!flow,3))</f>
        <v>10</v>
      </c>
      <c r="G26" s="93" t="str">
        <f t="shared" si="1"/>
        <v>-</v>
      </c>
      <c r="H26" s="52">
        <f t="shared" si="2"/>
      </c>
      <c r="I26" s="54">
        <f t="shared" si="3"/>
      </c>
      <c r="J26" s="54">
        <f t="shared" si="4"/>
      </c>
      <c r="K26" s="54">
        <f t="shared" si="5"/>
      </c>
      <c r="L26" s="54">
        <f t="shared" si="6"/>
      </c>
      <c r="M26" s="55">
        <f t="shared" si="7"/>
      </c>
      <c r="N26" s="56"/>
      <c r="O26" s="52">
        <f t="shared" si="8"/>
      </c>
      <c r="P26" s="56"/>
      <c r="Q26" s="57">
        <f t="shared" si="9"/>
        <v>0</v>
      </c>
      <c r="R26" s="57">
        <f t="shared" si="10"/>
        <v>0</v>
      </c>
      <c r="S26" s="57">
        <f t="shared" si="11"/>
      </c>
      <c r="T26" s="52">
        <f t="shared" si="12"/>
      </c>
      <c r="U26" s="58" t="s">
        <v>144</v>
      </c>
      <c r="V26" s="59"/>
      <c r="W26" s="92"/>
    </row>
    <row r="27" spans="1:23" s="60" customFormat="1" ht="18.75" customHeight="1">
      <c r="A27" s="43" t="s">
        <v>146</v>
      </c>
      <c r="B27" s="52"/>
      <c r="C27" s="53"/>
      <c r="D27" s="51" t="e">
        <f>VLOOKUP($C27,[0]!pipe,2)</f>
        <v>#N/A</v>
      </c>
      <c r="E27" s="51" t="e">
        <f t="shared" si="0"/>
        <v>#N/A</v>
      </c>
      <c r="F27" s="83">
        <f>IF(ISERROR(VLOOKUP($B27,[0]!flow,3)),"",VLOOKUP($B27,[0]!flow,3))</f>
        <v>10</v>
      </c>
      <c r="G27" s="93" t="str">
        <f t="shared" si="1"/>
        <v>-</v>
      </c>
      <c r="H27" s="52">
        <f t="shared" si="2"/>
      </c>
      <c r="I27" s="54">
        <f t="shared" si="3"/>
      </c>
      <c r="J27" s="54">
        <f t="shared" si="4"/>
      </c>
      <c r="K27" s="54">
        <f t="shared" si="5"/>
      </c>
      <c r="L27" s="54">
        <f t="shared" si="6"/>
      </c>
      <c r="M27" s="55">
        <f t="shared" si="7"/>
      </c>
      <c r="N27" s="56"/>
      <c r="O27" s="52">
        <f t="shared" si="8"/>
      </c>
      <c r="P27" s="56"/>
      <c r="Q27" s="57">
        <f t="shared" si="9"/>
        <v>0</v>
      </c>
      <c r="R27" s="57">
        <f t="shared" si="10"/>
        <v>0</v>
      </c>
      <c r="S27" s="57">
        <f t="shared" si="11"/>
      </c>
      <c r="T27" s="52">
        <f t="shared" si="12"/>
      </c>
      <c r="U27" s="58" t="s">
        <v>145</v>
      </c>
      <c r="V27" s="59"/>
      <c r="W27" s="92"/>
    </row>
    <row r="28" spans="1:23" s="60" customFormat="1" ht="18.75" customHeight="1">
      <c r="A28" s="43" t="s">
        <v>147</v>
      </c>
      <c r="B28" s="52"/>
      <c r="C28" s="53"/>
      <c r="D28" s="51" t="e">
        <f>VLOOKUP($C28,[0]!pipe,2)</f>
        <v>#N/A</v>
      </c>
      <c r="E28" s="51" t="e">
        <f t="shared" si="0"/>
        <v>#N/A</v>
      </c>
      <c r="F28" s="83">
        <f>IF(ISERROR(VLOOKUP($B28,[0]!flow,3)),"",VLOOKUP($B28,[0]!flow,3))</f>
        <v>10</v>
      </c>
      <c r="G28" s="93" t="str">
        <f t="shared" si="1"/>
        <v>-</v>
      </c>
      <c r="H28" s="52">
        <f t="shared" si="2"/>
      </c>
      <c r="I28" s="54">
        <f t="shared" si="3"/>
      </c>
      <c r="J28" s="54">
        <f t="shared" si="4"/>
      </c>
      <c r="K28" s="54">
        <f t="shared" si="5"/>
      </c>
      <c r="L28" s="54">
        <f t="shared" si="6"/>
      </c>
      <c r="M28" s="55">
        <f t="shared" si="7"/>
      </c>
      <c r="N28" s="56"/>
      <c r="O28" s="52">
        <f t="shared" si="8"/>
      </c>
      <c r="P28" s="56"/>
      <c r="Q28" s="57">
        <f t="shared" si="9"/>
        <v>0</v>
      </c>
      <c r="R28" s="57">
        <f t="shared" si="10"/>
        <v>0</v>
      </c>
      <c r="S28" s="57">
        <f t="shared" si="11"/>
      </c>
      <c r="T28" s="52">
        <f t="shared" si="12"/>
      </c>
      <c r="U28" s="58" t="s">
        <v>146</v>
      </c>
      <c r="V28" s="59"/>
      <c r="W28" s="92"/>
    </row>
    <row r="29" spans="1:23" s="60" customFormat="1" ht="18.75" customHeight="1">
      <c r="A29" s="43" t="s">
        <v>148</v>
      </c>
      <c r="B29" s="52"/>
      <c r="C29" s="53"/>
      <c r="D29" s="51" t="e">
        <f>VLOOKUP($C29,[0]!pipe,2)</f>
        <v>#N/A</v>
      </c>
      <c r="E29" s="51" t="e">
        <f t="shared" si="0"/>
        <v>#N/A</v>
      </c>
      <c r="F29" s="83">
        <f>IF(ISERROR(VLOOKUP($B29,[0]!flow,3)),"",VLOOKUP($B29,[0]!flow,3))</f>
        <v>10</v>
      </c>
      <c r="G29" s="93" t="str">
        <f t="shared" si="1"/>
        <v>-</v>
      </c>
      <c r="H29" s="52">
        <f t="shared" si="2"/>
      </c>
      <c r="I29" s="54">
        <f t="shared" si="3"/>
      </c>
      <c r="J29" s="54">
        <f t="shared" si="4"/>
      </c>
      <c r="K29" s="54">
        <f t="shared" si="5"/>
      </c>
      <c r="L29" s="54">
        <f t="shared" si="6"/>
      </c>
      <c r="M29" s="55">
        <f t="shared" si="7"/>
      </c>
      <c r="N29" s="56"/>
      <c r="O29" s="52">
        <f t="shared" si="8"/>
      </c>
      <c r="P29" s="56"/>
      <c r="Q29" s="57">
        <f t="shared" si="9"/>
        <v>0</v>
      </c>
      <c r="R29" s="57">
        <f t="shared" si="10"/>
        <v>0</v>
      </c>
      <c r="S29" s="57">
        <f t="shared" si="11"/>
      </c>
      <c r="T29" s="52">
        <f t="shared" si="12"/>
      </c>
      <c r="U29" s="58" t="s">
        <v>147</v>
      </c>
      <c r="V29" s="59"/>
      <c r="W29" s="92"/>
    </row>
    <row r="30" spans="1:23" s="60" customFormat="1" ht="18.75" customHeight="1">
      <c r="A30" s="43" t="s">
        <v>149</v>
      </c>
      <c r="B30" s="52"/>
      <c r="C30" s="53"/>
      <c r="D30" s="51" t="e">
        <f>VLOOKUP($C30,[0]!pipe,2)</f>
        <v>#N/A</v>
      </c>
      <c r="E30" s="51" t="e">
        <f t="shared" si="0"/>
        <v>#N/A</v>
      </c>
      <c r="F30" s="83">
        <f>IF(ISERROR(VLOOKUP($B30,[0]!flow,3)),"",VLOOKUP($B30,[0]!flow,3))</f>
        <v>10</v>
      </c>
      <c r="G30" s="93" t="str">
        <f t="shared" si="1"/>
        <v>-</v>
      </c>
      <c r="H30" s="52">
        <f t="shared" si="2"/>
      </c>
      <c r="I30" s="54">
        <f t="shared" si="3"/>
      </c>
      <c r="J30" s="54">
        <f t="shared" si="4"/>
      </c>
      <c r="K30" s="54">
        <f t="shared" si="5"/>
      </c>
      <c r="L30" s="54">
        <f t="shared" si="6"/>
      </c>
      <c r="M30" s="55">
        <f t="shared" si="7"/>
      </c>
      <c r="N30" s="56"/>
      <c r="O30" s="52">
        <f t="shared" si="8"/>
      </c>
      <c r="P30" s="56"/>
      <c r="Q30" s="57">
        <f t="shared" si="9"/>
        <v>0</v>
      </c>
      <c r="R30" s="57">
        <f t="shared" si="10"/>
        <v>0</v>
      </c>
      <c r="S30" s="57">
        <f t="shared" si="11"/>
      </c>
      <c r="T30" s="52">
        <f t="shared" si="12"/>
      </c>
      <c r="U30" s="58" t="s">
        <v>148</v>
      </c>
      <c r="V30" s="59"/>
      <c r="W30" s="92"/>
    </row>
    <row r="31" spans="1:23" s="60" customFormat="1" ht="18.75" customHeight="1">
      <c r="A31" s="43" t="s">
        <v>150</v>
      </c>
      <c r="B31" s="52"/>
      <c r="C31" s="53"/>
      <c r="D31" s="51" t="e">
        <f>VLOOKUP($C31,[0]!pipe,2)</f>
        <v>#N/A</v>
      </c>
      <c r="E31" s="51" t="e">
        <f t="shared" si="0"/>
        <v>#N/A</v>
      </c>
      <c r="F31" s="83">
        <f>IF(ISERROR(VLOOKUP($B31,[0]!flow,3)),"",VLOOKUP($B31,[0]!flow,3))</f>
        <v>10</v>
      </c>
      <c r="G31" s="93" t="str">
        <f t="shared" si="1"/>
        <v>-</v>
      </c>
      <c r="H31" s="52">
        <f t="shared" si="2"/>
      </c>
      <c r="I31" s="54">
        <f t="shared" si="3"/>
      </c>
      <c r="J31" s="54">
        <f t="shared" si="4"/>
      </c>
      <c r="K31" s="54">
        <f t="shared" si="5"/>
      </c>
      <c r="L31" s="54">
        <f t="shared" si="6"/>
      </c>
      <c r="M31" s="55">
        <f t="shared" si="7"/>
      </c>
      <c r="N31" s="56"/>
      <c r="O31" s="52">
        <f t="shared" si="8"/>
      </c>
      <c r="P31" s="56"/>
      <c r="Q31" s="57">
        <f t="shared" si="9"/>
        <v>0</v>
      </c>
      <c r="R31" s="57">
        <f t="shared" si="10"/>
        <v>0</v>
      </c>
      <c r="S31" s="57">
        <f t="shared" si="11"/>
      </c>
      <c r="T31" s="52">
        <f t="shared" si="12"/>
      </c>
      <c r="U31" s="58" t="s">
        <v>149</v>
      </c>
      <c r="V31" s="59"/>
      <c r="W31" s="92"/>
    </row>
    <row r="32" spans="1:23" s="60" customFormat="1" ht="18.75" customHeight="1">
      <c r="A32" s="43" t="s">
        <v>151</v>
      </c>
      <c r="B32" s="52"/>
      <c r="C32" s="53"/>
      <c r="D32" s="51" t="e">
        <f>VLOOKUP($C32,[0]!pipe,2)</f>
        <v>#N/A</v>
      </c>
      <c r="E32" s="51" t="e">
        <f t="shared" si="0"/>
        <v>#N/A</v>
      </c>
      <c r="F32" s="83">
        <f>IF(ISERROR(VLOOKUP($B32,[0]!flow,3)),"",VLOOKUP($B32,[0]!flow,3))</f>
        <v>10</v>
      </c>
      <c r="G32" s="93" t="str">
        <f t="shared" si="1"/>
        <v>-</v>
      </c>
      <c r="H32" s="52">
        <f t="shared" si="2"/>
      </c>
      <c r="I32" s="54">
        <f t="shared" si="3"/>
      </c>
      <c r="J32" s="54">
        <f t="shared" si="4"/>
      </c>
      <c r="K32" s="54">
        <f t="shared" si="5"/>
      </c>
      <c r="L32" s="54">
        <f t="shared" si="6"/>
      </c>
      <c r="M32" s="55">
        <f t="shared" si="7"/>
      </c>
      <c r="N32" s="56">
        <v>0</v>
      </c>
      <c r="O32" s="52">
        <f t="shared" si="8"/>
      </c>
      <c r="P32" s="56"/>
      <c r="Q32" s="57">
        <f t="shared" si="9"/>
        <v>0</v>
      </c>
      <c r="R32" s="57">
        <f t="shared" si="10"/>
        <v>0</v>
      </c>
      <c r="S32" s="57">
        <f t="shared" si="11"/>
      </c>
      <c r="T32" s="52">
        <f t="shared" si="12"/>
      </c>
      <c r="U32" s="58" t="s">
        <v>150</v>
      </c>
      <c r="V32" s="59"/>
      <c r="W32" s="92"/>
    </row>
    <row r="33" spans="1:23" s="60" customFormat="1" ht="18.75" customHeight="1">
      <c r="A33" s="43" t="s">
        <v>152</v>
      </c>
      <c r="B33" s="52"/>
      <c r="C33" s="53"/>
      <c r="D33" s="51" t="e">
        <f>VLOOKUP($C33,[0]!pipe,2)</f>
        <v>#N/A</v>
      </c>
      <c r="E33" s="51" t="e">
        <f t="shared" si="0"/>
        <v>#N/A</v>
      </c>
      <c r="F33" s="83">
        <f>IF(ISERROR(VLOOKUP($B33,[0]!flow,3)),"",VLOOKUP($B33,[0]!flow,3))</f>
        <v>10</v>
      </c>
      <c r="G33" s="93" t="str">
        <f t="shared" si="1"/>
        <v>-</v>
      </c>
      <c r="H33" s="52">
        <f t="shared" si="2"/>
      </c>
      <c r="I33" s="54">
        <f t="shared" si="3"/>
      </c>
      <c r="J33" s="54">
        <f t="shared" si="4"/>
      </c>
      <c r="K33" s="54">
        <f t="shared" si="5"/>
      </c>
      <c r="L33" s="54">
        <f t="shared" si="6"/>
      </c>
      <c r="M33" s="55">
        <f t="shared" si="7"/>
      </c>
      <c r="N33" s="56"/>
      <c r="O33" s="52">
        <f t="shared" si="8"/>
      </c>
      <c r="P33" s="56"/>
      <c r="Q33" s="57">
        <f t="shared" si="9"/>
        <v>0</v>
      </c>
      <c r="R33" s="57">
        <f t="shared" si="10"/>
        <v>0</v>
      </c>
      <c r="S33" s="57">
        <f t="shared" si="11"/>
      </c>
      <c r="T33" s="52">
        <f t="shared" si="12"/>
      </c>
      <c r="U33" s="58" t="s">
        <v>151</v>
      </c>
      <c r="V33" s="59"/>
      <c r="W33" s="92"/>
    </row>
    <row r="34" spans="1:22" s="60" customFormat="1" ht="18.75" customHeight="1">
      <c r="A34" s="43"/>
      <c r="B34" s="52"/>
      <c r="C34" s="53"/>
      <c r="D34" s="51" t="e">
        <f>VLOOKUP($C34,[0]!pipe,2)</f>
        <v>#N/A</v>
      </c>
      <c r="E34" s="51" t="e">
        <f t="shared" si="0"/>
        <v>#N/A</v>
      </c>
      <c r="F34" s="83">
        <f>IF(ISERROR(VLOOKUP($B34,[0]!flow,3)),"",VLOOKUP($B34,[0]!flow,3))</f>
        <v>10</v>
      </c>
      <c r="G34" s="93" t="str">
        <f t="shared" si="1"/>
        <v>-</v>
      </c>
      <c r="H34" s="52">
        <f t="shared" si="2"/>
      </c>
      <c r="I34" s="54">
        <f t="shared" si="3"/>
      </c>
      <c r="J34" s="54">
        <f t="shared" si="4"/>
      </c>
      <c r="K34" s="54">
        <f t="shared" si="5"/>
      </c>
      <c r="L34" s="54">
        <f t="shared" si="6"/>
      </c>
      <c r="M34" s="55">
        <f t="shared" si="7"/>
      </c>
      <c r="N34" s="56"/>
      <c r="O34" s="52"/>
      <c r="P34" s="56"/>
      <c r="Q34" s="57">
        <f t="shared" si="9"/>
        <v>0</v>
      </c>
      <c r="R34" s="57">
        <f t="shared" si="10"/>
        <v>0</v>
      </c>
      <c r="S34" s="57">
        <f t="shared" si="11"/>
      </c>
      <c r="T34" s="52"/>
      <c r="U34" s="58"/>
      <c r="V34" s="59"/>
    </row>
    <row r="35" spans="1:27" ht="18.75" customHeight="1">
      <c r="A35" s="43" t="s">
        <v>252</v>
      </c>
      <c r="B35" s="52"/>
      <c r="C35" s="53"/>
      <c r="D35" s="51" t="e">
        <f>VLOOKUP($C35,[0]!pipe,2)</f>
        <v>#N/A</v>
      </c>
      <c r="E35" s="51" t="e">
        <f t="shared" si="0"/>
        <v>#N/A</v>
      </c>
      <c r="F35" s="83">
        <f>IF(ISERROR(VLOOKUP($B35,[0]!flow,3)),"",VLOOKUP($B35,[0]!flow,3))</f>
        <v>10</v>
      </c>
      <c r="G35" s="93" t="str">
        <f t="shared" si="1"/>
        <v>-</v>
      </c>
      <c r="H35" s="52">
        <f t="shared" si="2"/>
      </c>
      <c r="I35" s="54">
        <f t="shared" si="3"/>
      </c>
      <c r="J35" s="54">
        <f t="shared" si="4"/>
      </c>
      <c r="K35" s="54">
        <f t="shared" si="5"/>
      </c>
      <c r="L35" s="54">
        <f t="shared" si="6"/>
      </c>
      <c r="M35" s="55">
        <f t="shared" si="7"/>
      </c>
      <c r="N35" s="64"/>
      <c r="O35" s="52">
        <f>IF(ISERROR(VLOOKUP($U35,PRINT_AREA,20,FALSE)+$N35),"",VLOOKUP($U35,PRINT_AREA,20,FALSE)+$N35)</f>
      </c>
      <c r="P35" s="64"/>
      <c r="Q35" s="57">
        <f t="shared" si="9"/>
        <v>0</v>
      </c>
      <c r="R35" s="57">
        <f t="shared" si="10"/>
        <v>0</v>
      </c>
      <c r="S35" s="57">
        <f t="shared" si="11"/>
      </c>
      <c r="T35" s="52">
        <f>IF(ISERROR(O35+S35),"",O35+S35)</f>
      </c>
      <c r="U35" s="58" t="s">
        <v>152</v>
      </c>
      <c r="V35" s="59"/>
      <c r="W35" s="17"/>
      <c r="X35" s="17"/>
      <c r="Y35" s="17"/>
      <c r="Z35" s="17"/>
      <c r="AA35" s="17"/>
    </row>
    <row r="36" spans="1:27" ht="18.75" customHeight="1">
      <c r="A36" s="43" t="s">
        <v>253</v>
      </c>
      <c r="B36" s="52"/>
      <c r="C36" s="53"/>
      <c r="D36" s="51" t="e">
        <f>VLOOKUP($C36,[0]!pipe,2)</f>
        <v>#N/A</v>
      </c>
      <c r="E36" s="51" t="e">
        <f t="shared" si="0"/>
        <v>#N/A</v>
      </c>
      <c r="F36" s="83">
        <f>IF(ISERROR(VLOOKUP($B36,[0]!flow,3)),"",VLOOKUP($B36,[0]!flow,3))</f>
        <v>10</v>
      </c>
      <c r="G36" s="93" t="str">
        <f t="shared" si="1"/>
        <v>-</v>
      </c>
      <c r="H36" s="52">
        <f t="shared" si="2"/>
      </c>
      <c r="I36" s="54">
        <f t="shared" si="3"/>
      </c>
      <c r="J36" s="54">
        <f t="shared" si="4"/>
      </c>
      <c r="K36" s="54">
        <f t="shared" si="5"/>
      </c>
      <c r="L36" s="54">
        <f t="shared" si="6"/>
      </c>
      <c r="M36" s="55">
        <f t="shared" si="7"/>
      </c>
      <c r="N36" s="64"/>
      <c r="O36" s="52">
        <f>IF(ISERROR(VLOOKUP($U36,PRINT_AREA,20,FALSE)+$N36),"",VLOOKUP($U36,PRINT_AREA,20,FALSE)+$N36)</f>
      </c>
      <c r="P36" s="64"/>
      <c r="Q36" s="57">
        <f t="shared" si="9"/>
        <v>0</v>
      </c>
      <c r="R36" s="57">
        <f t="shared" si="10"/>
        <v>0</v>
      </c>
      <c r="S36" s="57">
        <f t="shared" si="11"/>
      </c>
      <c r="T36" s="52">
        <f>IF(ISERROR(O36+S36),"",O36+S36)</f>
      </c>
      <c r="U36" s="43" t="s">
        <v>252</v>
      </c>
      <c r="V36" s="59"/>
      <c r="W36" s="17"/>
      <c r="X36" s="17"/>
      <c r="Y36" s="17"/>
      <c r="Z36" s="17"/>
      <c r="AA36" s="17"/>
    </row>
    <row r="37" spans="1:27" ht="18.75" customHeight="1">
      <c r="A37" s="43" t="s">
        <v>254</v>
      </c>
      <c r="B37" s="52"/>
      <c r="C37" s="53"/>
      <c r="D37" s="51" t="e">
        <f>VLOOKUP($C37,[0]!pipe,2)</f>
        <v>#N/A</v>
      </c>
      <c r="E37" s="51" t="e">
        <f t="shared" si="0"/>
        <v>#N/A</v>
      </c>
      <c r="F37" s="83">
        <f>IF(ISERROR(VLOOKUP($B37,[0]!flow,3)),"",VLOOKUP($B37,[0]!flow,3))</f>
        <v>10</v>
      </c>
      <c r="G37" s="93" t="str">
        <f t="shared" si="1"/>
        <v>-</v>
      </c>
      <c r="H37" s="52">
        <f t="shared" si="2"/>
      </c>
      <c r="I37" s="54">
        <f t="shared" si="3"/>
      </c>
      <c r="J37" s="54">
        <f t="shared" si="4"/>
      </c>
      <c r="K37" s="54">
        <f t="shared" si="5"/>
      </c>
      <c r="L37" s="54">
        <f t="shared" si="6"/>
      </c>
      <c r="M37" s="55">
        <f t="shared" si="7"/>
      </c>
      <c r="N37" s="64"/>
      <c r="O37" s="52">
        <f>IF(ISERROR(VLOOKUP($U37,PRINT_AREA,20,FALSE)+$N37),"",VLOOKUP($U37,PRINT_AREA,20,FALSE)+$N37)</f>
      </c>
      <c r="P37" s="64"/>
      <c r="Q37" s="57">
        <f t="shared" si="9"/>
        <v>0</v>
      </c>
      <c r="R37" s="57">
        <f t="shared" si="10"/>
        <v>0</v>
      </c>
      <c r="S37" s="57">
        <f t="shared" si="11"/>
      </c>
      <c r="T37" s="52">
        <f>IF(ISERROR(O37+S37),"",O37+S37)</f>
      </c>
      <c r="U37" s="43" t="s">
        <v>253</v>
      </c>
      <c r="V37" s="59"/>
      <c r="W37" s="17"/>
      <c r="X37" s="17"/>
      <c r="Y37" s="17"/>
      <c r="Z37" s="17"/>
      <c r="AA37" s="17"/>
    </row>
    <row r="38" spans="1:27" ht="18.75" customHeight="1">
      <c r="A38" s="43" t="s">
        <v>255</v>
      </c>
      <c r="B38" s="52"/>
      <c r="C38" s="53"/>
      <c r="D38" s="51" t="e">
        <f>VLOOKUP($C38,[0]!pipe,2)</f>
        <v>#N/A</v>
      </c>
      <c r="E38" s="51" t="e">
        <f t="shared" si="0"/>
        <v>#N/A</v>
      </c>
      <c r="F38" s="83">
        <f>IF(ISERROR(VLOOKUP($B38,[0]!flow,3)),"",VLOOKUP($B38,[0]!flow,3))</f>
        <v>10</v>
      </c>
      <c r="G38" s="93" t="str">
        <f t="shared" si="1"/>
        <v>-</v>
      </c>
      <c r="H38" s="52">
        <f t="shared" si="2"/>
      </c>
      <c r="I38" s="54">
        <f t="shared" si="3"/>
      </c>
      <c r="J38" s="54">
        <f t="shared" si="4"/>
      </c>
      <c r="K38" s="54">
        <f t="shared" si="5"/>
      </c>
      <c r="L38" s="54">
        <f t="shared" si="6"/>
      </c>
      <c r="M38" s="55">
        <f t="shared" si="7"/>
      </c>
      <c r="N38" s="64"/>
      <c r="O38" s="52">
        <f>IF(ISERROR(VLOOKUP($U38,PRINT_AREA,20,FALSE)+$N38),"",VLOOKUP($U38,PRINT_AREA,20,FALSE)+$N38)</f>
      </c>
      <c r="P38" s="64"/>
      <c r="Q38" s="57">
        <f t="shared" si="9"/>
        <v>0</v>
      </c>
      <c r="R38" s="57">
        <f t="shared" si="10"/>
        <v>0</v>
      </c>
      <c r="S38" s="57">
        <f t="shared" si="11"/>
      </c>
      <c r="T38" s="52">
        <f>IF(ISERROR(O38+S38),"",O38+S38)</f>
      </c>
      <c r="U38" s="43" t="s">
        <v>254</v>
      </c>
      <c r="V38" s="59" t="s">
        <v>281</v>
      </c>
      <c r="W38" s="17"/>
      <c r="X38" s="17"/>
      <c r="Y38" s="17"/>
      <c r="Z38" s="17"/>
      <c r="AA38" s="17"/>
    </row>
    <row r="39" spans="1:27" ht="18.75" customHeight="1">
      <c r="A39" s="61"/>
      <c r="B39" s="52"/>
      <c r="C39" s="53"/>
      <c r="D39" s="51"/>
      <c r="E39" s="51"/>
      <c r="F39" s="83"/>
      <c r="G39" s="93"/>
      <c r="H39" s="52"/>
      <c r="I39" s="54"/>
      <c r="J39" s="54"/>
      <c r="K39" s="54"/>
      <c r="L39" s="54"/>
      <c r="M39" s="55"/>
      <c r="N39" s="64"/>
      <c r="O39" s="52">
        <f aca="true" t="shared" si="13" ref="O39:O51">IF(ISERROR(VLOOKUP($U39,PRINT_AREA,25,FALSE)+$N39),"",VLOOKUP($U39,PRINT_AREA,25,FALSE)+$N39)</f>
      </c>
      <c r="P39" s="64"/>
      <c r="Q39" s="57">
        <f t="shared" si="9"/>
        <v>0</v>
      </c>
      <c r="R39" s="57">
        <f t="shared" si="10"/>
        <v>0</v>
      </c>
      <c r="S39" s="57">
        <f t="shared" si="11"/>
        <v>0</v>
      </c>
      <c r="T39" s="52">
        <f>IF(ISERROR(O39-S39),"",O39-S39)</f>
      </c>
      <c r="U39" s="61"/>
      <c r="V39" s="59" t="s">
        <v>297</v>
      </c>
      <c r="W39" s="17"/>
      <c r="X39" s="17"/>
      <c r="Y39" s="17"/>
      <c r="Z39" s="17"/>
      <c r="AA39" s="17"/>
    </row>
    <row r="40" spans="1:27" ht="18.75" customHeight="1">
      <c r="A40" s="61"/>
      <c r="B40" s="52">
        <f>IF(ISERROR(#REF!+(#REF!-#REF!)/#REF!*#REF!),"",#REF!+(#REF!-#REF!)/#REF!*#REF!)</f>
      </c>
      <c r="C40" s="53">
        <f>IF(ISERROR(VLOOKUP($B40,[0]!flow,3)),"",VLOOKUP($B40,[0]!flow,3))</f>
      </c>
      <c r="D40" s="51" t="e">
        <f>VLOOKUP($C40,[0]!pipe,2)</f>
        <v>#N/A</v>
      </c>
      <c r="E40" s="51" t="e">
        <f t="shared" si="0"/>
        <v>#N/A</v>
      </c>
      <c r="F40" s="83">
        <f>IF(ISERROR(VLOOKUP($B40,[0]!flow,3)),"",VLOOKUP($B40,[0]!flow,3))</f>
      </c>
      <c r="G40" s="93">
        <f t="shared" si="1"/>
        <v>0</v>
      </c>
      <c r="H40" s="52">
        <f t="shared" si="2"/>
      </c>
      <c r="I40" s="54">
        <f t="shared" si="3"/>
      </c>
      <c r="J40" s="54">
        <f t="shared" si="4"/>
      </c>
      <c r="K40" s="54">
        <f t="shared" si="5"/>
      </c>
      <c r="L40" s="54">
        <f t="shared" si="6"/>
      </c>
      <c r="M40" s="55">
        <f t="shared" si="7"/>
      </c>
      <c r="N40" s="64"/>
      <c r="O40" s="52">
        <f t="shared" si="13"/>
      </c>
      <c r="P40" s="64"/>
      <c r="Q40" s="57">
        <f t="shared" si="9"/>
        <v>0</v>
      </c>
      <c r="R40" s="57">
        <f t="shared" si="10"/>
        <v>0</v>
      </c>
      <c r="S40" s="57">
        <f t="shared" si="11"/>
      </c>
      <c r="T40" s="52">
        <f>IF(ISERROR(O40-S40),"",O40-S40)</f>
      </c>
      <c r="U40" s="61"/>
      <c r="V40" s="59"/>
      <c r="W40" s="17"/>
      <c r="X40" s="17"/>
      <c r="Y40" s="17"/>
      <c r="Z40" s="17"/>
      <c r="AA40" s="17"/>
    </row>
    <row r="41" spans="1:27" ht="18.75" customHeight="1">
      <c r="A41" s="61"/>
      <c r="B41" s="52">
        <f>IF(ISERROR(#REF!+(#REF!-#REF!)/#REF!*#REF!),"",#REF!+(#REF!-#REF!)/#REF!*#REF!)</f>
      </c>
      <c r="C41" s="53">
        <f>IF(ISERROR(VLOOKUP($B41,[0]!flow,3)),"",VLOOKUP($B41,[0]!flow,3))</f>
      </c>
      <c r="D41" s="51" t="e">
        <f>VLOOKUP($C41,[0]!pipe,2)</f>
        <v>#N/A</v>
      </c>
      <c r="E41" s="51" t="e">
        <f t="shared" si="0"/>
        <v>#N/A</v>
      </c>
      <c r="F41" s="83">
        <f>IF(ISERROR(VLOOKUP($B41,[0]!flow,3)),"",VLOOKUP($B41,[0]!flow,3))</f>
      </c>
      <c r="G41" s="93">
        <f t="shared" si="1"/>
        <v>0</v>
      </c>
      <c r="H41" s="52">
        <f t="shared" si="2"/>
      </c>
      <c r="I41" s="54">
        <f t="shared" si="3"/>
      </c>
      <c r="J41" s="54">
        <f t="shared" si="4"/>
      </c>
      <c r="K41" s="54">
        <f t="shared" si="5"/>
      </c>
      <c r="L41" s="54">
        <f t="shared" si="6"/>
      </c>
      <c r="M41" s="55">
        <f t="shared" si="7"/>
      </c>
      <c r="N41" s="64">
        <v>-0.7</v>
      </c>
      <c r="O41" s="52">
        <f t="shared" si="13"/>
      </c>
      <c r="P41" s="64"/>
      <c r="Q41" s="57">
        <f t="shared" si="9"/>
        <v>0</v>
      </c>
      <c r="R41" s="57">
        <f t="shared" si="10"/>
        <v>0</v>
      </c>
      <c r="S41" s="57">
        <f t="shared" si="11"/>
      </c>
      <c r="T41" s="52">
        <f>IF(ISERROR(O41-S41),"",O41-S41)</f>
      </c>
      <c r="U41" s="61"/>
      <c r="V41" s="59"/>
      <c r="W41" s="17"/>
      <c r="X41" s="17"/>
      <c r="Y41" s="17"/>
      <c r="Z41" s="17"/>
      <c r="AA41" s="17"/>
    </row>
    <row r="42" spans="1:27" ht="18.75" customHeight="1">
      <c r="A42" s="63"/>
      <c r="B42" s="52">
        <f>IF(ISERROR(#REF!+(#REF!-#REF!)/#REF!*#REF!),"",#REF!+(#REF!-#REF!)/#REF!*#REF!)</f>
      </c>
      <c r="C42" s="53">
        <f>IF(ISERROR(VLOOKUP($B42,[0]!flow,3)),"",VLOOKUP($B42,[0]!flow,3))</f>
      </c>
      <c r="D42" s="51" t="e">
        <f>VLOOKUP($C42,[0]!pipe,2)</f>
        <v>#N/A</v>
      </c>
      <c r="E42" s="51" t="e">
        <f t="shared" si="0"/>
        <v>#N/A</v>
      </c>
      <c r="F42" s="83">
        <f>IF(ISERROR(VLOOKUP($B42,[0]!flow,3)),"",VLOOKUP($B42,[0]!flow,3))</f>
      </c>
      <c r="G42" s="93">
        <f t="shared" si="1"/>
        <v>0</v>
      </c>
      <c r="H42" s="52">
        <f t="shared" si="2"/>
      </c>
      <c r="I42" s="54">
        <f t="shared" si="3"/>
      </c>
      <c r="J42" s="54">
        <f t="shared" si="4"/>
      </c>
      <c r="K42" s="54">
        <f t="shared" si="5"/>
      </c>
      <c r="L42" s="54">
        <f t="shared" si="6"/>
      </c>
      <c r="M42" s="55">
        <f t="shared" si="7"/>
      </c>
      <c r="N42" s="64"/>
      <c r="O42" s="52">
        <f t="shared" si="13"/>
      </c>
      <c r="P42" s="64"/>
      <c r="Q42" s="57">
        <f t="shared" si="9"/>
        <v>0</v>
      </c>
      <c r="R42" s="57">
        <f t="shared" si="10"/>
        <v>0</v>
      </c>
      <c r="S42" s="57">
        <f t="shared" si="11"/>
      </c>
      <c r="T42" s="52">
        <f>IF(ISERROR(O42-S42),"",O42-S42)</f>
      </c>
      <c r="U42" s="63"/>
      <c r="V42" s="59"/>
      <c r="W42" s="17"/>
      <c r="X42" s="17"/>
      <c r="Y42" s="17"/>
      <c r="Z42" s="17"/>
      <c r="AA42" s="17"/>
    </row>
    <row r="43" spans="1:27" ht="18.75" customHeight="1">
      <c r="A43" s="63"/>
      <c r="B43" s="52">
        <f>IF(ISERROR(#REF!+(#REF!-#REF!)/#REF!*#REF!),"",#REF!+(#REF!-#REF!)/#REF!*#REF!)</f>
      </c>
      <c r="C43" s="53">
        <f>IF(ISERROR(VLOOKUP($B43,[0]!flow,3)),"",VLOOKUP($B43,[0]!flow,3))</f>
      </c>
      <c r="D43" s="51" t="e">
        <f>VLOOKUP($C43,[0]!pipe,2)</f>
        <v>#N/A</v>
      </c>
      <c r="E43" s="51" t="e">
        <f t="shared" si="0"/>
        <v>#N/A</v>
      </c>
      <c r="F43" s="83">
        <f>IF(ISERROR(VLOOKUP($B43,[0]!flow,3)),"",VLOOKUP($B43,[0]!flow,3))</f>
      </c>
      <c r="G43" s="93">
        <f t="shared" si="1"/>
        <v>0</v>
      </c>
      <c r="H43" s="52">
        <f t="shared" si="2"/>
      </c>
      <c r="I43" s="54">
        <f t="shared" si="3"/>
      </c>
      <c r="J43" s="54">
        <f t="shared" si="4"/>
      </c>
      <c r="K43" s="54">
        <f t="shared" si="5"/>
      </c>
      <c r="L43" s="54">
        <f t="shared" si="6"/>
      </c>
      <c r="M43" s="55">
        <f t="shared" si="7"/>
      </c>
      <c r="N43" s="64"/>
      <c r="O43" s="52">
        <f t="shared" si="13"/>
      </c>
      <c r="P43" s="64"/>
      <c r="Q43" s="57">
        <f t="shared" si="9"/>
        <v>0</v>
      </c>
      <c r="R43" s="57">
        <f t="shared" si="10"/>
        <v>0</v>
      </c>
      <c r="S43" s="57">
        <f t="shared" si="11"/>
      </c>
      <c r="T43" s="52">
        <f>IF(ISERROR(O43-S43),"",O43-S43)</f>
      </c>
      <c r="U43" s="61"/>
      <c r="V43" s="59"/>
      <c r="W43" s="17"/>
      <c r="X43" s="17"/>
      <c r="Y43" s="17"/>
      <c r="Z43" s="17"/>
      <c r="AA43" s="17"/>
    </row>
    <row r="44" spans="1:27" ht="18.75" customHeight="1">
      <c r="A44" s="63"/>
      <c r="B44" s="52">
        <f>IF(ISERROR(#REF!+(#REF!-#REF!)/#REF!*#REF!),"",#REF!+(#REF!-#REF!)/#REF!*#REF!)</f>
      </c>
      <c r="C44" s="53">
        <f>IF(ISERROR(VLOOKUP($B44,[0]!flow,3)),"",VLOOKUP($B44,[0]!flow,3))</f>
      </c>
      <c r="D44" s="51" t="e">
        <f>VLOOKUP($C44,[0]!pipe,2)</f>
        <v>#N/A</v>
      </c>
      <c r="E44" s="51" t="e">
        <f aca="true" t="shared" si="14" ref="E44:E75">(D44/2000)*(D44/2000)*3.14</f>
        <v>#N/A</v>
      </c>
      <c r="F44" s="83">
        <f>IF(ISERROR(VLOOKUP($B44,[0]!flow,3)),"",VLOOKUP($B44,[0]!flow,3))</f>
      </c>
      <c r="G44" s="93">
        <f aca="true" t="shared" si="15" ref="G44:G75">IF(ISERROR(IF(C44=F44,$F$2,IF(C44&gt;F44,$F$3,$F$4))),"",IF(C44=F44,$F$2,IF(C44&gt;F44,$F$3,$F$4)))</f>
        <v>0</v>
      </c>
      <c r="H44" s="52">
        <f aca="true" t="shared" si="16" ref="H44:H75">IF(ISERROR($B44/E44/1000),"",$B44/E44/1000)</f>
      </c>
      <c r="I44" s="54">
        <f aca="true" t="shared" si="17" ref="I44:I75">IF(ISERROR((D44)^0.6935),"",(D44)^0.6935)</f>
      </c>
      <c r="J44" s="54">
        <f aca="true" t="shared" si="18" ref="J44:J75">IF(ISERROR(I44*0.552),"",I44*0.552)</f>
      </c>
      <c r="K44" s="54">
        <f aca="true" t="shared" si="19" ref="K44:K75">IF(ISERROR(H44/J44),"",H44/J44)</f>
      </c>
      <c r="L44" s="54">
        <f aca="true" t="shared" si="20" ref="L44:L75">IF(ISERROR(K44^1.771479),"",K44^1.771479)</f>
      </c>
      <c r="M44" s="55">
        <f aca="true" t="shared" si="21" ref="M44:M75">IF(ISERROR(L44*100),"",L44*100)</f>
      </c>
      <c r="N44" s="64"/>
      <c r="O44" s="52">
        <f t="shared" si="13"/>
      </c>
      <c r="P44" s="64"/>
      <c r="Q44" s="57">
        <f aca="true" t="shared" si="22" ref="Q44:Q75">IF(ISERROR(P44*$T$7),"",P44*$T$7)</f>
        <v>0</v>
      </c>
      <c r="R44" s="57">
        <f aca="true" t="shared" si="23" ref="R44:R75">IF(ISERROR(Q44+P44),"",Q44+P44)</f>
        <v>0</v>
      </c>
      <c r="S44" s="57">
        <f aca="true" t="shared" si="24" ref="S44:S75">IF(ISERROR(L44*R44),"",L44*R44)</f>
      </c>
      <c r="T44" s="52">
        <f aca="true" t="shared" si="25" ref="T44:T75">IF(ISERROR(O44-S44),"",O44-S44)</f>
      </c>
      <c r="U44" s="63"/>
      <c r="V44" s="59"/>
      <c r="W44" s="17"/>
      <c r="X44" s="17"/>
      <c r="Y44" s="17"/>
      <c r="Z44" s="17"/>
      <c r="AA44" s="17"/>
    </row>
    <row r="45" spans="1:27" ht="18.75" customHeight="1">
      <c r="A45" s="63"/>
      <c r="B45" s="52">
        <f>IF(ISERROR(#REF!+(#REF!-#REF!)/#REF!*#REF!),"",#REF!+(#REF!-#REF!)/#REF!*#REF!)</f>
      </c>
      <c r="C45" s="53">
        <f>IF(ISERROR(VLOOKUP($B45,[0]!flow,3)),"",VLOOKUP($B45,[0]!flow,3))</f>
      </c>
      <c r="D45" s="51" t="e">
        <f>VLOOKUP($C45,[0]!pipe,2)</f>
        <v>#N/A</v>
      </c>
      <c r="E45" s="51" t="e">
        <f t="shared" si="14"/>
        <v>#N/A</v>
      </c>
      <c r="F45" s="83">
        <f>IF(ISERROR(VLOOKUP($B45,[0]!flow,3)),"",VLOOKUP($B45,[0]!flow,3))</f>
      </c>
      <c r="G45" s="93">
        <f t="shared" si="15"/>
        <v>0</v>
      </c>
      <c r="H45" s="52">
        <f t="shared" si="16"/>
      </c>
      <c r="I45" s="54">
        <f t="shared" si="17"/>
      </c>
      <c r="J45" s="54">
        <f t="shared" si="18"/>
      </c>
      <c r="K45" s="54">
        <f t="shared" si="19"/>
      </c>
      <c r="L45" s="54">
        <f t="shared" si="20"/>
      </c>
      <c r="M45" s="55">
        <f t="shared" si="21"/>
      </c>
      <c r="N45" s="64">
        <v>-0.7</v>
      </c>
      <c r="O45" s="52">
        <f t="shared" si="13"/>
      </c>
      <c r="P45" s="64"/>
      <c r="Q45" s="57">
        <f t="shared" si="22"/>
        <v>0</v>
      </c>
      <c r="R45" s="57">
        <f t="shared" si="23"/>
        <v>0</v>
      </c>
      <c r="S45" s="57">
        <f t="shared" si="24"/>
      </c>
      <c r="T45" s="52">
        <f t="shared" si="25"/>
      </c>
      <c r="U45" s="63"/>
      <c r="V45" s="59"/>
      <c r="W45" s="17"/>
      <c r="X45" s="17"/>
      <c r="Y45" s="17"/>
      <c r="Z45" s="17"/>
      <c r="AA45" s="17"/>
    </row>
    <row r="46" spans="1:27" ht="18.75" customHeight="1">
      <c r="A46" s="63"/>
      <c r="B46" s="52">
        <f>IF(ISERROR(#REF!+(#REF!-#REF!)/#REF!*#REF!),"",#REF!+(#REF!-#REF!)/#REF!*#REF!)</f>
      </c>
      <c r="C46" s="53">
        <f>IF(ISERROR(VLOOKUP($B46,[0]!flow,3)),"",VLOOKUP($B46,[0]!flow,3))</f>
      </c>
      <c r="D46" s="51" t="e">
        <f>VLOOKUP($C46,[0]!pipe,2)</f>
        <v>#N/A</v>
      </c>
      <c r="E46" s="51" t="e">
        <f t="shared" si="14"/>
        <v>#N/A</v>
      </c>
      <c r="F46" s="83">
        <f>IF(ISERROR(VLOOKUP($B46,[0]!flow,3)),"",VLOOKUP($B46,[0]!flow,3))</f>
      </c>
      <c r="G46" s="93">
        <f t="shared" si="15"/>
        <v>0</v>
      </c>
      <c r="H46" s="52">
        <f t="shared" si="16"/>
      </c>
      <c r="I46" s="54">
        <f t="shared" si="17"/>
      </c>
      <c r="J46" s="54">
        <f t="shared" si="18"/>
      </c>
      <c r="K46" s="54">
        <f t="shared" si="19"/>
      </c>
      <c r="L46" s="54">
        <f t="shared" si="20"/>
      </c>
      <c r="M46" s="55">
        <f t="shared" si="21"/>
      </c>
      <c r="N46" s="64"/>
      <c r="O46" s="52">
        <f t="shared" si="13"/>
      </c>
      <c r="P46" s="64"/>
      <c r="Q46" s="57">
        <f t="shared" si="22"/>
        <v>0</v>
      </c>
      <c r="R46" s="57">
        <f t="shared" si="23"/>
        <v>0</v>
      </c>
      <c r="S46" s="57">
        <f t="shared" si="24"/>
      </c>
      <c r="T46" s="52">
        <f t="shared" si="25"/>
      </c>
      <c r="U46" s="63"/>
      <c r="V46" s="59"/>
      <c r="W46" s="17"/>
      <c r="X46" s="17"/>
      <c r="Y46" s="17"/>
      <c r="Z46" s="17"/>
      <c r="AA46" s="17"/>
    </row>
    <row r="47" spans="1:27" ht="18.75" customHeight="1">
      <c r="A47" s="63"/>
      <c r="B47" s="52">
        <f>IF(ISERROR(#REF!+(#REF!-#REF!)/#REF!*#REF!),"",#REF!+(#REF!-#REF!)/#REF!*#REF!)</f>
      </c>
      <c r="C47" s="53">
        <f>IF(ISERROR(VLOOKUP($B47,[0]!flow,3)),"",VLOOKUP($B47,[0]!flow,3))</f>
      </c>
      <c r="D47" s="51" t="e">
        <f>VLOOKUP($C47,[0]!pipe,2)</f>
        <v>#N/A</v>
      </c>
      <c r="E47" s="51" t="e">
        <f t="shared" si="14"/>
        <v>#N/A</v>
      </c>
      <c r="F47" s="83">
        <f>IF(ISERROR(VLOOKUP($B47,[0]!flow,3)),"",VLOOKUP($B47,[0]!flow,3))</f>
      </c>
      <c r="G47" s="93">
        <f t="shared" si="15"/>
        <v>0</v>
      </c>
      <c r="H47" s="52">
        <f t="shared" si="16"/>
      </c>
      <c r="I47" s="54">
        <f t="shared" si="17"/>
      </c>
      <c r="J47" s="54">
        <f t="shared" si="18"/>
      </c>
      <c r="K47" s="54">
        <f t="shared" si="19"/>
      </c>
      <c r="L47" s="54">
        <f t="shared" si="20"/>
      </c>
      <c r="M47" s="55">
        <f t="shared" si="21"/>
      </c>
      <c r="N47" s="64"/>
      <c r="O47" s="52">
        <f t="shared" si="13"/>
      </c>
      <c r="P47" s="64"/>
      <c r="Q47" s="57">
        <f t="shared" si="22"/>
        <v>0</v>
      </c>
      <c r="R47" s="57">
        <f t="shared" si="23"/>
        <v>0</v>
      </c>
      <c r="S47" s="57">
        <f t="shared" si="24"/>
      </c>
      <c r="T47" s="52">
        <f t="shared" si="25"/>
      </c>
      <c r="U47" s="63"/>
      <c r="V47" s="59"/>
      <c r="W47" s="17"/>
      <c r="X47" s="17"/>
      <c r="Y47" s="17"/>
      <c r="Z47" s="17"/>
      <c r="AA47" s="17"/>
    </row>
    <row r="48" spans="1:27" ht="18.75" customHeight="1">
      <c r="A48" s="63"/>
      <c r="B48" s="52">
        <f>IF(ISERROR(#REF!+(#REF!-#REF!)/#REF!*#REF!),"",#REF!+(#REF!-#REF!)/#REF!*#REF!)</f>
      </c>
      <c r="C48" s="53">
        <f>IF(ISERROR(VLOOKUP($B48,[0]!flow,3)),"",VLOOKUP($B48,[0]!flow,3))</f>
      </c>
      <c r="D48" s="51" t="e">
        <f>VLOOKUP($C48,[0]!pipe,2)</f>
        <v>#N/A</v>
      </c>
      <c r="E48" s="51" t="e">
        <f t="shared" si="14"/>
        <v>#N/A</v>
      </c>
      <c r="F48" s="83">
        <f>IF(ISERROR(VLOOKUP($B48,[0]!flow,3)),"",VLOOKUP($B48,[0]!flow,3))</f>
      </c>
      <c r="G48" s="93">
        <f t="shared" si="15"/>
        <v>0</v>
      </c>
      <c r="H48" s="52">
        <f t="shared" si="16"/>
      </c>
      <c r="I48" s="54">
        <f t="shared" si="17"/>
      </c>
      <c r="J48" s="54">
        <f t="shared" si="18"/>
      </c>
      <c r="K48" s="54">
        <f t="shared" si="19"/>
      </c>
      <c r="L48" s="54">
        <f t="shared" si="20"/>
      </c>
      <c r="M48" s="55">
        <f t="shared" si="21"/>
      </c>
      <c r="N48" s="64"/>
      <c r="O48" s="52">
        <f t="shared" si="13"/>
      </c>
      <c r="P48" s="64"/>
      <c r="Q48" s="57">
        <f t="shared" si="22"/>
        <v>0</v>
      </c>
      <c r="R48" s="57">
        <f t="shared" si="23"/>
        <v>0</v>
      </c>
      <c r="S48" s="57">
        <f t="shared" si="24"/>
      </c>
      <c r="T48" s="52">
        <f t="shared" si="25"/>
      </c>
      <c r="U48" s="63"/>
      <c r="V48" s="59"/>
      <c r="W48" s="17"/>
      <c r="X48" s="17"/>
      <c r="Y48" s="17"/>
      <c r="Z48" s="17"/>
      <c r="AA48" s="17"/>
    </row>
    <row r="49" spans="1:27" ht="18.75" customHeight="1">
      <c r="A49" s="63"/>
      <c r="B49" s="52">
        <f>IF(ISERROR(#REF!+(#REF!-#REF!)/#REF!*#REF!),"",#REF!+(#REF!-#REF!)/#REF!*#REF!)</f>
      </c>
      <c r="C49" s="53">
        <f>IF(ISERROR(VLOOKUP($B49,[0]!flow,3)),"",VLOOKUP($B49,[0]!flow,3))</f>
      </c>
      <c r="D49" s="51" t="e">
        <f>VLOOKUP($C49,[0]!pipe,2)</f>
        <v>#N/A</v>
      </c>
      <c r="E49" s="51" t="e">
        <f t="shared" si="14"/>
        <v>#N/A</v>
      </c>
      <c r="F49" s="83">
        <f>IF(ISERROR(VLOOKUP($B49,[0]!flow,3)),"",VLOOKUP($B49,[0]!flow,3))</f>
      </c>
      <c r="G49" s="93">
        <f t="shared" si="15"/>
        <v>0</v>
      </c>
      <c r="H49" s="52">
        <f t="shared" si="16"/>
      </c>
      <c r="I49" s="54">
        <f t="shared" si="17"/>
      </c>
      <c r="J49" s="54">
        <f t="shared" si="18"/>
      </c>
      <c r="K49" s="54">
        <f t="shared" si="19"/>
      </c>
      <c r="L49" s="54">
        <f t="shared" si="20"/>
      </c>
      <c r="M49" s="55">
        <f t="shared" si="21"/>
      </c>
      <c r="N49" s="64"/>
      <c r="O49" s="52">
        <f t="shared" si="13"/>
      </c>
      <c r="P49" s="64"/>
      <c r="Q49" s="57">
        <f t="shared" si="22"/>
        <v>0</v>
      </c>
      <c r="R49" s="57">
        <f t="shared" si="23"/>
        <v>0</v>
      </c>
      <c r="S49" s="57">
        <f t="shared" si="24"/>
      </c>
      <c r="T49" s="52">
        <f t="shared" si="25"/>
      </c>
      <c r="U49" s="63"/>
      <c r="V49" s="59"/>
      <c r="W49" s="17"/>
      <c r="X49" s="17"/>
      <c r="Y49" s="17"/>
      <c r="Z49" s="17"/>
      <c r="AA49" s="17"/>
    </row>
    <row r="50" spans="1:27" ht="18.75" customHeight="1">
      <c r="A50" s="63"/>
      <c r="B50" s="52">
        <f>IF(ISERROR(#REF!+(#REF!-#REF!)/#REF!*#REF!),"",#REF!+(#REF!-#REF!)/#REF!*#REF!)</f>
      </c>
      <c r="C50" s="53">
        <f>IF(ISERROR(VLOOKUP($B50,[0]!flow,3)),"",VLOOKUP($B50,[0]!flow,3))</f>
      </c>
      <c r="D50" s="51" t="e">
        <f>VLOOKUP($C50,[0]!pipe,2)</f>
        <v>#N/A</v>
      </c>
      <c r="E50" s="51" t="e">
        <f t="shared" si="14"/>
        <v>#N/A</v>
      </c>
      <c r="F50" s="83">
        <f>IF(ISERROR(VLOOKUP($B50,[0]!flow,3)),"",VLOOKUP($B50,[0]!flow,3))</f>
      </c>
      <c r="G50" s="93">
        <f t="shared" si="15"/>
        <v>0</v>
      </c>
      <c r="H50" s="52">
        <f t="shared" si="16"/>
      </c>
      <c r="I50" s="54">
        <f t="shared" si="17"/>
      </c>
      <c r="J50" s="54">
        <f t="shared" si="18"/>
      </c>
      <c r="K50" s="54">
        <f t="shared" si="19"/>
      </c>
      <c r="L50" s="54">
        <f t="shared" si="20"/>
      </c>
      <c r="M50" s="55">
        <f t="shared" si="21"/>
      </c>
      <c r="N50" s="64">
        <v>-0.5</v>
      </c>
      <c r="O50" s="52">
        <f t="shared" si="13"/>
      </c>
      <c r="P50" s="64"/>
      <c r="Q50" s="57">
        <f t="shared" si="22"/>
        <v>0</v>
      </c>
      <c r="R50" s="57">
        <f t="shared" si="23"/>
        <v>0</v>
      </c>
      <c r="S50" s="57">
        <f t="shared" si="24"/>
      </c>
      <c r="T50" s="52">
        <f t="shared" si="25"/>
      </c>
      <c r="U50" s="63"/>
      <c r="V50" s="59"/>
      <c r="W50" s="17"/>
      <c r="X50" s="17"/>
      <c r="Y50" s="17"/>
      <c r="Z50" s="17"/>
      <c r="AA50" s="17"/>
    </row>
    <row r="51" spans="1:27" ht="18.75" customHeight="1">
      <c r="A51" s="63"/>
      <c r="B51" s="52">
        <f>IF(ISERROR(#REF!+(#REF!-#REF!)/#REF!*#REF!),"",#REF!+(#REF!-#REF!)/#REF!*#REF!)</f>
      </c>
      <c r="C51" s="53">
        <f>IF(ISERROR(VLOOKUP($B51,[0]!flow,3)),"",VLOOKUP($B51,[0]!flow,3))</f>
      </c>
      <c r="D51" s="51" t="e">
        <f>VLOOKUP($C51,[0]!pipe,2)</f>
        <v>#N/A</v>
      </c>
      <c r="E51" s="51" t="e">
        <f t="shared" si="14"/>
        <v>#N/A</v>
      </c>
      <c r="F51" s="83">
        <f>IF(ISERROR(VLOOKUP($B51,[0]!flow,3)),"",VLOOKUP($B51,[0]!flow,3))</f>
      </c>
      <c r="G51" s="93">
        <f t="shared" si="15"/>
        <v>0</v>
      </c>
      <c r="H51" s="52">
        <f t="shared" si="16"/>
      </c>
      <c r="I51" s="54">
        <f t="shared" si="17"/>
      </c>
      <c r="J51" s="54">
        <f t="shared" si="18"/>
      </c>
      <c r="K51" s="54">
        <f t="shared" si="19"/>
      </c>
      <c r="L51" s="54">
        <f t="shared" si="20"/>
      </c>
      <c r="M51" s="55">
        <f t="shared" si="21"/>
      </c>
      <c r="N51" s="64"/>
      <c r="O51" s="52">
        <f t="shared" si="13"/>
      </c>
      <c r="P51" s="64"/>
      <c r="Q51" s="57">
        <f t="shared" si="22"/>
        <v>0</v>
      </c>
      <c r="R51" s="57">
        <f t="shared" si="23"/>
        <v>0</v>
      </c>
      <c r="S51" s="57">
        <f t="shared" si="24"/>
      </c>
      <c r="T51" s="52">
        <f t="shared" si="25"/>
      </c>
      <c r="U51" s="63"/>
      <c r="V51" s="59"/>
      <c r="W51" s="17"/>
      <c r="X51" s="17"/>
      <c r="Y51" s="17"/>
      <c r="Z51" s="17"/>
      <c r="AA51" s="17"/>
    </row>
    <row r="52" spans="1:27" ht="18.75" customHeight="1">
      <c r="A52" s="63"/>
      <c r="B52" s="52">
        <f>IF(ISERROR(#REF!+(#REF!-#REF!)/#REF!*#REF!),"",#REF!+(#REF!-#REF!)/#REF!*#REF!)</f>
      </c>
      <c r="C52" s="53">
        <f>IF(ISERROR(VLOOKUP($B52,[0]!flow,3)),"",VLOOKUP($B52,[0]!flow,3))</f>
      </c>
      <c r="D52" s="51" t="e">
        <f>VLOOKUP($C52,[0]!pipe,2)</f>
        <v>#N/A</v>
      </c>
      <c r="E52" s="51" t="e">
        <f t="shared" si="14"/>
        <v>#N/A</v>
      </c>
      <c r="F52" s="83">
        <f>IF(ISERROR(VLOOKUP($B52,[0]!flow,3)),"",VLOOKUP($B52,[0]!flow,3))</f>
      </c>
      <c r="G52" s="93">
        <f t="shared" si="15"/>
        <v>0</v>
      </c>
      <c r="H52" s="52">
        <f t="shared" si="16"/>
      </c>
      <c r="I52" s="54">
        <f t="shared" si="17"/>
      </c>
      <c r="J52" s="54">
        <f t="shared" si="18"/>
      </c>
      <c r="K52" s="54">
        <f t="shared" si="19"/>
      </c>
      <c r="L52" s="54">
        <f t="shared" si="20"/>
      </c>
      <c r="M52" s="55">
        <f t="shared" si="21"/>
      </c>
      <c r="N52" s="95"/>
      <c r="O52" s="52">
        <f aca="true" t="shared" si="26" ref="O52:O57">IF(ISERROR(VLOOKUP($U52,PRINT_AREA,25,FALSE)+$N53),"",VLOOKUP($U52,PRINT_AREA,25,FALSE)+$N53)</f>
      </c>
      <c r="P52" s="64"/>
      <c r="Q52" s="57">
        <f t="shared" si="22"/>
        <v>0</v>
      </c>
      <c r="R52" s="57">
        <f t="shared" si="23"/>
        <v>0</v>
      </c>
      <c r="S52" s="57">
        <f t="shared" si="24"/>
      </c>
      <c r="T52" s="52">
        <f t="shared" si="25"/>
      </c>
      <c r="U52" s="63"/>
      <c r="V52" s="59"/>
      <c r="W52" s="17"/>
      <c r="X52" s="17"/>
      <c r="Y52" s="17"/>
      <c r="Z52" s="17"/>
      <c r="AA52" s="17"/>
    </row>
    <row r="53" spans="1:27" ht="18.75" customHeight="1">
      <c r="A53" s="63"/>
      <c r="B53" s="52">
        <f>IF(ISERROR(#REF!+(#REF!-#REF!)/#REF!*#REF!),"",#REF!+(#REF!-#REF!)/#REF!*#REF!)</f>
      </c>
      <c r="C53" s="53">
        <f>IF(ISERROR(VLOOKUP($B53,[0]!flow,3)),"",VLOOKUP($B53,[0]!flow,3))</f>
      </c>
      <c r="D53" s="51" t="e">
        <f>VLOOKUP($C53,[0]!pipe,2)</f>
        <v>#N/A</v>
      </c>
      <c r="E53" s="51" t="e">
        <f t="shared" si="14"/>
        <v>#N/A</v>
      </c>
      <c r="F53" s="83">
        <f>IF(ISERROR(VLOOKUP($B53,[0]!flow,3)),"",VLOOKUP($B53,[0]!flow,3))</f>
      </c>
      <c r="G53" s="93">
        <f t="shared" si="15"/>
        <v>0</v>
      </c>
      <c r="H53" s="52">
        <f t="shared" si="16"/>
      </c>
      <c r="I53" s="54">
        <f t="shared" si="17"/>
      </c>
      <c r="J53" s="54">
        <f t="shared" si="18"/>
      </c>
      <c r="K53" s="54">
        <f t="shared" si="19"/>
      </c>
      <c r="L53" s="54">
        <f t="shared" si="20"/>
      </c>
      <c r="M53" s="55">
        <f t="shared" si="21"/>
      </c>
      <c r="N53" s="64">
        <v>-0.7</v>
      </c>
      <c r="O53" s="52">
        <f t="shared" si="26"/>
      </c>
      <c r="P53" s="64"/>
      <c r="Q53" s="57">
        <f t="shared" si="22"/>
        <v>0</v>
      </c>
      <c r="R53" s="57">
        <f t="shared" si="23"/>
        <v>0</v>
      </c>
      <c r="S53" s="57">
        <f t="shared" si="24"/>
      </c>
      <c r="T53" s="52">
        <f t="shared" si="25"/>
      </c>
      <c r="U53" s="63"/>
      <c r="V53" s="59"/>
      <c r="W53" s="17"/>
      <c r="X53" s="17"/>
      <c r="Y53" s="17"/>
      <c r="Z53" s="17"/>
      <c r="AA53" s="17"/>
    </row>
    <row r="54" spans="1:27" ht="18.75" customHeight="1">
      <c r="A54" s="63"/>
      <c r="B54" s="52">
        <f>IF(ISERROR(#REF!+(#REF!-#REF!)/#REF!*#REF!),"",#REF!+(#REF!-#REF!)/#REF!*#REF!)</f>
      </c>
      <c r="C54" s="53">
        <f>IF(ISERROR(VLOOKUP($B54,[0]!flow,3)),"",VLOOKUP($B54,[0]!flow,3))</f>
      </c>
      <c r="D54" s="51" t="e">
        <f>VLOOKUP($C54,[0]!pipe,2)</f>
        <v>#N/A</v>
      </c>
      <c r="E54" s="51" t="e">
        <f t="shared" si="14"/>
        <v>#N/A</v>
      </c>
      <c r="F54" s="83">
        <f>IF(ISERROR(VLOOKUP($B54,[0]!flow,3)),"",VLOOKUP($B54,[0]!flow,3))</f>
      </c>
      <c r="G54" s="93">
        <f t="shared" si="15"/>
        <v>0</v>
      </c>
      <c r="H54" s="52">
        <f t="shared" si="16"/>
      </c>
      <c r="I54" s="54">
        <f t="shared" si="17"/>
      </c>
      <c r="J54" s="54">
        <f t="shared" si="18"/>
      </c>
      <c r="K54" s="54">
        <f t="shared" si="19"/>
      </c>
      <c r="L54" s="54">
        <f t="shared" si="20"/>
      </c>
      <c r="M54" s="55">
        <f t="shared" si="21"/>
      </c>
      <c r="N54" s="64"/>
      <c r="O54" s="52">
        <f t="shared" si="26"/>
      </c>
      <c r="P54" s="64"/>
      <c r="Q54" s="57">
        <f t="shared" si="22"/>
        <v>0</v>
      </c>
      <c r="R54" s="57">
        <f t="shared" si="23"/>
        <v>0</v>
      </c>
      <c r="S54" s="57">
        <f t="shared" si="24"/>
      </c>
      <c r="T54" s="52">
        <f t="shared" si="25"/>
      </c>
      <c r="U54" s="63"/>
      <c r="V54" s="59"/>
      <c r="W54" s="17"/>
      <c r="X54" s="17"/>
      <c r="Y54" s="17"/>
      <c r="Z54" s="17"/>
      <c r="AA54" s="17"/>
    </row>
    <row r="55" spans="1:27" ht="18.75" customHeight="1">
      <c r="A55" s="63"/>
      <c r="B55" s="52">
        <f>IF(ISERROR(#REF!+(#REF!-#REF!)/#REF!*#REF!),"",#REF!+(#REF!-#REF!)/#REF!*#REF!)</f>
      </c>
      <c r="C55" s="53">
        <f>IF(ISERROR(VLOOKUP($B55,[0]!flow,3)),"",VLOOKUP($B55,[0]!flow,3))</f>
      </c>
      <c r="D55" s="51" t="e">
        <f>VLOOKUP($C55,[0]!pipe,2)</f>
        <v>#N/A</v>
      </c>
      <c r="E55" s="51" t="e">
        <f t="shared" si="14"/>
        <v>#N/A</v>
      </c>
      <c r="F55" s="83">
        <f>IF(ISERROR(VLOOKUP($B55,[0]!flow,3)),"",VLOOKUP($B55,[0]!flow,3))</f>
      </c>
      <c r="G55" s="93">
        <f t="shared" si="15"/>
        <v>0</v>
      </c>
      <c r="H55" s="52">
        <f t="shared" si="16"/>
      </c>
      <c r="I55" s="54">
        <f t="shared" si="17"/>
      </c>
      <c r="J55" s="54">
        <f t="shared" si="18"/>
      </c>
      <c r="K55" s="54">
        <f t="shared" si="19"/>
      </c>
      <c r="L55" s="54">
        <f t="shared" si="20"/>
      </c>
      <c r="M55" s="55">
        <f t="shared" si="21"/>
      </c>
      <c r="N55" s="64"/>
      <c r="O55" s="52">
        <f t="shared" si="26"/>
      </c>
      <c r="P55" s="64"/>
      <c r="Q55" s="57">
        <f t="shared" si="22"/>
        <v>0</v>
      </c>
      <c r="R55" s="57">
        <f t="shared" si="23"/>
        <v>0</v>
      </c>
      <c r="S55" s="57">
        <f t="shared" si="24"/>
      </c>
      <c r="T55" s="52">
        <f t="shared" si="25"/>
      </c>
      <c r="U55" s="63"/>
      <c r="V55" s="59"/>
      <c r="W55" s="17"/>
      <c r="X55" s="17"/>
      <c r="Y55" s="17"/>
      <c r="Z55" s="17"/>
      <c r="AA55" s="17"/>
    </row>
    <row r="56" spans="1:27" ht="18.75" customHeight="1">
      <c r="A56" s="63"/>
      <c r="B56" s="52">
        <f>IF(ISERROR(#REF!+(#REF!-#REF!)/#REF!*#REF!),"",#REF!+(#REF!-#REF!)/#REF!*#REF!)</f>
      </c>
      <c r="C56" s="53">
        <f>IF(ISERROR(VLOOKUP($B56,[0]!flow,3)),"",VLOOKUP($B56,[0]!flow,3))</f>
      </c>
      <c r="D56" s="51" t="e">
        <f>VLOOKUP($C56,[0]!pipe,2)</f>
        <v>#N/A</v>
      </c>
      <c r="E56" s="51" t="e">
        <f t="shared" si="14"/>
        <v>#N/A</v>
      </c>
      <c r="F56" s="83">
        <f>IF(ISERROR(VLOOKUP($B56,[0]!flow,3)),"",VLOOKUP($B56,[0]!flow,3))</f>
      </c>
      <c r="G56" s="93">
        <f t="shared" si="15"/>
        <v>0</v>
      </c>
      <c r="H56" s="52">
        <f t="shared" si="16"/>
      </c>
      <c r="I56" s="54">
        <f t="shared" si="17"/>
      </c>
      <c r="J56" s="54">
        <f t="shared" si="18"/>
      </c>
      <c r="K56" s="54">
        <f t="shared" si="19"/>
      </c>
      <c r="L56" s="54">
        <f t="shared" si="20"/>
      </c>
      <c r="M56" s="55">
        <f t="shared" si="21"/>
      </c>
      <c r="N56" s="64">
        <v>-0.5</v>
      </c>
      <c r="O56" s="52">
        <f t="shared" si="26"/>
      </c>
      <c r="P56" s="64"/>
      <c r="Q56" s="57">
        <f t="shared" si="22"/>
        <v>0</v>
      </c>
      <c r="R56" s="57">
        <f t="shared" si="23"/>
        <v>0</v>
      </c>
      <c r="S56" s="57">
        <f t="shared" si="24"/>
      </c>
      <c r="T56" s="52">
        <f t="shared" si="25"/>
      </c>
      <c r="U56" s="63"/>
      <c r="V56" s="59"/>
      <c r="W56" s="17"/>
      <c r="X56" s="17"/>
      <c r="Y56" s="17"/>
      <c r="Z56" s="17"/>
      <c r="AA56" s="17"/>
    </row>
    <row r="57" spans="1:27" ht="18.75" customHeight="1">
      <c r="A57" s="63"/>
      <c r="B57" s="52">
        <f>IF(ISERROR(#REF!+(#REF!-#REF!)/#REF!*#REF!),"",#REF!+(#REF!-#REF!)/#REF!*#REF!)</f>
      </c>
      <c r="C57" s="53">
        <f>IF(ISERROR(VLOOKUP($B57,[0]!flow,3)),"",VLOOKUP($B57,[0]!flow,3))</f>
      </c>
      <c r="D57" s="51" t="e">
        <f>VLOOKUP($C57,[0]!pipe,2)</f>
        <v>#N/A</v>
      </c>
      <c r="E57" s="51" t="e">
        <f t="shared" si="14"/>
        <v>#N/A</v>
      </c>
      <c r="F57" s="83">
        <f>IF(ISERROR(VLOOKUP($B57,[0]!flow,3)),"",VLOOKUP($B57,[0]!flow,3))</f>
      </c>
      <c r="G57" s="93">
        <f t="shared" si="15"/>
        <v>0</v>
      </c>
      <c r="H57" s="52">
        <f t="shared" si="16"/>
      </c>
      <c r="I57" s="54">
        <f t="shared" si="17"/>
      </c>
      <c r="J57" s="54">
        <f t="shared" si="18"/>
      </c>
      <c r="K57" s="54">
        <f t="shared" si="19"/>
      </c>
      <c r="L57" s="54">
        <f t="shared" si="20"/>
      </c>
      <c r="M57" s="55">
        <f t="shared" si="21"/>
      </c>
      <c r="N57" s="64"/>
      <c r="O57" s="52">
        <f t="shared" si="26"/>
      </c>
      <c r="P57" s="64"/>
      <c r="Q57" s="57">
        <f t="shared" si="22"/>
        <v>0</v>
      </c>
      <c r="R57" s="57">
        <f t="shared" si="23"/>
        <v>0</v>
      </c>
      <c r="S57" s="57">
        <f t="shared" si="24"/>
      </c>
      <c r="T57" s="52">
        <f t="shared" si="25"/>
      </c>
      <c r="U57" s="63"/>
      <c r="V57" s="59"/>
      <c r="W57" s="17"/>
      <c r="X57" s="17"/>
      <c r="Y57" s="17"/>
      <c r="Z57" s="17"/>
      <c r="AA57" s="17"/>
    </row>
    <row r="58" spans="1:27" ht="18.75" customHeight="1">
      <c r="A58" s="63"/>
      <c r="B58" s="52">
        <f>IF(ISERROR(#REF!+(#REF!-#REF!)/#REF!*#REF!),"",#REF!+(#REF!-#REF!)/#REF!*#REF!)</f>
      </c>
      <c r="C58" s="53">
        <f>IF(ISERROR(VLOOKUP($B58,[0]!flow,3)),"",VLOOKUP($B58,[0]!flow,3))</f>
      </c>
      <c r="D58" s="51" t="e">
        <f>VLOOKUP($C58,[0]!pipe,2)</f>
        <v>#N/A</v>
      </c>
      <c r="E58" s="51" t="e">
        <f t="shared" si="14"/>
        <v>#N/A</v>
      </c>
      <c r="F58" s="83">
        <f>IF(ISERROR(VLOOKUP($B58,[0]!flow,3)),"",VLOOKUP($B58,[0]!flow,3))</f>
      </c>
      <c r="G58" s="93">
        <f t="shared" si="15"/>
        <v>0</v>
      </c>
      <c r="H58" s="52">
        <f t="shared" si="16"/>
      </c>
      <c r="I58" s="54">
        <f t="shared" si="17"/>
      </c>
      <c r="J58" s="54">
        <f t="shared" si="18"/>
      </c>
      <c r="K58" s="54">
        <f t="shared" si="19"/>
      </c>
      <c r="L58" s="54">
        <f t="shared" si="20"/>
      </c>
      <c r="M58" s="55">
        <f t="shared" si="21"/>
      </c>
      <c r="N58" s="64"/>
      <c r="O58" s="52">
        <f aca="true" t="shared" si="27" ref="O58:O89">IF(ISERROR(VLOOKUP($U58,PRINT_AREA,25,FALSE)+$N58),"",VLOOKUP($U58,PRINT_AREA,25,FALSE)+$N58)</f>
      </c>
      <c r="P58" s="64"/>
      <c r="Q58" s="57">
        <f t="shared" si="22"/>
        <v>0</v>
      </c>
      <c r="R58" s="57">
        <f t="shared" si="23"/>
        <v>0</v>
      </c>
      <c r="S58" s="57">
        <f t="shared" si="24"/>
      </c>
      <c r="T58" s="52">
        <f t="shared" si="25"/>
      </c>
      <c r="U58" s="63"/>
      <c r="V58" s="59"/>
      <c r="W58" s="17"/>
      <c r="X58" s="17"/>
      <c r="Y58" s="17"/>
      <c r="Z58" s="17"/>
      <c r="AA58" s="17"/>
    </row>
    <row r="59" spans="1:27" ht="18.75" customHeight="1">
      <c r="A59" s="63"/>
      <c r="B59" s="52">
        <f>IF(ISERROR(#REF!+(#REF!-#REF!)/#REF!*#REF!),"",#REF!+(#REF!-#REF!)/#REF!*#REF!)</f>
      </c>
      <c r="C59" s="53">
        <f>IF(ISERROR(VLOOKUP($B59,[0]!flow,3)),"",VLOOKUP($B59,[0]!flow,3))</f>
      </c>
      <c r="D59" s="51" t="e">
        <f>VLOOKUP($C59,[0]!pipe,2)</f>
        <v>#N/A</v>
      </c>
      <c r="E59" s="51" t="e">
        <f t="shared" si="14"/>
        <v>#N/A</v>
      </c>
      <c r="F59" s="83">
        <f>IF(ISERROR(VLOOKUP($B59,[0]!flow,3)),"",VLOOKUP($B59,[0]!flow,3))</f>
      </c>
      <c r="G59" s="93">
        <f t="shared" si="15"/>
        <v>0</v>
      </c>
      <c r="H59" s="52">
        <f t="shared" si="16"/>
      </c>
      <c r="I59" s="54">
        <f t="shared" si="17"/>
      </c>
      <c r="J59" s="54">
        <f t="shared" si="18"/>
      </c>
      <c r="K59" s="54">
        <f t="shared" si="19"/>
      </c>
      <c r="L59" s="54">
        <f t="shared" si="20"/>
      </c>
      <c r="M59" s="55">
        <f t="shared" si="21"/>
      </c>
      <c r="N59" s="64"/>
      <c r="O59" s="52">
        <f t="shared" si="27"/>
      </c>
      <c r="P59" s="64"/>
      <c r="Q59" s="57">
        <f t="shared" si="22"/>
        <v>0</v>
      </c>
      <c r="R59" s="57">
        <f t="shared" si="23"/>
        <v>0</v>
      </c>
      <c r="S59" s="57">
        <f t="shared" si="24"/>
      </c>
      <c r="T59" s="52">
        <f t="shared" si="25"/>
      </c>
      <c r="U59" s="63"/>
      <c r="V59" s="59"/>
      <c r="W59" s="17"/>
      <c r="X59" s="17"/>
      <c r="Y59" s="17"/>
      <c r="Z59" s="17"/>
      <c r="AA59" s="17"/>
    </row>
    <row r="60" spans="1:27" ht="18.75" customHeight="1">
      <c r="A60" s="63"/>
      <c r="B60" s="52">
        <f>IF(ISERROR(#REF!+(#REF!-#REF!)/#REF!*#REF!),"",#REF!+(#REF!-#REF!)/#REF!*#REF!)</f>
      </c>
      <c r="C60" s="53">
        <f>IF(ISERROR(VLOOKUP($B60,[0]!flow,3)),"",VLOOKUP($B60,[0]!flow,3))</f>
      </c>
      <c r="D60" s="51" t="e">
        <f>VLOOKUP($C60,[0]!pipe,2)</f>
        <v>#N/A</v>
      </c>
      <c r="E60" s="51" t="e">
        <f t="shared" si="14"/>
        <v>#N/A</v>
      </c>
      <c r="F60" s="83">
        <f>IF(ISERROR(VLOOKUP($B60,[0]!flow,3)),"",VLOOKUP($B60,[0]!flow,3))</f>
      </c>
      <c r="G60" s="93">
        <f t="shared" si="15"/>
        <v>0</v>
      </c>
      <c r="H60" s="52">
        <f t="shared" si="16"/>
      </c>
      <c r="I60" s="54">
        <f t="shared" si="17"/>
      </c>
      <c r="J60" s="54">
        <f t="shared" si="18"/>
      </c>
      <c r="K60" s="54">
        <f t="shared" si="19"/>
      </c>
      <c r="L60" s="54">
        <f t="shared" si="20"/>
      </c>
      <c r="M60" s="55">
        <f t="shared" si="21"/>
      </c>
      <c r="N60" s="64"/>
      <c r="O60" s="52">
        <f t="shared" si="27"/>
      </c>
      <c r="P60" s="64"/>
      <c r="Q60" s="57">
        <f t="shared" si="22"/>
        <v>0</v>
      </c>
      <c r="R60" s="57">
        <f t="shared" si="23"/>
        <v>0</v>
      </c>
      <c r="S60" s="57">
        <f t="shared" si="24"/>
      </c>
      <c r="T60" s="52">
        <f t="shared" si="25"/>
      </c>
      <c r="U60" s="63"/>
      <c r="V60" s="59"/>
      <c r="W60" s="17"/>
      <c r="X60" s="17"/>
      <c r="Y60" s="17"/>
      <c r="Z60" s="17"/>
      <c r="AA60" s="17"/>
    </row>
    <row r="61" spans="1:27" ht="18.75" customHeight="1">
      <c r="A61" s="63"/>
      <c r="B61" s="52">
        <f>IF(ISERROR(#REF!+(#REF!-#REF!)/#REF!*#REF!),"",#REF!+(#REF!-#REF!)/#REF!*#REF!)</f>
      </c>
      <c r="C61" s="53">
        <f>IF(ISERROR(VLOOKUP($B61,[0]!flow,3)),"",VLOOKUP($B61,[0]!flow,3))</f>
      </c>
      <c r="D61" s="51" t="e">
        <f>VLOOKUP($C61,[0]!pipe,2)</f>
        <v>#N/A</v>
      </c>
      <c r="E61" s="51" t="e">
        <f t="shared" si="14"/>
        <v>#N/A</v>
      </c>
      <c r="F61" s="83">
        <f>IF(ISERROR(VLOOKUP($B61,[0]!flow,3)),"",VLOOKUP($B61,[0]!flow,3))</f>
      </c>
      <c r="G61" s="93">
        <f t="shared" si="15"/>
        <v>0</v>
      </c>
      <c r="H61" s="52">
        <f t="shared" si="16"/>
      </c>
      <c r="I61" s="54">
        <f t="shared" si="17"/>
      </c>
      <c r="J61" s="54">
        <f t="shared" si="18"/>
      </c>
      <c r="K61" s="54">
        <f t="shared" si="19"/>
      </c>
      <c r="L61" s="54">
        <f t="shared" si="20"/>
      </c>
      <c r="M61" s="55">
        <f t="shared" si="21"/>
      </c>
      <c r="N61" s="64"/>
      <c r="O61" s="52">
        <f t="shared" si="27"/>
      </c>
      <c r="P61" s="64"/>
      <c r="Q61" s="57">
        <f t="shared" si="22"/>
        <v>0</v>
      </c>
      <c r="R61" s="57">
        <f t="shared" si="23"/>
        <v>0</v>
      </c>
      <c r="S61" s="57">
        <f t="shared" si="24"/>
      </c>
      <c r="T61" s="52">
        <f t="shared" si="25"/>
      </c>
      <c r="U61" s="63"/>
      <c r="V61" s="59"/>
      <c r="W61" s="17"/>
      <c r="X61" s="17"/>
      <c r="Y61" s="17"/>
      <c r="Z61" s="17"/>
      <c r="AA61" s="17"/>
    </row>
    <row r="62" spans="1:27" ht="18.75" customHeight="1">
      <c r="A62" s="63"/>
      <c r="B62" s="52">
        <f>IF(ISERROR(#REF!+(#REF!-#REF!)/#REF!*#REF!),"",#REF!+(#REF!-#REF!)/#REF!*#REF!)</f>
      </c>
      <c r="C62" s="53">
        <f>IF(ISERROR(VLOOKUP($B62,[0]!flow,3)),"",VLOOKUP($B62,[0]!flow,3))</f>
      </c>
      <c r="D62" s="51" t="e">
        <f>VLOOKUP($C62,[0]!pipe,2)</f>
        <v>#N/A</v>
      </c>
      <c r="E62" s="51" t="e">
        <f t="shared" si="14"/>
        <v>#N/A</v>
      </c>
      <c r="F62" s="83">
        <f>IF(ISERROR(VLOOKUP($B62,[0]!flow,3)),"",VLOOKUP($B62,[0]!flow,3))</f>
      </c>
      <c r="G62" s="93">
        <f t="shared" si="15"/>
        <v>0</v>
      </c>
      <c r="H62" s="52">
        <f t="shared" si="16"/>
      </c>
      <c r="I62" s="54">
        <f t="shared" si="17"/>
      </c>
      <c r="J62" s="54">
        <f t="shared" si="18"/>
      </c>
      <c r="K62" s="54">
        <f t="shared" si="19"/>
      </c>
      <c r="L62" s="54">
        <f t="shared" si="20"/>
      </c>
      <c r="M62" s="55">
        <f t="shared" si="21"/>
      </c>
      <c r="N62" s="64"/>
      <c r="O62" s="52">
        <f t="shared" si="27"/>
      </c>
      <c r="P62" s="64"/>
      <c r="Q62" s="57">
        <f t="shared" si="22"/>
        <v>0</v>
      </c>
      <c r="R62" s="57">
        <f t="shared" si="23"/>
        <v>0</v>
      </c>
      <c r="S62" s="57">
        <f t="shared" si="24"/>
      </c>
      <c r="T62" s="52">
        <f t="shared" si="25"/>
      </c>
      <c r="U62" s="63"/>
      <c r="V62" s="59"/>
      <c r="W62" s="17"/>
      <c r="X62" s="17"/>
      <c r="Y62" s="17"/>
      <c r="Z62" s="17"/>
      <c r="AA62" s="17"/>
    </row>
    <row r="63" spans="1:27" ht="18.75" customHeight="1">
      <c r="A63" s="63"/>
      <c r="B63" s="52">
        <f>IF(ISERROR(#REF!+(#REF!-#REF!)/#REF!*#REF!),"",#REF!+(#REF!-#REF!)/#REF!*#REF!)</f>
      </c>
      <c r="C63" s="53">
        <f>IF(ISERROR(VLOOKUP($B63,[0]!flow,3)),"",VLOOKUP($B63,[0]!flow,3))</f>
      </c>
      <c r="D63" s="51" t="e">
        <f>VLOOKUP($C63,[0]!pipe,2)</f>
        <v>#N/A</v>
      </c>
      <c r="E63" s="51" t="e">
        <f t="shared" si="14"/>
        <v>#N/A</v>
      </c>
      <c r="F63" s="83">
        <f>IF(ISERROR(VLOOKUP($B63,[0]!flow,3)),"",VLOOKUP($B63,[0]!flow,3))</f>
      </c>
      <c r="G63" s="93">
        <f t="shared" si="15"/>
        <v>0</v>
      </c>
      <c r="H63" s="52">
        <f t="shared" si="16"/>
      </c>
      <c r="I63" s="54">
        <f t="shared" si="17"/>
      </c>
      <c r="J63" s="54">
        <f t="shared" si="18"/>
      </c>
      <c r="K63" s="54">
        <f t="shared" si="19"/>
      </c>
      <c r="L63" s="54">
        <f t="shared" si="20"/>
      </c>
      <c r="M63" s="55">
        <f t="shared" si="21"/>
      </c>
      <c r="N63" s="64"/>
      <c r="O63" s="52">
        <f t="shared" si="27"/>
      </c>
      <c r="P63" s="64"/>
      <c r="Q63" s="57">
        <f t="shared" si="22"/>
        <v>0</v>
      </c>
      <c r="R63" s="57">
        <f t="shared" si="23"/>
        <v>0</v>
      </c>
      <c r="S63" s="57">
        <f t="shared" si="24"/>
      </c>
      <c r="T63" s="52">
        <f t="shared" si="25"/>
      </c>
      <c r="U63" s="63"/>
      <c r="V63" s="59"/>
      <c r="W63" s="17"/>
      <c r="X63" s="17"/>
      <c r="Y63" s="17"/>
      <c r="Z63" s="17"/>
      <c r="AA63" s="17"/>
    </row>
    <row r="64" spans="1:27" ht="18.75" customHeight="1">
      <c r="A64" s="63"/>
      <c r="B64" s="52">
        <f>IF(ISERROR(#REF!+(#REF!-#REF!)/#REF!*#REF!),"",#REF!+(#REF!-#REF!)/#REF!*#REF!)</f>
      </c>
      <c r="C64" s="53">
        <f>IF(ISERROR(VLOOKUP($B64,[0]!flow,3)),"",VLOOKUP($B64,[0]!flow,3))</f>
      </c>
      <c r="D64" s="51" t="e">
        <f>VLOOKUP($C64,[0]!pipe,2)</f>
        <v>#N/A</v>
      </c>
      <c r="E64" s="51" t="e">
        <f t="shared" si="14"/>
        <v>#N/A</v>
      </c>
      <c r="F64" s="83">
        <f>IF(ISERROR(VLOOKUP($B64,[0]!flow,3)),"",VLOOKUP($B64,[0]!flow,3))</f>
      </c>
      <c r="G64" s="93">
        <f t="shared" si="15"/>
        <v>0</v>
      </c>
      <c r="H64" s="52">
        <f t="shared" si="16"/>
      </c>
      <c r="I64" s="54">
        <f t="shared" si="17"/>
      </c>
      <c r="J64" s="54">
        <f t="shared" si="18"/>
      </c>
      <c r="K64" s="54">
        <f t="shared" si="19"/>
      </c>
      <c r="L64" s="54">
        <f t="shared" si="20"/>
      </c>
      <c r="M64" s="55">
        <f t="shared" si="21"/>
      </c>
      <c r="N64" s="64"/>
      <c r="O64" s="52">
        <f t="shared" si="27"/>
      </c>
      <c r="P64" s="64"/>
      <c r="Q64" s="57">
        <f t="shared" si="22"/>
        <v>0</v>
      </c>
      <c r="R64" s="57">
        <f t="shared" si="23"/>
        <v>0</v>
      </c>
      <c r="S64" s="57">
        <f t="shared" si="24"/>
      </c>
      <c r="T64" s="52">
        <f t="shared" si="25"/>
      </c>
      <c r="U64" s="63"/>
      <c r="V64" s="59"/>
      <c r="W64" s="17"/>
      <c r="X64" s="17"/>
      <c r="Y64" s="17"/>
      <c r="Z64" s="17"/>
      <c r="AA64" s="17"/>
    </row>
    <row r="65" spans="1:27" ht="18.75" customHeight="1">
      <c r="A65" s="63"/>
      <c r="B65" s="52">
        <f>IF(ISERROR(#REF!+(#REF!-#REF!)/#REF!*#REF!),"",#REF!+(#REF!-#REF!)/#REF!*#REF!)</f>
      </c>
      <c r="C65" s="53">
        <f>IF(ISERROR(VLOOKUP($B65,[0]!flow,3)),"",VLOOKUP($B65,[0]!flow,3))</f>
      </c>
      <c r="D65" s="51" t="e">
        <f>VLOOKUP($C65,[0]!pipe,2)</f>
        <v>#N/A</v>
      </c>
      <c r="E65" s="51" t="e">
        <f t="shared" si="14"/>
        <v>#N/A</v>
      </c>
      <c r="F65" s="83">
        <f>IF(ISERROR(VLOOKUP($B65,[0]!flow,3)),"",VLOOKUP($B65,[0]!flow,3))</f>
      </c>
      <c r="G65" s="93">
        <f t="shared" si="15"/>
        <v>0</v>
      </c>
      <c r="H65" s="52">
        <f t="shared" si="16"/>
      </c>
      <c r="I65" s="54">
        <f t="shared" si="17"/>
      </c>
      <c r="J65" s="54">
        <f t="shared" si="18"/>
      </c>
      <c r="K65" s="54">
        <f t="shared" si="19"/>
      </c>
      <c r="L65" s="54">
        <f t="shared" si="20"/>
      </c>
      <c r="M65" s="55">
        <f t="shared" si="21"/>
      </c>
      <c r="N65" s="64"/>
      <c r="O65" s="52">
        <f t="shared" si="27"/>
      </c>
      <c r="P65" s="64"/>
      <c r="Q65" s="57">
        <f t="shared" si="22"/>
        <v>0</v>
      </c>
      <c r="R65" s="57">
        <f t="shared" si="23"/>
        <v>0</v>
      </c>
      <c r="S65" s="57">
        <f t="shared" si="24"/>
      </c>
      <c r="T65" s="52">
        <f t="shared" si="25"/>
      </c>
      <c r="U65" s="63"/>
      <c r="V65" s="59"/>
      <c r="W65" s="17"/>
      <c r="X65" s="17"/>
      <c r="Y65" s="17"/>
      <c r="Z65" s="17"/>
      <c r="AA65" s="17"/>
    </row>
    <row r="66" spans="1:27" ht="18.75" customHeight="1">
      <c r="A66" s="63"/>
      <c r="B66" s="52">
        <f>IF(ISERROR(#REF!+(#REF!-#REF!)/#REF!*#REF!),"",#REF!+(#REF!-#REF!)/#REF!*#REF!)</f>
      </c>
      <c r="C66" s="53">
        <f>IF(ISERROR(VLOOKUP($B66,[0]!flow,3)),"",VLOOKUP($B66,[0]!flow,3))</f>
      </c>
      <c r="D66" s="51" t="e">
        <f>VLOOKUP($C66,[0]!pipe,2)</f>
        <v>#N/A</v>
      </c>
      <c r="E66" s="51" t="e">
        <f t="shared" si="14"/>
        <v>#N/A</v>
      </c>
      <c r="F66" s="83">
        <f>IF(ISERROR(VLOOKUP($B66,[0]!flow,3)),"",VLOOKUP($B66,[0]!flow,3))</f>
      </c>
      <c r="G66" s="93">
        <f t="shared" si="15"/>
        <v>0</v>
      </c>
      <c r="H66" s="52">
        <f t="shared" si="16"/>
      </c>
      <c r="I66" s="54">
        <f t="shared" si="17"/>
      </c>
      <c r="J66" s="54">
        <f t="shared" si="18"/>
      </c>
      <c r="K66" s="54">
        <f t="shared" si="19"/>
      </c>
      <c r="L66" s="54">
        <f t="shared" si="20"/>
      </c>
      <c r="M66" s="55">
        <f t="shared" si="21"/>
      </c>
      <c r="N66" s="64"/>
      <c r="O66" s="52">
        <f t="shared" si="27"/>
      </c>
      <c r="P66" s="64"/>
      <c r="Q66" s="57">
        <f t="shared" si="22"/>
        <v>0</v>
      </c>
      <c r="R66" s="57">
        <f t="shared" si="23"/>
        <v>0</v>
      </c>
      <c r="S66" s="57">
        <f t="shared" si="24"/>
      </c>
      <c r="T66" s="52">
        <f t="shared" si="25"/>
      </c>
      <c r="U66" s="63"/>
      <c r="V66" s="59"/>
      <c r="W66" s="17"/>
      <c r="X66" s="17"/>
      <c r="Y66" s="17"/>
      <c r="Z66" s="17"/>
      <c r="AA66" s="17"/>
    </row>
    <row r="67" spans="1:27" ht="18.75" customHeight="1">
      <c r="A67" s="63"/>
      <c r="B67" s="52">
        <f>IF(ISERROR(#REF!+(#REF!-#REF!)/#REF!*#REF!),"",#REF!+(#REF!-#REF!)/#REF!*#REF!)</f>
      </c>
      <c r="C67" s="53">
        <f>IF(ISERROR(VLOOKUP($B67,[0]!flow,3)),"",VLOOKUP($B67,[0]!flow,3))</f>
      </c>
      <c r="D67" s="51" t="e">
        <f>VLOOKUP($C67,[0]!pipe,2)</f>
        <v>#N/A</v>
      </c>
      <c r="E67" s="51" t="e">
        <f t="shared" si="14"/>
        <v>#N/A</v>
      </c>
      <c r="F67" s="83">
        <f>IF(ISERROR(VLOOKUP($B67,[0]!flow,3)),"",VLOOKUP($B67,[0]!flow,3))</f>
      </c>
      <c r="G67" s="93">
        <f t="shared" si="15"/>
        <v>0</v>
      </c>
      <c r="H67" s="52">
        <f t="shared" si="16"/>
      </c>
      <c r="I67" s="54">
        <f t="shared" si="17"/>
      </c>
      <c r="J67" s="54">
        <f t="shared" si="18"/>
      </c>
      <c r="K67" s="54">
        <f t="shared" si="19"/>
      </c>
      <c r="L67" s="54">
        <f t="shared" si="20"/>
      </c>
      <c r="M67" s="55">
        <f t="shared" si="21"/>
      </c>
      <c r="N67" s="64"/>
      <c r="O67" s="52">
        <f t="shared" si="27"/>
      </c>
      <c r="P67" s="64"/>
      <c r="Q67" s="57">
        <f t="shared" si="22"/>
        <v>0</v>
      </c>
      <c r="R67" s="57">
        <f t="shared" si="23"/>
        <v>0</v>
      </c>
      <c r="S67" s="57">
        <f t="shared" si="24"/>
      </c>
      <c r="T67" s="52">
        <f t="shared" si="25"/>
      </c>
      <c r="U67" s="63"/>
      <c r="V67" s="59"/>
      <c r="W67" s="17"/>
      <c r="X67" s="17"/>
      <c r="Y67" s="17"/>
      <c r="Z67" s="17"/>
      <c r="AA67" s="17"/>
    </row>
    <row r="68" spans="1:27" ht="18.75" customHeight="1">
      <c r="A68" s="63"/>
      <c r="B68" s="52">
        <f>IF(ISERROR(#REF!+(#REF!-#REF!)/#REF!*#REF!),"",#REF!+(#REF!-#REF!)/#REF!*#REF!)</f>
      </c>
      <c r="C68" s="53">
        <f>IF(ISERROR(VLOOKUP($B68,[0]!flow,3)),"",VLOOKUP($B68,[0]!flow,3))</f>
      </c>
      <c r="D68" s="51" t="e">
        <f>VLOOKUP($C68,[0]!pipe,2)</f>
        <v>#N/A</v>
      </c>
      <c r="E68" s="51" t="e">
        <f t="shared" si="14"/>
        <v>#N/A</v>
      </c>
      <c r="F68" s="83">
        <f>IF(ISERROR(VLOOKUP($B68,[0]!flow,3)),"",VLOOKUP($B68,[0]!flow,3))</f>
      </c>
      <c r="G68" s="93">
        <f t="shared" si="15"/>
        <v>0</v>
      </c>
      <c r="H68" s="52">
        <f t="shared" si="16"/>
      </c>
      <c r="I68" s="54">
        <f t="shared" si="17"/>
      </c>
      <c r="J68" s="54">
        <f t="shared" si="18"/>
      </c>
      <c r="K68" s="54">
        <f t="shared" si="19"/>
      </c>
      <c r="L68" s="54">
        <f t="shared" si="20"/>
      </c>
      <c r="M68" s="55">
        <f t="shared" si="21"/>
      </c>
      <c r="N68" s="64"/>
      <c r="O68" s="52">
        <f t="shared" si="27"/>
      </c>
      <c r="P68" s="64"/>
      <c r="Q68" s="57">
        <f t="shared" si="22"/>
        <v>0</v>
      </c>
      <c r="R68" s="57">
        <f t="shared" si="23"/>
        <v>0</v>
      </c>
      <c r="S68" s="57">
        <f t="shared" si="24"/>
      </c>
      <c r="T68" s="52">
        <f t="shared" si="25"/>
      </c>
      <c r="U68" s="63"/>
      <c r="V68" s="59"/>
      <c r="W68" s="17"/>
      <c r="X68" s="17"/>
      <c r="Y68" s="17"/>
      <c r="Z68" s="17"/>
      <c r="AA68" s="17"/>
    </row>
    <row r="69" spans="1:27" ht="18.75" customHeight="1">
      <c r="A69" s="63"/>
      <c r="B69" s="52">
        <f>IF(ISERROR(#REF!+(#REF!-#REF!)/#REF!*#REF!),"",#REF!+(#REF!-#REF!)/#REF!*#REF!)</f>
      </c>
      <c r="C69" s="53">
        <f>IF(ISERROR(VLOOKUP($B69,[0]!flow,3)),"",VLOOKUP($B69,[0]!flow,3))</f>
      </c>
      <c r="D69" s="51" t="e">
        <f>VLOOKUP($C69,[0]!pipe,2)</f>
        <v>#N/A</v>
      </c>
      <c r="E69" s="51" t="e">
        <f t="shared" si="14"/>
        <v>#N/A</v>
      </c>
      <c r="F69" s="83">
        <f>IF(ISERROR(VLOOKUP($B69,[0]!flow,3)),"",VLOOKUP($B69,[0]!flow,3))</f>
      </c>
      <c r="G69" s="93">
        <f t="shared" si="15"/>
        <v>0</v>
      </c>
      <c r="H69" s="52">
        <f t="shared" si="16"/>
      </c>
      <c r="I69" s="54">
        <f t="shared" si="17"/>
      </c>
      <c r="J69" s="54">
        <f t="shared" si="18"/>
      </c>
      <c r="K69" s="54">
        <f t="shared" si="19"/>
      </c>
      <c r="L69" s="54">
        <f t="shared" si="20"/>
      </c>
      <c r="M69" s="55">
        <f t="shared" si="21"/>
      </c>
      <c r="N69" s="64">
        <v>1.5</v>
      </c>
      <c r="O69" s="52">
        <f t="shared" si="27"/>
      </c>
      <c r="P69" s="64"/>
      <c r="Q69" s="57">
        <f t="shared" si="22"/>
        <v>0</v>
      </c>
      <c r="R69" s="57">
        <f t="shared" si="23"/>
        <v>0</v>
      </c>
      <c r="S69" s="57">
        <f t="shared" si="24"/>
      </c>
      <c r="T69" s="52">
        <f t="shared" si="25"/>
      </c>
      <c r="U69" s="63"/>
      <c r="V69" s="59"/>
      <c r="W69" s="17"/>
      <c r="X69" s="17"/>
      <c r="Y69" s="17"/>
      <c r="Z69" s="17"/>
      <c r="AA69" s="17"/>
    </row>
    <row r="70" spans="1:27" ht="18.75" customHeight="1">
      <c r="A70" s="63"/>
      <c r="B70" s="52">
        <f>IF(ISERROR(#REF!+(#REF!-#REF!)/#REF!*#REF!),"",#REF!+(#REF!-#REF!)/#REF!*#REF!)</f>
      </c>
      <c r="C70" s="53">
        <f>IF(ISERROR(VLOOKUP($B70,[0]!flow,3)),"",VLOOKUP($B70,[0]!flow,3))</f>
      </c>
      <c r="D70" s="51" t="e">
        <f>VLOOKUP($C70,[0]!pipe,2)</f>
        <v>#N/A</v>
      </c>
      <c r="E70" s="51" t="e">
        <f t="shared" si="14"/>
        <v>#N/A</v>
      </c>
      <c r="F70" s="83">
        <f>IF(ISERROR(VLOOKUP($B70,[0]!flow,3)),"",VLOOKUP($B70,[0]!flow,3))</f>
      </c>
      <c r="G70" s="93">
        <f t="shared" si="15"/>
        <v>0</v>
      </c>
      <c r="H70" s="52">
        <f t="shared" si="16"/>
      </c>
      <c r="I70" s="54">
        <f t="shared" si="17"/>
      </c>
      <c r="J70" s="54">
        <f t="shared" si="18"/>
      </c>
      <c r="K70" s="54">
        <f t="shared" si="19"/>
      </c>
      <c r="L70" s="54">
        <f t="shared" si="20"/>
      </c>
      <c r="M70" s="55">
        <f t="shared" si="21"/>
      </c>
      <c r="N70" s="64"/>
      <c r="O70" s="52">
        <f t="shared" si="27"/>
      </c>
      <c r="P70" s="64"/>
      <c r="Q70" s="57">
        <f t="shared" si="22"/>
        <v>0</v>
      </c>
      <c r="R70" s="57">
        <f t="shared" si="23"/>
        <v>0</v>
      </c>
      <c r="S70" s="57">
        <f t="shared" si="24"/>
      </c>
      <c r="T70" s="52">
        <f t="shared" si="25"/>
      </c>
      <c r="U70" s="63"/>
      <c r="V70" s="59"/>
      <c r="W70" s="17"/>
      <c r="X70" s="17"/>
      <c r="Y70" s="17"/>
      <c r="Z70" s="17"/>
      <c r="AA70" s="17"/>
    </row>
    <row r="71" spans="1:27" ht="18.75" customHeight="1">
      <c r="A71" s="65"/>
      <c r="B71" s="67">
        <f>IF(ISERROR(#REF!+(#REF!-#REF!)/#REF!*#REF!),"",#REF!+(#REF!-#REF!)/#REF!*#REF!)</f>
      </c>
      <c r="C71" s="68">
        <f>IF(ISERROR(VLOOKUP($B71,[0]!flow,3)),"",VLOOKUP($B71,[0]!flow,3))</f>
      </c>
      <c r="D71" s="66" t="e">
        <f>VLOOKUP($C71,[0]!pipe,2)</f>
        <v>#N/A</v>
      </c>
      <c r="E71" s="66" t="e">
        <f t="shared" si="14"/>
        <v>#N/A</v>
      </c>
      <c r="F71" s="231">
        <f>IF(ISERROR(VLOOKUP($B71,[0]!flow,3)),"",VLOOKUP($B71,[0]!flow,3))</f>
      </c>
      <c r="G71" s="94">
        <f t="shared" si="15"/>
        <v>0</v>
      </c>
      <c r="H71" s="67">
        <f t="shared" si="16"/>
      </c>
      <c r="I71" s="69">
        <f t="shared" si="17"/>
      </c>
      <c r="J71" s="69">
        <f t="shared" si="18"/>
      </c>
      <c r="K71" s="69">
        <f t="shared" si="19"/>
      </c>
      <c r="L71" s="69">
        <f t="shared" si="20"/>
      </c>
      <c r="M71" s="70">
        <f t="shared" si="21"/>
      </c>
      <c r="N71" s="71"/>
      <c r="O71" s="67">
        <f t="shared" si="27"/>
      </c>
      <c r="P71" s="71"/>
      <c r="Q71" s="72">
        <f t="shared" si="22"/>
        <v>0</v>
      </c>
      <c r="R71" s="72">
        <f t="shared" si="23"/>
        <v>0</v>
      </c>
      <c r="S71" s="72">
        <f t="shared" si="24"/>
      </c>
      <c r="T71" s="67">
        <f t="shared" si="25"/>
      </c>
      <c r="U71" s="65"/>
      <c r="V71" s="73"/>
      <c r="W71" s="17"/>
      <c r="X71" s="17"/>
      <c r="Y71" s="17"/>
      <c r="Z71" s="17"/>
      <c r="AA71" s="17"/>
    </row>
    <row r="72" spans="1:27" ht="18.75" customHeight="1">
      <c r="A72" s="63"/>
      <c r="B72" s="52">
        <f>IF(ISERROR(#REF!+(#REF!-#REF!)/#REF!*#REF!),"",#REF!+(#REF!-#REF!)/#REF!*#REF!)</f>
      </c>
      <c r="C72" s="53">
        <f>IF(ISERROR(VLOOKUP($B72,[0]!flow,3)),"",VLOOKUP($B72,[0]!flow,3))</f>
      </c>
      <c r="D72" s="51" t="e">
        <f>VLOOKUP($C72,[0]!pipe,2)</f>
        <v>#N/A</v>
      </c>
      <c r="E72" s="51" t="e">
        <f t="shared" si="14"/>
        <v>#N/A</v>
      </c>
      <c r="F72" s="83">
        <f>IF(ISERROR(VLOOKUP($B72,[0]!flow,3)),"",VLOOKUP($B72,[0]!flow,3))</f>
      </c>
      <c r="G72" s="93">
        <f t="shared" si="15"/>
        <v>0</v>
      </c>
      <c r="H72" s="52">
        <f t="shared" si="16"/>
      </c>
      <c r="I72" s="54">
        <f t="shared" si="17"/>
      </c>
      <c r="J72" s="54">
        <f t="shared" si="18"/>
      </c>
      <c r="K72" s="54">
        <f t="shared" si="19"/>
      </c>
      <c r="L72" s="54">
        <f t="shared" si="20"/>
      </c>
      <c r="M72" s="55">
        <f t="shared" si="21"/>
      </c>
      <c r="N72" s="64"/>
      <c r="O72" s="52">
        <f t="shared" si="27"/>
      </c>
      <c r="P72" s="64"/>
      <c r="Q72" s="57">
        <f t="shared" si="22"/>
        <v>0</v>
      </c>
      <c r="R72" s="57">
        <f t="shared" si="23"/>
        <v>0</v>
      </c>
      <c r="S72" s="57">
        <f t="shared" si="24"/>
      </c>
      <c r="T72" s="52">
        <f t="shared" si="25"/>
      </c>
      <c r="U72" s="63"/>
      <c r="V72" s="59"/>
      <c r="W72" s="17"/>
      <c r="X72" s="17"/>
      <c r="Y72" s="17"/>
      <c r="Z72" s="17"/>
      <c r="AA72" s="17"/>
    </row>
    <row r="73" spans="1:27" ht="18.75" customHeight="1">
      <c r="A73" s="63"/>
      <c r="B73" s="52">
        <f>IF(ISERROR(#REF!+(#REF!-#REF!)/#REF!*#REF!),"",#REF!+(#REF!-#REF!)/#REF!*#REF!)</f>
      </c>
      <c r="C73" s="53">
        <f>IF(ISERROR(VLOOKUP($B73,[0]!flow,3)),"",VLOOKUP($B73,[0]!flow,3))</f>
      </c>
      <c r="D73" s="51" t="e">
        <f>VLOOKUP($C73,[0]!pipe,2)</f>
        <v>#N/A</v>
      </c>
      <c r="E73" s="51" t="e">
        <f t="shared" si="14"/>
        <v>#N/A</v>
      </c>
      <c r="F73" s="83">
        <f>IF(ISERROR(VLOOKUP($B73,[0]!flow,3)),"",VLOOKUP($B73,[0]!flow,3))</f>
      </c>
      <c r="G73" s="93">
        <f t="shared" si="15"/>
        <v>0</v>
      </c>
      <c r="H73" s="52">
        <f t="shared" si="16"/>
      </c>
      <c r="I73" s="54">
        <f t="shared" si="17"/>
      </c>
      <c r="J73" s="54">
        <f t="shared" si="18"/>
      </c>
      <c r="K73" s="54">
        <f t="shared" si="19"/>
      </c>
      <c r="L73" s="54">
        <f t="shared" si="20"/>
      </c>
      <c r="M73" s="55">
        <f t="shared" si="21"/>
      </c>
      <c r="N73" s="64"/>
      <c r="O73" s="52">
        <f t="shared" si="27"/>
      </c>
      <c r="P73" s="64"/>
      <c r="Q73" s="57">
        <f t="shared" si="22"/>
        <v>0</v>
      </c>
      <c r="R73" s="57">
        <f t="shared" si="23"/>
        <v>0</v>
      </c>
      <c r="S73" s="57">
        <f t="shared" si="24"/>
      </c>
      <c r="T73" s="52">
        <f t="shared" si="25"/>
      </c>
      <c r="U73" s="63"/>
      <c r="V73" s="59"/>
      <c r="W73" s="17"/>
      <c r="X73" s="17"/>
      <c r="Y73" s="17"/>
      <c r="Z73" s="17"/>
      <c r="AA73" s="17"/>
    </row>
    <row r="74" spans="1:27" ht="18.75" customHeight="1">
      <c r="A74" s="63"/>
      <c r="B74" s="52">
        <f>IF(ISERROR(#REF!+(#REF!-#REF!)/#REF!*#REF!),"",#REF!+(#REF!-#REF!)/#REF!*#REF!)</f>
      </c>
      <c r="C74" s="53">
        <f>IF(ISERROR(VLOOKUP($B74,[0]!flow,3)),"",VLOOKUP($B74,[0]!flow,3))</f>
      </c>
      <c r="D74" s="51" t="e">
        <f>VLOOKUP($C74,[0]!pipe,2)</f>
        <v>#N/A</v>
      </c>
      <c r="E74" s="51" t="e">
        <f t="shared" si="14"/>
        <v>#N/A</v>
      </c>
      <c r="F74" s="83">
        <f>IF(ISERROR(VLOOKUP($B74,[0]!flow,3)),"",VLOOKUP($B74,[0]!flow,3))</f>
      </c>
      <c r="G74" s="93">
        <f t="shared" si="15"/>
        <v>0</v>
      </c>
      <c r="H74" s="52">
        <f t="shared" si="16"/>
      </c>
      <c r="I74" s="54">
        <f t="shared" si="17"/>
      </c>
      <c r="J74" s="54">
        <f t="shared" si="18"/>
      </c>
      <c r="K74" s="54">
        <f t="shared" si="19"/>
      </c>
      <c r="L74" s="54">
        <f t="shared" si="20"/>
      </c>
      <c r="M74" s="55">
        <f t="shared" si="21"/>
      </c>
      <c r="N74" s="64"/>
      <c r="O74" s="52">
        <f t="shared" si="27"/>
      </c>
      <c r="P74" s="64"/>
      <c r="Q74" s="57">
        <f t="shared" si="22"/>
        <v>0</v>
      </c>
      <c r="R74" s="57">
        <f t="shared" si="23"/>
        <v>0</v>
      </c>
      <c r="S74" s="57">
        <f t="shared" si="24"/>
      </c>
      <c r="T74" s="52">
        <f t="shared" si="25"/>
      </c>
      <c r="U74" s="63"/>
      <c r="V74" s="59"/>
      <c r="W74" s="17"/>
      <c r="X74" s="17"/>
      <c r="Y74" s="17"/>
      <c r="Z74" s="17"/>
      <c r="AA74" s="17"/>
    </row>
    <row r="75" spans="1:27" ht="18.75" customHeight="1">
      <c r="A75" s="63"/>
      <c r="B75" s="52">
        <f>IF(ISERROR(#REF!+(#REF!-#REF!)/#REF!*#REF!),"",#REF!+(#REF!-#REF!)/#REF!*#REF!)</f>
      </c>
      <c r="C75" s="53">
        <f>IF(ISERROR(VLOOKUP($B75,[0]!flow,3)),"",VLOOKUP($B75,[0]!flow,3))</f>
      </c>
      <c r="D75" s="51" t="e">
        <f>VLOOKUP($C75,[0]!pipe,2)</f>
        <v>#N/A</v>
      </c>
      <c r="E75" s="51" t="e">
        <f t="shared" si="14"/>
        <v>#N/A</v>
      </c>
      <c r="F75" s="83">
        <f>IF(ISERROR(VLOOKUP($B75,[0]!flow,3)),"",VLOOKUP($B75,[0]!flow,3))</f>
      </c>
      <c r="G75" s="93">
        <f t="shared" si="15"/>
        <v>0</v>
      </c>
      <c r="H75" s="52">
        <f t="shared" si="16"/>
      </c>
      <c r="I75" s="54">
        <f t="shared" si="17"/>
      </c>
      <c r="J75" s="54">
        <f t="shared" si="18"/>
      </c>
      <c r="K75" s="54">
        <f t="shared" si="19"/>
      </c>
      <c r="L75" s="54">
        <f t="shared" si="20"/>
      </c>
      <c r="M75" s="55">
        <f t="shared" si="21"/>
      </c>
      <c r="N75" s="64"/>
      <c r="O75" s="52">
        <f t="shared" si="27"/>
      </c>
      <c r="P75" s="64"/>
      <c r="Q75" s="57">
        <f t="shared" si="22"/>
        <v>0</v>
      </c>
      <c r="R75" s="57">
        <f t="shared" si="23"/>
        <v>0</v>
      </c>
      <c r="S75" s="57">
        <f t="shared" si="24"/>
      </c>
      <c r="T75" s="52">
        <f t="shared" si="25"/>
      </c>
      <c r="U75" s="63"/>
      <c r="V75" s="59"/>
      <c r="W75" s="17"/>
      <c r="X75" s="17"/>
      <c r="Y75" s="17"/>
      <c r="Z75" s="17"/>
      <c r="AA75" s="17"/>
    </row>
    <row r="76" spans="1:27" ht="18.75" customHeight="1">
      <c r="A76" s="63"/>
      <c r="B76" s="52">
        <f>IF(ISERROR(#REF!+(#REF!-#REF!)/#REF!*#REF!),"",#REF!+(#REF!-#REF!)/#REF!*#REF!)</f>
      </c>
      <c r="C76" s="53">
        <f>IF(ISERROR(VLOOKUP($B76,[0]!flow,3)),"",VLOOKUP($B76,[0]!flow,3))</f>
      </c>
      <c r="D76" s="51" t="e">
        <f>VLOOKUP($C76,[0]!pipe,2)</f>
        <v>#N/A</v>
      </c>
      <c r="E76" s="51" t="e">
        <f aca="true" t="shared" si="28" ref="E76:E107">(D76/2000)*(D76/2000)*3.14</f>
        <v>#N/A</v>
      </c>
      <c r="F76" s="83">
        <f>IF(ISERROR(VLOOKUP($B76,[0]!flow,3)),"",VLOOKUP($B76,[0]!flow,3))</f>
      </c>
      <c r="G76" s="93">
        <f aca="true" t="shared" si="29" ref="G76:G107">IF(ISERROR(IF(C76=F76,$F$2,IF(C76&gt;F76,$F$3,$F$4))),"",IF(C76=F76,$F$2,IF(C76&gt;F76,$F$3,$F$4)))</f>
        <v>0</v>
      </c>
      <c r="H76" s="52">
        <f aca="true" t="shared" si="30" ref="H76:H107">IF(ISERROR($B76/E76/1000),"",$B76/E76/1000)</f>
      </c>
      <c r="I76" s="54">
        <f aca="true" t="shared" si="31" ref="I76:I107">IF(ISERROR((D76)^0.6935),"",(D76)^0.6935)</f>
      </c>
      <c r="J76" s="54">
        <f aca="true" t="shared" si="32" ref="J76:J107">IF(ISERROR(I76*0.552),"",I76*0.552)</f>
      </c>
      <c r="K76" s="54">
        <f aca="true" t="shared" si="33" ref="K76:K107">IF(ISERROR(H76/J76),"",H76/J76)</f>
      </c>
      <c r="L76" s="54">
        <f aca="true" t="shared" si="34" ref="L76:L107">IF(ISERROR(K76^1.771479),"",K76^1.771479)</f>
      </c>
      <c r="M76" s="55">
        <f aca="true" t="shared" si="35" ref="M76:M107">IF(ISERROR(L76*100),"",L76*100)</f>
      </c>
      <c r="N76" s="64"/>
      <c r="O76" s="52">
        <f t="shared" si="27"/>
      </c>
      <c r="P76" s="64"/>
      <c r="Q76" s="57">
        <f aca="true" t="shared" si="36" ref="Q76:Q107">IF(ISERROR(P76*$T$7),"",P76*$T$7)</f>
        <v>0</v>
      </c>
      <c r="R76" s="57">
        <f aca="true" t="shared" si="37" ref="R76:R107">IF(ISERROR(Q76+P76),"",Q76+P76)</f>
        <v>0</v>
      </c>
      <c r="S76" s="57">
        <f aca="true" t="shared" si="38" ref="S76:S107">IF(ISERROR(L76*R76),"",L76*R76)</f>
      </c>
      <c r="T76" s="52">
        <f aca="true" t="shared" si="39" ref="T76:T107">IF(ISERROR(O76-S76),"",O76-S76)</f>
      </c>
      <c r="U76" s="63"/>
      <c r="V76" s="59"/>
      <c r="W76" s="17"/>
      <c r="X76" s="17"/>
      <c r="Y76" s="17"/>
      <c r="Z76" s="17"/>
      <c r="AA76" s="17"/>
    </row>
    <row r="77" spans="1:27" ht="18.75" customHeight="1">
      <c r="A77" s="63"/>
      <c r="B77" s="52">
        <f>IF(ISERROR(#REF!+(#REF!-#REF!)/#REF!*#REF!),"",#REF!+(#REF!-#REF!)/#REF!*#REF!)</f>
      </c>
      <c r="C77" s="53">
        <f>IF(ISERROR(VLOOKUP($B77,[0]!flow,3)),"",VLOOKUP($B77,[0]!flow,3))</f>
      </c>
      <c r="D77" s="51" t="e">
        <f>VLOOKUP($C77,[0]!pipe,2)</f>
        <v>#N/A</v>
      </c>
      <c r="E77" s="51" t="e">
        <f t="shared" si="28"/>
        <v>#N/A</v>
      </c>
      <c r="F77" s="83">
        <f>IF(ISERROR(VLOOKUP($B77,[0]!flow,3)),"",VLOOKUP($B77,[0]!flow,3))</f>
      </c>
      <c r="G77" s="93">
        <f t="shared" si="29"/>
        <v>0</v>
      </c>
      <c r="H77" s="52">
        <f t="shared" si="30"/>
      </c>
      <c r="I77" s="54">
        <f t="shared" si="31"/>
      </c>
      <c r="J77" s="54">
        <f t="shared" si="32"/>
      </c>
      <c r="K77" s="54">
        <f t="shared" si="33"/>
      </c>
      <c r="L77" s="54">
        <f t="shared" si="34"/>
      </c>
      <c r="M77" s="55">
        <f t="shared" si="35"/>
      </c>
      <c r="N77" s="64"/>
      <c r="O77" s="52">
        <f t="shared" si="27"/>
      </c>
      <c r="P77" s="64"/>
      <c r="Q77" s="57">
        <f t="shared" si="36"/>
        <v>0</v>
      </c>
      <c r="R77" s="57">
        <f t="shared" si="37"/>
        <v>0</v>
      </c>
      <c r="S77" s="57">
        <f t="shared" si="38"/>
      </c>
      <c r="T77" s="52">
        <f t="shared" si="39"/>
      </c>
      <c r="U77" s="63"/>
      <c r="V77" s="59"/>
      <c r="W77" s="17"/>
      <c r="X77" s="17"/>
      <c r="Y77" s="17"/>
      <c r="Z77" s="17"/>
      <c r="AA77" s="17"/>
    </row>
    <row r="78" spans="1:27" ht="18.75" customHeight="1">
      <c r="A78" s="63"/>
      <c r="B78" s="52">
        <f>IF(ISERROR(#REF!+(#REF!-#REF!)/#REF!*#REF!),"",#REF!+(#REF!-#REF!)/#REF!*#REF!)</f>
      </c>
      <c r="C78" s="53">
        <f>IF(ISERROR(VLOOKUP($B78,[0]!flow,3)),"",VLOOKUP($B78,[0]!flow,3))</f>
      </c>
      <c r="D78" s="51" t="e">
        <f>VLOOKUP($C78,[0]!pipe,2)</f>
        <v>#N/A</v>
      </c>
      <c r="E78" s="51" t="e">
        <f t="shared" si="28"/>
        <v>#N/A</v>
      </c>
      <c r="F78" s="83">
        <f>IF(ISERROR(VLOOKUP($B78,[0]!flow,3)),"",VLOOKUP($B78,[0]!flow,3))</f>
      </c>
      <c r="G78" s="93">
        <f t="shared" si="29"/>
        <v>0</v>
      </c>
      <c r="H78" s="52">
        <f t="shared" si="30"/>
      </c>
      <c r="I78" s="54">
        <f t="shared" si="31"/>
      </c>
      <c r="J78" s="54">
        <f t="shared" si="32"/>
      </c>
      <c r="K78" s="54">
        <f t="shared" si="33"/>
      </c>
      <c r="L78" s="54">
        <f t="shared" si="34"/>
      </c>
      <c r="M78" s="55">
        <f t="shared" si="35"/>
      </c>
      <c r="N78" s="64">
        <v>1</v>
      </c>
      <c r="O78" s="52">
        <f t="shared" si="27"/>
      </c>
      <c r="P78" s="64"/>
      <c r="Q78" s="57">
        <f t="shared" si="36"/>
        <v>0</v>
      </c>
      <c r="R78" s="57">
        <f t="shared" si="37"/>
        <v>0</v>
      </c>
      <c r="S78" s="57">
        <f t="shared" si="38"/>
      </c>
      <c r="T78" s="52">
        <f t="shared" si="39"/>
      </c>
      <c r="U78" s="63"/>
      <c r="V78" s="59"/>
      <c r="W78" s="17"/>
      <c r="X78" s="17"/>
      <c r="Y78" s="17"/>
      <c r="Z78" s="17"/>
      <c r="AA78" s="17"/>
    </row>
    <row r="79" spans="1:27" ht="18.75" customHeight="1">
      <c r="A79" s="63"/>
      <c r="B79" s="52">
        <f>IF(ISERROR(#REF!+(#REF!-#REF!)/#REF!*#REF!),"",#REF!+(#REF!-#REF!)/#REF!*#REF!)</f>
      </c>
      <c r="C79" s="53">
        <f>IF(ISERROR(VLOOKUP($B79,[0]!flow,3)),"",VLOOKUP($B79,[0]!flow,3))</f>
      </c>
      <c r="D79" s="51" t="e">
        <f>VLOOKUP($C79,[0]!pipe,2)</f>
        <v>#N/A</v>
      </c>
      <c r="E79" s="51" t="e">
        <f t="shared" si="28"/>
        <v>#N/A</v>
      </c>
      <c r="F79" s="83">
        <f>IF(ISERROR(VLOOKUP($B79,[0]!flow,3)),"",VLOOKUP($B79,[0]!flow,3))</f>
      </c>
      <c r="G79" s="93">
        <f t="shared" si="29"/>
        <v>0</v>
      </c>
      <c r="H79" s="52">
        <f t="shared" si="30"/>
      </c>
      <c r="I79" s="54">
        <f t="shared" si="31"/>
      </c>
      <c r="J79" s="54">
        <f t="shared" si="32"/>
      </c>
      <c r="K79" s="54">
        <f t="shared" si="33"/>
      </c>
      <c r="L79" s="54">
        <f t="shared" si="34"/>
      </c>
      <c r="M79" s="55">
        <f t="shared" si="35"/>
      </c>
      <c r="N79" s="64">
        <v>1</v>
      </c>
      <c r="O79" s="52">
        <f t="shared" si="27"/>
      </c>
      <c r="P79" s="64"/>
      <c r="Q79" s="57">
        <f t="shared" si="36"/>
        <v>0</v>
      </c>
      <c r="R79" s="57">
        <f t="shared" si="37"/>
        <v>0</v>
      </c>
      <c r="S79" s="57">
        <f t="shared" si="38"/>
      </c>
      <c r="T79" s="52">
        <f t="shared" si="39"/>
      </c>
      <c r="U79" s="63"/>
      <c r="V79" s="59"/>
      <c r="W79" s="17"/>
      <c r="X79" s="17"/>
      <c r="Y79" s="17"/>
      <c r="Z79" s="17"/>
      <c r="AA79" s="17"/>
    </row>
    <row r="80" spans="1:27" ht="18.75" customHeight="1">
      <c r="A80" s="63"/>
      <c r="B80" s="52">
        <f>IF(ISERROR(#REF!+(#REF!-#REF!)/#REF!*#REF!),"",#REF!+(#REF!-#REF!)/#REF!*#REF!)</f>
      </c>
      <c r="C80" s="53">
        <f>IF(ISERROR(VLOOKUP($B80,[0]!flow,3)),"",VLOOKUP($B80,[0]!flow,3))</f>
      </c>
      <c r="D80" s="51" t="e">
        <f>VLOOKUP($C80,[0]!pipe,2)</f>
        <v>#N/A</v>
      </c>
      <c r="E80" s="51" t="e">
        <f t="shared" si="28"/>
        <v>#N/A</v>
      </c>
      <c r="F80" s="83">
        <f>IF(ISERROR(VLOOKUP($B80,[0]!flow,3)),"",VLOOKUP($B80,[0]!flow,3))</f>
      </c>
      <c r="G80" s="93">
        <f t="shared" si="29"/>
        <v>0</v>
      </c>
      <c r="H80" s="52">
        <f t="shared" si="30"/>
      </c>
      <c r="I80" s="54">
        <f t="shared" si="31"/>
      </c>
      <c r="J80" s="54">
        <f t="shared" si="32"/>
      </c>
      <c r="K80" s="54">
        <f t="shared" si="33"/>
      </c>
      <c r="L80" s="54">
        <f t="shared" si="34"/>
      </c>
      <c r="M80" s="55">
        <f t="shared" si="35"/>
      </c>
      <c r="N80" s="64"/>
      <c r="O80" s="52">
        <f t="shared" si="27"/>
      </c>
      <c r="P80" s="64"/>
      <c r="Q80" s="57">
        <f t="shared" si="36"/>
        <v>0</v>
      </c>
      <c r="R80" s="57">
        <f t="shared" si="37"/>
        <v>0</v>
      </c>
      <c r="S80" s="57">
        <f t="shared" si="38"/>
      </c>
      <c r="T80" s="52">
        <f t="shared" si="39"/>
      </c>
      <c r="U80" s="63"/>
      <c r="V80" s="59"/>
      <c r="W80" s="17"/>
      <c r="X80" s="17"/>
      <c r="Y80" s="17"/>
      <c r="Z80" s="17"/>
      <c r="AA80" s="17"/>
    </row>
    <row r="81" spans="1:27" ht="18.75" customHeight="1">
      <c r="A81" s="63"/>
      <c r="B81" s="52">
        <f>IF(ISERROR(#REF!+(#REF!-#REF!)/#REF!*#REF!),"",#REF!+(#REF!-#REF!)/#REF!*#REF!)</f>
      </c>
      <c r="C81" s="53">
        <f>IF(ISERROR(VLOOKUP($B81,[0]!flow,3)),"",VLOOKUP($B81,[0]!flow,3))</f>
      </c>
      <c r="D81" s="51" t="e">
        <f>VLOOKUP($C81,[0]!pipe,2)</f>
        <v>#N/A</v>
      </c>
      <c r="E81" s="51" t="e">
        <f t="shared" si="28"/>
        <v>#N/A</v>
      </c>
      <c r="F81" s="83">
        <f>IF(ISERROR(VLOOKUP($B81,[0]!flow,3)),"",VLOOKUP($B81,[0]!flow,3))</f>
      </c>
      <c r="G81" s="93">
        <f t="shared" si="29"/>
        <v>0</v>
      </c>
      <c r="H81" s="52">
        <f t="shared" si="30"/>
      </c>
      <c r="I81" s="54">
        <f t="shared" si="31"/>
      </c>
      <c r="J81" s="54">
        <f t="shared" si="32"/>
      </c>
      <c r="K81" s="54">
        <f t="shared" si="33"/>
      </c>
      <c r="L81" s="54">
        <f t="shared" si="34"/>
      </c>
      <c r="M81" s="55">
        <f t="shared" si="35"/>
      </c>
      <c r="N81" s="64"/>
      <c r="O81" s="52">
        <f t="shared" si="27"/>
      </c>
      <c r="P81" s="64"/>
      <c r="Q81" s="57">
        <f t="shared" si="36"/>
        <v>0</v>
      </c>
      <c r="R81" s="57">
        <f t="shared" si="37"/>
        <v>0</v>
      </c>
      <c r="S81" s="57">
        <f t="shared" si="38"/>
      </c>
      <c r="T81" s="52">
        <f t="shared" si="39"/>
      </c>
      <c r="U81" s="63"/>
      <c r="V81" s="59"/>
      <c r="W81" s="17"/>
      <c r="X81" s="17"/>
      <c r="Y81" s="17"/>
      <c r="Z81" s="17"/>
      <c r="AA81" s="17"/>
    </row>
    <row r="82" spans="1:27" ht="18.75" customHeight="1">
      <c r="A82" s="63"/>
      <c r="B82" s="52">
        <f>IF(ISERROR(#REF!+(#REF!-#REF!)/#REF!*#REF!),"",#REF!+(#REF!-#REF!)/#REF!*#REF!)</f>
      </c>
      <c r="C82" s="53">
        <f>IF(ISERROR(VLOOKUP($B82,[0]!flow,3)),"",VLOOKUP($B82,[0]!flow,3))</f>
      </c>
      <c r="D82" s="51" t="e">
        <f>VLOOKUP($C82,[0]!pipe,2)</f>
        <v>#N/A</v>
      </c>
      <c r="E82" s="51" t="e">
        <f t="shared" si="28"/>
        <v>#N/A</v>
      </c>
      <c r="F82" s="83">
        <f>IF(ISERROR(VLOOKUP($B82,[0]!flow,3)),"",VLOOKUP($B82,[0]!flow,3))</f>
      </c>
      <c r="G82" s="93">
        <f t="shared" si="29"/>
        <v>0</v>
      </c>
      <c r="H82" s="52">
        <f t="shared" si="30"/>
      </c>
      <c r="I82" s="54">
        <f t="shared" si="31"/>
      </c>
      <c r="J82" s="54">
        <f t="shared" si="32"/>
      </c>
      <c r="K82" s="54">
        <f t="shared" si="33"/>
      </c>
      <c r="L82" s="54">
        <f t="shared" si="34"/>
      </c>
      <c r="M82" s="55">
        <f t="shared" si="35"/>
      </c>
      <c r="N82" s="64"/>
      <c r="O82" s="52">
        <f t="shared" si="27"/>
      </c>
      <c r="P82" s="64"/>
      <c r="Q82" s="57">
        <f t="shared" si="36"/>
        <v>0</v>
      </c>
      <c r="R82" s="57">
        <f t="shared" si="37"/>
        <v>0</v>
      </c>
      <c r="S82" s="57">
        <f t="shared" si="38"/>
      </c>
      <c r="T82" s="52">
        <f t="shared" si="39"/>
      </c>
      <c r="U82" s="63"/>
      <c r="V82" s="59"/>
      <c r="W82" s="17"/>
      <c r="X82" s="17"/>
      <c r="Y82" s="17"/>
      <c r="Z82" s="17"/>
      <c r="AA82" s="17"/>
    </row>
    <row r="83" spans="1:27" ht="18.75" customHeight="1">
      <c r="A83" s="63"/>
      <c r="B83" s="52">
        <f>IF(ISERROR(#REF!+(#REF!-#REF!)/#REF!*#REF!),"",#REF!+(#REF!-#REF!)/#REF!*#REF!)</f>
      </c>
      <c r="C83" s="53">
        <f>IF(ISERROR(VLOOKUP($B83,[0]!flow,3)),"",VLOOKUP($B83,[0]!flow,3))</f>
      </c>
      <c r="D83" s="51" t="e">
        <f>VLOOKUP($C83,[0]!pipe,2)</f>
        <v>#N/A</v>
      </c>
      <c r="E83" s="51" t="e">
        <f t="shared" si="28"/>
        <v>#N/A</v>
      </c>
      <c r="F83" s="83">
        <f>IF(ISERROR(VLOOKUP($B83,[0]!flow,3)),"",VLOOKUP($B83,[0]!flow,3))</f>
      </c>
      <c r="G83" s="93">
        <f t="shared" si="29"/>
        <v>0</v>
      </c>
      <c r="H83" s="52">
        <f t="shared" si="30"/>
      </c>
      <c r="I83" s="54">
        <f t="shared" si="31"/>
      </c>
      <c r="J83" s="54">
        <f t="shared" si="32"/>
      </c>
      <c r="K83" s="54">
        <f t="shared" si="33"/>
      </c>
      <c r="L83" s="54">
        <f t="shared" si="34"/>
      </c>
      <c r="M83" s="55">
        <f t="shared" si="35"/>
      </c>
      <c r="N83" s="64"/>
      <c r="O83" s="52">
        <f t="shared" si="27"/>
      </c>
      <c r="P83" s="64"/>
      <c r="Q83" s="57">
        <f t="shared" si="36"/>
        <v>0</v>
      </c>
      <c r="R83" s="57">
        <f t="shared" si="37"/>
        <v>0</v>
      </c>
      <c r="S83" s="57">
        <f t="shared" si="38"/>
      </c>
      <c r="T83" s="52">
        <f t="shared" si="39"/>
      </c>
      <c r="U83" s="63"/>
      <c r="V83" s="59"/>
      <c r="W83" s="17"/>
      <c r="X83" s="17"/>
      <c r="Y83" s="17"/>
      <c r="Z83" s="17"/>
      <c r="AA83" s="17"/>
    </row>
    <row r="84" spans="1:27" ht="18.75" customHeight="1">
      <c r="A84" s="63"/>
      <c r="B84" s="52">
        <f>IF(ISERROR(#REF!+(#REF!-#REF!)/#REF!*#REF!),"",#REF!+(#REF!-#REF!)/#REF!*#REF!)</f>
      </c>
      <c r="C84" s="53">
        <f>IF(ISERROR(VLOOKUP($B84,[0]!flow,3)),"",VLOOKUP($B84,[0]!flow,3))</f>
      </c>
      <c r="D84" s="51" t="e">
        <f>VLOOKUP($C84,[0]!pipe,2)</f>
        <v>#N/A</v>
      </c>
      <c r="E84" s="51" t="e">
        <f t="shared" si="28"/>
        <v>#N/A</v>
      </c>
      <c r="F84" s="83">
        <f>IF(ISERROR(VLOOKUP($B84,[0]!flow,3)),"",VLOOKUP($B84,[0]!flow,3))</f>
      </c>
      <c r="G84" s="93">
        <f t="shared" si="29"/>
        <v>0</v>
      </c>
      <c r="H84" s="52">
        <f t="shared" si="30"/>
      </c>
      <c r="I84" s="54">
        <f t="shared" si="31"/>
      </c>
      <c r="J84" s="54">
        <f t="shared" si="32"/>
      </c>
      <c r="K84" s="54">
        <f t="shared" si="33"/>
      </c>
      <c r="L84" s="54">
        <f t="shared" si="34"/>
      </c>
      <c r="M84" s="55">
        <f t="shared" si="35"/>
      </c>
      <c r="N84" s="64"/>
      <c r="O84" s="52">
        <f t="shared" si="27"/>
      </c>
      <c r="P84" s="64"/>
      <c r="Q84" s="57">
        <f t="shared" si="36"/>
        <v>0</v>
      </c>
      <c r="R84" s="57">
        <f t="shared" si="37"/>
        <v>0</v>
      </c>
      <c r="S84" s="57">
        <f t="shared" si="38"/>
      </c>
      <c r="T84" s="52">
        <f t="shared" si="39"/>
      </c>
      <c r="U84" s="63"/>
      <c r="V84" s="59"/>
      <c r="W84" s="17"/>
      <c r="X84" s="17"/>
      <c r="Y84" s="17"/>
      <c r="Z84" s="17"/>
      <c r="AA84" s="17"/>
    </row>
    <row r="85" spans="1:27" ht="18.75" customHeight="1">
      <c r="A85" s="63"/>
      <c r="B85" s="52">
        <f>IF(ISERROR(#REF!+(#REF!-#REF!)/#REF!*#REF!),"",#REF!+(#REF!-#REF!)/#REF!*#REF!)</f>
      </c>
      <c r="C85" s="53">
        <f>IF(ISERROR(VLOOKUP($B85,[0]!flow,3)),"",VLOOKUP($B85,[0]!flow,3))</f>
      </c>
      <c r="D85" s="51" t="e">
        <f>VLOOKUP($C85,[0]!pipe,2)</f>
        <v>#N/A</v>
      </c>
      <c r="E85" s="51" t="e">
        <f t="shared" si="28"/>
        <v>#N/A</v>
      </c>
      <c r="F85" s="83">
        <f>IF(ISERROR(VLOOKUP($B85,[0]!flow,3)),"",VLOOKUP($B85,[0]!flow,3))</f>
      </c>
      <c r="G85" s="93">
        <f t="shared" si="29"/>
        <v>0</v>
      </c>
      <c r="H85" s="52">
        <f t="shared" si="30"/>
      </c>
      <c r="I85" s="54">
        <f t="shared" si="31"/>
      </c>
      <c r="J85" s="54">
        <f t="shared" si="32"/>
      </c>
      <c r="K85" s="54">
        <f t="shared" si="33"/>
      </c>
      <c r="L85" s="54">
        <f t="shared" si="34"/>
      </c>
      <c r="M85" s="55">
        <f t="shared" si="35"/>
      </c>
      <c r="N85" s="64"/>
      <c r="O85" s="52">
        <f t="shared" si="27"/>
      </c>
      <c r="P85" s="64"/>
      <c r="Q85" s="57">
        <f t="shared" si="36"/>
        <v>0</v>
      </c>
      <c r="R85" s="57">
        <f t="shared" si="37"/>
        <v>0</v>
      </c>
      <c r="S85" s="57">
        <f t="shared" si="38"/>
      </c>
      <c r="T85" s="52">
        <f t="shared" si="39"/>
      </c>
      <c r="U85" s="63"/>
      <c r="V85" s="59"/>
      <c r="W85" s="17"/>
      <c r="X85" s="17"/>
      <c r="Y85" s="17"/>
      <c r="Z85" s="17"/>
      <c r="AA85" s="17"/>
    </row>
    <row r="86" spans="1:27" ht="18.75" customHeight="1">
      <c r="A86" s="63"/>
      <c r="B86" s="52">
        <f>IF(ISERROR(#REF!+(#REF!-#REF!)/#REF!*#REF!),"",#REF!+(#REF!-#REF!)/#REF!*#REF!)</f>
      </c>
      <c r="C86" s="53">
        <f>IF(ISERROR(VLOOKUP($B86,[0]!flow,3)),"",VLOOKUP($B86,[0]!flow,3))</f>
      </c>
      <c r="D86" s="51" t="e">
        <f>VLOOKUP($C86,[0]!pipe,2)</f>
        <v>#N/A</v>
      </c>
      <c r="E86" s="51" t="e">
        <f t="shared" si="28"/>
        <v>#N/A</v>
      </c>
      <c r="F86" s="83">
        <f>IF(ISERROR(VLOOKUP($B86,[0]!flow,3)),"",VLOOKUP($B86,[0]!flow,3))</f>
      </c>
      <c r="G86" s="93">
        <f t="shared" si="29"/>
        <v>0</v>
      </c>
      <c r="H86" s="52">
        <f t="shared" si="30"/>
      </c>
      <c r="I86" s="54">
        <f t="shared" si="31"/>
      </c>
      <c r="J86" s="54">
        <f t="shared" si="32"/>
      </c>
      <c r="K86" s="54">
        <f t="shared" si="33"/>
      </c>
      <c r="L86" s="54">
        <f t="shared" si="34"/>
      </c>
      <c r="M86" s="55">
        <f t="shared" si="35"/>
      </c>
      <c r="N86" s="64"/>
      <c r="O86" s="52">
        <f t="shared" si="27"/>
      </c>
      <c r="P86" s="64"/>
      <c r="Q86" s="57">
        <f t="shared" si="36"/>
        <v>0</v>
      </c>
      <c r="R86" s="57">
        <f t="shared" si="37"/>
        <v>0</v>
      </c>
      <c r="S86" s="57">
        <f t="shared" si="38"/>
      </c>
      <c r="T86" s="52">
        <f t="shared" si="39"/>
      </c>
      <c r="U86" s="63"/>
      <c r="V86" s="59"/>
      <c r="W86" s="17"/>
      <c r="X86" s="17"/>
      <c r="Y86" s="17"/>
      <c r="Z86" s="17"/>
      <c r="AA86" s="17"/>
    </row>
    <row r="87" spans="1:27" ht="18.75" customHeight="1">
      <c r="A87" s="63"/>
      <c r="B87" s="52">
        <f>IF(ISERROR(#REF!+(#REF!-#REF!)/#REF!*#REF!),"",#REF!+(#REF!-#REF!)/#REF!*#REF!)</f>
      </c>
      <c r="C87" s="53">
        <f>IF(ISERROR(VLOOKUP($B87,[0]!flow,3)),"",VLOOKUP($B87,[0]!flow,3))</f>
      </c>
      <c r="D87" s="51" t="e">
        <f>VLOOKUP($C87,[0]!pipe,2)</f>
        <v>#N/A</v>
      </c>
      <c r="E87" s="51" t="e">
        <f t="shared" si="28"/>
        <v>#N/A</v>
      </c>
      <c r="F87" s="83">
        <f>IF(ISERROR(VLOOKUP($B87,[0]!flow,3)),"",VLOOKUP($B87,[0]!flow,3))</f>
      </c>
      <c r="G87" s="93">
        <f t="shared" si="29"/>
        <v>0</v>
      </c>
      <c r="H87" s="52">
        <f t="shared" si="30"/>
      </c>
      <c r="I87" s="54">
        <f t="shared" si="31"/>
      </c>
      <c r="J87" s="54">
        <f t="shared" si="32"/>
      </c>
      <c r="K87" s="54">
        <f t="shared" si="33"/>
      </c>
      <c r="L87" s="54">
        <f t="shared" si="34"/>
      </c>
      <c r="M87" s="55">
        <f t="shared" si="35"/>
      </c>
      <c r="N87" s="64"/>
      <c r="O87" s="52">
        <f t="shared" si="27"/>
      </c>
      <c r="P87" s="64"/>
      <c r="Q87" s="57">
        <f t="shared" si="36"/>
        <v>0</v>
      </c>
      <c r="R87" s="57">
        <f t="shared" si="37"/>
        <v>0</v>
      </c>
      <c r="S87" s="57">
        <f t="shared" si="38"/>
      </c>
      <c r="T87" s="52">
        <f t="shared" si="39"/>
      </c>
      <c r="U87" s="63"/>
      <c r="V87" s="59"/>
      <c r="W87" s="17"/>
      <c r="X87" s="17"/>
      <c r="Y87" s="17"/>
      <c r="Z87" s="17"/>
      <c r="AA87" s="17"/>
    </row>
    <row r="88" spans="1:27" ht="18.75" customHeight="1">
      <c r="A88" s="63"/>
      <c r="B88" s="52">
        <f>IF(ISERROR(#REF!+(#REF!-#REF!)/#REF!*#REF!),"",#REF!+(#REF!-#REF!)/#REF!*#REF!)</f>
      </c>
      <c r="C88" s="53">
        <f>IF(ISERROR(VLOOKUP($B88,[0]!flow,3)),"",VLOOKUP($B88,[0]!flow,3))</f>
      </c>
      <c r="D88" s="51" t="e">
        <f>VLOOKUP($C88,[0]!pipe,2)</f>
        <v>#N/A</v>
      </c>
      <c r="E88" s="51" t="e">
        <f t="shared" si="28"/>
        <v>#N/A</v>
      </c>
      <c r="F88" s="83">
        <f>IF(ISERROR(VLOOKUP($B88,[0]!flow,3)),"",VLOOKUP($B88,[0]!flow,3))</f>
      </c>
      <c r="G88" s="93">
        <f t="shared" si="29"/>
        <v>0</v>
      </c>
      <c r="H88" s="52">
        <f t="shared" si="30"/>
      </c>
      <c r="I88" s="54">
        <f t="shared" si="31"/>
      </c>
      <c r="J88" s="54">
        <f t="shared" si="32"/>
      </c>
      <c r="K88" s="54">
        <f t="shared" si="33"/>
      </c>
      <c r="L88" s="54">
        <f t="shared" si="34"/>
      </c>
      <c r="M88" s="55">
        <f t="shared" si="35"/>
      </c>
      <c r="N88" s="64"/>
      <c r="O88" s="52">
        <f t="shared" si="27"/>
      </c>
      <c r="P88" s="64"/>
      <c r="Q88" s="57">
        <f t="shared" si="36"/>
        <v>0</v>
      </c>
      <c r="R88" s="57">
        <f t="shared" si="37"/>
        <v>0</v>
      </c>
      <c r="S88" s="57">
        <f t="shared" si="38"/>
      </c>
      <c r="T88" s="52">
        <f t="shared" si="39"/>
      </c>
      <c r="U88" s="63"/>
      <c r="V88" s="59"/>
      <c r="W88" s="17"/>
      <c r="X88" s="17"/>
      <c r="Y88" s="17"/>
      <c r="Z88" s="17"/>
      <c r="AA88" s="17"/>
    </row>
    <row r="89" spans="1:27" ht="18.75" customHeight="1">
      <c r="A89" s="63"/>
      <c r="B89" s="52">
        <f>IF(ISERROR(#REF!+(#REF!-#REF!)/#REF!*#REF!),"",#REF!+(#REF!-#REF!)/#REF!*#REF!)</f>
      </c>
      <c r="C89" s="53">
        <f>IF(ISERROR(VLOOKUP($B89,[0]!flow,3)),"",VLOOKUP($B89,[0]!flow,3))</f>
      </c>
      <c r="D89" s="51" t="e">
        <f>VLOOKUP($C89,[0]!pipe,2)</f>
        <v>#N/A</v>
      </c>
      <c r="E89" s="51" t="e">
        <f t="shared" si="28"/>
        <v>#N/A</v>
      </c>
      <c r="F89" s="83">
        <f>IF(ISERROR(VLOOKUP($B89,[0]!flow,3)),"",VLOOKUP($B89,[0]!flow,3))</f>
      </c>
      <c r="G89" s="93">
        <f t="shared" si="29"/>
        <v>0</v>
      </c>
      <c r="H89" s="52">
        <f t="shared" si="30"/>
      </c>
      <c r="I89" s="54">
        <f t="shared" si="31"/>
      </c>
      <c r="J89" s="54">
        <f t="shared" si="32"/>
      </c>
      <c r="K89" s="54">
        <f t="shared" si="33"/>
      </c>
      <c r="L89" s="54">
        <f t="shared" si="34"/>
      </c>
      <c r="M89" s="55">
        <f t="shared" si="35"/>
      </c>
      <c r="N89" s="64"/>
      <c r="O89" s="52">
        <f t="shared" si="27"/>
      </c>
      <c r="P89" s="64"/>
      <c r="Q89" s="57">
        <f t="shared" si="36"/>
        <v>0</v>
      </c>
      <c r="R89" s="57">
        <f t="shared" si="37"/>
        <v>0</v>
      </c>
      <c r="S89" s="57">
        <f t="shared" si="38"/>
      </c>
      <c r="T89" s="52">
        <f t="shared" si="39"/>
      </c>
      <c r="U89" s="63"/>
      <c r="V89" s="59"/>
      <c r="W89" s="17"/>
      <c r="X89" s="17"/>
      <c r="Y89" s="17"/>
      <c r="Z89" s="17"/>
      <c r="AA89" s="17"/>
    </row>
    <row r="90" spans="1:27" ht="18.75" customHeight="1">
      <c r="A90" s="63"/>
      <c r="B90" s="52">
        <f>IF(ISERROR(#REF!+(#REF!-#REF!)/#REF!*#REF!),"",#REF!+(#REF!-#REF!)/#REF!*#REF!)</f>
      </c>
      <c r="C90" s="53">
        <f>IF(ISERROR(VLOOKUP($B90,[0]!flow,3)),"",VLOOKUP($B90,[0]!flow,3))</f>
      </c>
      <c r="D90" s="51" t="e">
        <f>VLOOKUP($C90,[0]!pipe,2)</f>
        <v>#N/A</v>
      </c>
      <c r="E90" s="51" t="e">
        <f t="shared" si="28"/>
        <v>#N/A</v>
      </c>
      <c r="F90" s="83">
        <f>IF(ISERROR(VLOOKUP($B90,[0]!flow,3)),"",VLOOKUP($B90,[0]!flow,3))</f>
      </c>
      <c r="G90" s="93">
        <f t="shared" si="29"/>
        <v>0</v>
      </c>
      <c r="H90" s="52">
        <f t="shared" si="30"/>
      </c>
      <c r="I90" s="54">
        <f t="shared" si="31"/>
      </c>
      <c r="J90" s="54">
        <f t="shared" si="32"/>
      </c>
      <c r="K90" s="54">
        <f t="shared" si="33"/>
      </c>
      <c r="L90" s="54">
        <f t="shared" si="34"/>
      </c>
      <c r="M90" s="55">
        <f t="shared" si="35"/>
      </c>
      <c r="N90" s="64"/>
      <c r="O90" s="52">
        <f aca="true" t="shared" si="40" ref="O90:O121">IF(ISERROR(VLOOKUP($U90,PRINT_AREA,25,FALSE)+$N90),"",VLOOKUP($U90,PRINT_AREA,25,FALSE)+$N90)</f>
      </c>
      <c r="P90" s="64"/>
      <c r="Q90" s="57">
        <f t="shared" si="36"/>
        <v>0</v>
      </c>
      <c r="R90" s="57">
        <f t="shared" si="37"/>
        <v>0</v>
      </c>
      <c r="S90" s="57">
        <f t="shared" si="38"/>
      </c>
      <c r="T90" s="52">
        <f t="shared" si="39"/>
      </c>
      <c r="U90" s="63"/>
      <c r="V90" s="59"/>
      <c r="W90" s="17"/>
      <c r="X90" s="17"/>
      <c r="Y90" s="17"/>
      <c r="Z90" s="17"/>
      <c r="AA90" s="17"/>
    </row>
    <row r="91" spans="1:27" ht="18.75" customHeight="1">
      <c r="A91" s="63"/>
      <c r="B91" s="52">
        <f>IF(ISERROR(#REF!+(#REF!-#REF!)/#REF!*#REF!),"",#REF!+(#REF!-#REF!)/#REF!*#REF!)</f>
      </c>
      <c r="C91" s="53">
        <f>IF(ISERROR(VLOOKUP($B91,[0]!flow,3)),"",VLOOKUP($B91,[0]!flow,3))</f>
      </c>
      <c r="D91" s="51" t="e">
        <f>VLOOKUP($C91,[0]!pipe,2)</f>
        <v>#N/A</v>
      </c>
      <c r="E91" s="51" t="e">
        <f t="shared" si="28"/>
        <v>#N/A</v>
      </c>
      <c r="F91" s="83">
        <f>IF(ISERROR(VLOOKUP($B91,[0]!flow,3)),"",VLOOKUP($B91,[0]!flow,3))</f>
      </c>
      <c r="G91" s="93">
        <f t="shared" si="29"/>
        <v>0</v>
      </c>
      <c r="H91" s="52">
        <f t="shared" si="30"/>
      </c>
      <c r="I91" s="54">
        <f t="shared" si="31"/>
      </c>
      <c r="J91" s="54">
        <f t="shared" si="32"/>
      </c>
      <c r="K91" s="54">
        <f t="shared" si="33"/>
      </c>
      <c r="L91" s="54">
        <f t="shared" si="34"/>
      </c>
      <c r="M91" s="55">
        <f t="shared" si="35"/>
      </c>
      <c r="N91" s="64">
        <v>-0.5</v>
      </c>
      <c r="O91" s="52">
        <f t="shared" si="40"/>
      </c>
      <c r="P91" s="64"/>
      <c r="Q91" s="57">
        <f t="shared" si="36"/>
        <v>0</v>
      </c>
      <c r="R91" s="57">
        <f t="shared" si="37"/>
        <v>0</v>
      </c>
      <c r="S91" s="57">
        <f t="shared" si="38"/>
      </c>
      <c r="T91" s="52">
        <f t="shared" si="39"/>
      </c>
      <c r="U91" s="63"/>
      <c r="V91" s="59"/>
      <c r="W91" s="17"/>
      <c r="X91" s="17"/>
      <c r="Y91" s="17"/>
      <c r="Z91" s="17"/>
      <c r="AA91" s="17"/>
    </row>
    <row r="92" spans="1:27" ht="18.75" customHeight="1">
      <c r="A92" s="63"/>
      <c r="B92" s="52">
        <f>IF(ISERROR(#REF!+(#REF!-#REF!)/#REF!*#REF!),"",#REF!+(#REF!-#REF!)/#REF!*#REF!)</f>
      </c>
      <c r="C92" s="53">
        <f>IF(ISERROR(VLOOKUP($B92,[0]!flow,3)),"",VLOOKUP($B92,[0]!flow,3))</f>
      </c>
      <c r="D92" s="51" t="e">
        <f>VLOOKUP($C92,[0]!pipe,2)</f>
        <v>#N/A</v>
      </c>
      <c r="E92" s="51" t="e">
        <f t="shared" si="28"/>
        <v>#N/A</v>
      </c>
      <c r="F92" s="83">
        <f>IF(ISERROR(VLOOKUP($B92,[0]!flow,3)),"",VLOOKUP($B92,[0]!flow,3))</f>
      </c>
      <c r="G92" s="93">
        <f t="shared" si="29"/>
        <v>0</v>
      </c>
      <c r="H92" s="52">
        <f t="shared" si="30"/>
      </c>
      <c r="I92" s="54">
        <f t="shared" si="31"/>
      </c>
      <c r="J92" s="54">
        <f t="shared" si="32"/>
      </c>
      <c r="K92" s="54">
        <f t="shared" si="33"/>
      </c>
      <c r="L92" s="54">
        <f t="shared" si="34"/>
      </c>
      <c r="M92" s="55">
        <f t="shared" si="35"/>
      </c>
      <c r="N92" s="64"/>
      <c r="O92" s="52">
        <f t="shared" si="40"/>
      </c>
      <c r="P92" s="64"/>
      <c r="Q92" s="57">
        <f t="shared" si="36"/>
        <v>0</v>
      </c>
      <c r="R92" s="57">
        <f t="shared" si="37"/>
        <v>0</v>
      </c>
      <c r="S92" s="57">
        <f t="shared" si="38"/>
      </c>
      <c r="T92" s="52">
        <f t="shared" si="39"/>
      </c>
      <c r="U92" s="63"/>
      <c r="V92" s="59"/>
      <c r="W92" s="17"/>
      <c r="X92" s="17"/>
      <c r="Y92" s="17"/>
      <c r="Z92" s="17"/>
      <c r="AA92" s="17"/>
    </row>
    <row r="93" spans="1:27" ht="18.75" customHeight="1">
      <c r="A93" s="63"/>
      <c r="B93" s="52">
        <f>IF(ISERROR(#REF!+(#REF!-#REF!)/#REF!*#REF!),"",#REF!+(#REF!-#REF!)/#REF!*#REF!)</f>
      </c>
      <c r="C93" s="53">
        <f>IF(ISERROR(VLOOKUP($B93,[0]!flow,3)),"",VLOOKUP($B93,[0]!flow,3))</f>
      </c>
      <c r="D93" s="51" t="e">
        <f>VLOOKUP($C93,[0]!pipe,2)</f>
        <v>#N/A</v>
      </c>
      <c r="E93" s="51" t="e">
        <f t="shared" si="28"/>
        <v>#N/A</v>
      </c>
      <c r="F93" s="83">
        <f>IF(ISERROR(VLOOKUP($B93,[0]!flow,3)),"",VLOOKUP($B93,[0]!flow,3))</f>
      </c>
      <c r="G93" s="93">
        <f t="shared" si="29"/>
        <v>0</v>
      </c>
      <c r="H93" s="52">
        <f t="shared" si="30"/>
      </c>
      <c r="I93" s="54">
        <f t="shared" si="31"/>
      </c>
      <c r="J93" s="54">
        <f t="shared" si="32"/>
      </c>
      <c r="K93" s="54">
        <f t="shared" si="33"/>
      </c>
      <c r="L93" s="54">
        <f t="shared" si="34"/>
      </c>
      <c r="M93" s="55">
        <f t="shared" si="35"/>
      </c>
      <c r="N93" s="64"/>
      <c r="O93" s="52">
        <f t="shared" si="40"/>
      </c>
      <c r="P93" s="64"/>
      <c r="Q93" s="57">
        <f t="shared" si="36"/>
        <v>0</v>
      </c>
      <c r="R93" s="57">
        <f t="shared" si="37"/>
        <v>0</v>
      </c>
      <c r="S93" s="57">
        <f t="shared" si="38"/>
      </c>
      <c r="T93" s="52">
        <f t="shared" si="39"/>
      </c>
      <c r="U93" s="63"/>
      <c r="V93" s="59"/>
      <c r="W93" s="17"/>
      <c r="X93" s="17"/>
      <c r="Y93" s="17"/>
      <c r="Z93" s="17"/>
      <c r="AA93" s="17"/>
    </row>
    <row r="94" spans="1:27" ht="18.75" customHeight="1">
      <c r="A94" s="63"/>
      <c r="B94" s="52">
        <f>IF(ISERROR(#REF!+(#REF!-#REF!)/#REF!*#REF!),"",#REF!+(#REF!-#REF!)/#REF!*#REF!)</f>
      </c>
      <c r="C94" s="53">
        <f>IF(ISERROR(VLOOKUP($B94,[0]!flow,3)),"",VLOOKUP($B94,[0]!flow,3))</f>
      </c>
      <c r="D94" s="51" t="e">
        <f>VLOOKUP($C94,[0]!pipe,2)</f>
        <v>#N/A</v>
      </c>
      <c r="E94" s="51" t="e">
        <f t="shared" si="28"/>
        <v>#N/A</v>
      </c>
      <c r="F94" s="83">
        <f>IF(ISERROR(VLOOKUP($B94,[0]!flow,3)),"",VLOOKUP($B94,[0]!flow,3))</f>
      </c>
      <c r="G94" s="93">
        <f t="shared" si="29"/>
        <v>0</v>
      </c>
      <c r="H94" s="52">
        <f t="shared" si="30"/>
      </c>
      <c r="I94" s="54">
        <f t="shared" si="31"/>
      </c>
      <c r="J94" s="54">
        <f t="shared" si="32"/>
      </c>
      <c r="K94" s="54">
        <f t="shared" si="33"/>
      </c>
      <c r="L94" s="54">
        <f t="shared" si="34"/>
      </c>
      <c r="M94" s="55">
        <f t="shared" si="35"/>
      </c>
      <c r="N94" s="64"/>
      <c r="O94" s="52">
        <f t="shared" si="40"/>
      </c>
      <c r="P94" s="64"/>
      <c r="Q94" s="57">
        <f t="shared" si="36"/>
        <v>0</v>
      </c>
      <c r="R94" s="57">
        <f t="shared" si="37"/>
        <v>0</v>
      </c>
      <c r="S94" s="57">
        <f t="shared" si="38"/>
      </c>
      <c r="T94" s="52">
        <f t="shared" si="39"/>
      </c>
      <c r="U94" s="63"/>
      <c r="V94" s="59"/>
      <c r="W94" s="17"/>
      <c r="X94" s="17"/>
      <c r="Y94" s="17"/>
      <c r="Z94" s="17"/>
      <c r="AA94" s="17"/>
    </row>
    <row r="95" spans="1:27" ht="18.75" customHeight="1">
      <c r="A95" s="63"/>
      <c r="B95" s="52">
        <f>IF(ISERROR(#REF!+(#REF!-#REF!)/#REF!*#REF!),"",#REF!+(#REF!-#REF!)/#REF!*#REF!)</f>
      </c>
      <c r="C95" s="53">
        <f>IF(ISERROR(VLOOKUP($B95,[0]!flow,3)),"",VLOOKUP($B95,[0]!flow,3))</f>
      </c>
      <c r="D95" s="51" t="e">
        <f>VLOOKUP($C95,[0]!pipe,2)</f>
        <v>#N/A</v>
      </c>
      <c r="E95" s="51" t="e">
        <f t="shared" si="28"/>
        <v>#N/A</v>
      </c>
      <c r="F95" s="83">
        <f>IF(ISERROR(VLOOKUP($B95,[0]!flow,3)),"",VLOOKUP($B95,[0]!flow,3))</f>
      </c>
      <c r="G95" s="93">
        <f t="shared" si="29"/>
        <v>0</v>
      </c>
      <c r="H95" s="52">
        <f t="shared" si="30"/>
      </c>
      <c r="I95" s="54">
        <f t="shared" si="31"/>
      </c>
      <c r="J95" s="54">
        <f t="shared" si="32"/>
      </c>
      <c r="K95" s="54">
        <f t="shared" si="33"/>
      </c>
      <c r="L95" s="54">
        <f t="shared" si="34"/>
      </c>
      <c r="M95" s="55">
        <f t="shared" si="35"/>
      </c>
      <c r="N95" s="64"/>
      <c r="O95" s="52">
        <f t="shared" si="40"/>
      </c>
      <c r="P95" s="64"/>
      <c r="Q95" s="57">
        <f t="shared" si="36"/>
        <v>0</v>
      </c>
      <c r="R95" s="57">
        <f t="shared" si="37"/>
        <v>0</v>
      </c>
      <c r="S95" s="57">
        <f t="shared" si="38"/>
      </c>
      <c r="T95" s="52">
        <f t="shared" si="39"/>
      </c>
      <c r="U95" s="63"/>
      <c r="V95" s="59"/>
      <c r="W95" s="17"/>
      <c r="X95" s="17"/>
      <c r="Y95" s="17"/>
      <c r="Z95" s="17"/>
      <c r="AA95" s="17"/>
    </row>
    <row r="96" spans="1:27" ht="18.75" customHeight="1">
      <c r="A96" s="63"/>
      <c r="B96" s="52">
        <f>IF(ISERROR(#REF!+(#REF!-#REF!)/#REF!*#REF!),"",#REF!+(#REF!-#REF!)/#REF!*#REF!)</f>
      </c>
      <c r="C96" s="53">
        <f>IF(ISERROR(VLOOKUP($B96,[0]!flow,3)),"",VLOOKUP($B96,[0]!flow,3))</f>
      </c>
      <c r="D96" s="51" t="e">
        <f>VLOOKUP($C96,[0]!pipe,2)</f>
        <v>#N/A</v>
      </c>
      <c r="E96" s="51" t="e">
        <f t="shared" si="28"/>
        <v>#N/A</v>
      </c>
      <c r="F96" s="83">
        <f>IF(ISERROR(VLOOKUP($B96,[0]!flow,3)),"",VLOOKUP($B96,[0]!flow,3))</f>
      </c>
      <c r="G96" s="93">
        <f t="shared" si="29"/>
        <v>0</v>
      </c>
      <c r="H96" s="52">
        <f t="shared" si="30"/>
      </c>
      <c r="I96" s="54">
        <f t="shared" si="31"/>
      </c>
      <c r="J96" s="54">
        <f t="shared" si="32"/>
      </c>
      <c r="K96" s="54">
        <f t="shared" si="33"/>
      </c>
      <c r="L96" s="54">
        <f t="shared" si="34"/>
      </c>
      <c r="M96" s="55">
        <f t="shared" si="35"/>
      </c>
      <c r="N96" s="64"/>
      <c r="O96" s="52">
        <f t="shared" si="40"/>
      </c>
      <c r="P96" s="64"/>
      <c r="Q96" s="57">
        <f t="shared" si="36"/>
        <v>0</v>
      </c>
      <c r="R96" s="57">
        <f t="shared" si="37"/>
        <v>0</v>
      </c>
      <c r="S96" s="57">
        <f t="shared" si="38"/>
      </c>
      <c r="T96" s="52">
        <f t="shared" si="39"/>
      </c>
      <c r="U96" s="63"/>
      <c r="V96" s="59"/>
      <c r="W96" s="17"/>
      <c r="X96" s="17"/>
      <c r="Y96" s="17"/>
      <c r="Z96" s="17"/>
      <c r="AA96" s="17"/>
    </row>
    <row r="97" spans="1:27" ht="18.75" customHeight="1">
      <c r="A97" s="63"/>
      <c r="B97" s="52">
        <f>IF(ISERROR(#REF!+(#REF!-#REF!)/#REF!*#REF!),"",#REF!+(#REF!-#REF!)/#REF!*#REF!)</f>
      </c>
      <c r="C97" s="53">
        <f>IF(ISERROR(VLOOKUP($B97,[0]!flow,3)),"",VLOOKUP($B97,[0]!flow,3))</f>
      </c>
      <c r="D97" s="51" t="e">
        <f>VLOOKUP($C97,[0]!pipe,2)</f>
        <v>#N/A</v>
      </c>
      <c r="E97" s="51" t="e">
        <f t="shared" si="28"/>
        <v>#N/A</v>
      </c>
      <c r="F97" s="83">
        <f>IF(ISERROR(VLOOKUP($B97,[0]!flow,3)),"",VLOOKUP($B97,[0]!flow,3))</f>
      </c>
      <c r="G97" s="93">
        <f t="shared" si="29"/>
        <v>0</v>
      </c>
      <c r="H97" s="52">
        <f t="shared" si="30"/>
      </c>
      <c r="I97" s="54">
        <f t="shared" si="31"/>
      </c>
      <c r="J97" s="54">
        <f t="shared" si="32"/>
      </c>
      <c r="K97" s="54">
        <f t="shared" si="33"/>
      </c>
      <c r="L97" s="54">
        <f t="shared" si="34"/>
      </c>
      <c r="M97" s="55">
        <f t="shared" si="35"/>
      </c>
      <c r="N97" s="64"/>
      <c r="O97" s="52">
        <f t="shared" si="40"/>
      </c>
      <c r="P97" s="64"/>
      <c r="Q97" s="57">
        <f t="shared" si="36"/>
        <v>0</v>
      </c>
      <c r="R97" s="57">
        <f t="shared" si="37"/>
        <v>0</v>
      </c>
      <c r="S97" s="57">
        <f t="shared" si="38"/>
      </c>
      <c r="T97" s="52">
        <f t="shared" si="39"/>
      </c>
      <c r="U97" s="63"/>
      <c r="V97" s="59"/>
      <c r="W97" s="17"/>
      <c r="X97" s="17"/>
      <c r="Y97" s="17"/>
      <c r="Z97" s="17"/>
      <c r="AA97" s="17"/>
    </row>
    <row r="98" spans="1:27" ht="18.75" customHeight="1">
      <c r="A98" s="63"/>
      <c r="B98" s="52">
        <f>IF(ISERROR(#REF!+(#REF!-#REF!)/#REF!*#REF!),"",#REF!+(#REF!-#REF!)/#REF!*#REF!)</f>
      </c>
      <c r="C98" s="53">
        <f>IF(ISERROR(VLOOKUP($B98,[0]!flow,3)),"",VLOOKUP($B98,[0]!flow,3))</f>
      </c>
      <c r="D98" s="51" t="e">
        <f>VLOOKUP($C98,[0]!pipe,2)</f>
        <v>#N/A</v>
      </c>
      <c r="E98" s="51" t="e">
        <f t="shared" si="28"/>
        <v>#N/A</v>
      </c>
      <c r="F98" s="83">
        <f>IF(ISERROR(VLOOKUP($B98,[0]!flow,3)),"",VLOOKUP($B98,[0]!flow,3))</f>
      </c>
      <c r="G98" s="93">
        <f t="shared" si="29"/>
        <v>0</v>
      </c>
      <c r="H98" s="52">
        <f t="shared" si="30"/>
      </c>
      <c r="I98" s="54">
        <f t="shared" si="31"/>
      </c>
      <c r="J98" s="54">
        <f t="shared" si="32"/>
      </c>
      <c r="K98" s="54">
        <f t="shared" si="33"/>
      </c>
      <c r="L98" s="54">
        <f t="shared" si="34"/>
      </c>
      <c r="M98" s="55">
        <f t="shared" si="35"/>
      </c>
      <c r="N98" s="64"/>
      <c r="O98" s="52">
        <f t="shared" si="40"/>
      </c>
      <c r="P98" s="64"/>
      <c r="Q98" s="57">
        <f t="shared" si="36"/>
        <v>0</v>
      </c>
      <c r="R98" s="57">
        <f t="shared" si="37"/>
        <v>0</v>
      </c>
      <c r="S98" s="57">
        <f t="shared" si="38"/>
      </c>
      <c r="T98" s="52">
        <f t="shared" si="39"/>
      </c>
      <c r="U98" s="63"/>
      <c r="V98" s="59"/>
      <c r="W98" s="17"/>
      <c r="X98" s="17"/>
      <c r="Y98" s="17"/>
      <c r="Z98" s="17"/>
      <c r="AA98" s="17"/>
    </row>
    <row r="99" spans="1:27" ht="18.75" customHeight="1">
      <c r="A99" s="74"/>
      <c r="B99" s="52">
        <f>IF(ISERROR(#REF!+(#REF!-#REF!)/#REF!*#REF!),"",#REF!+(#REF!-#REF!)/#REF!*#REF!)</f>
      </c>
      <c r="C99" s="53">
        <f>IF(ISERROR(VLOOKUP($B99,[0]!flow,3)),"",VLOOKUP($B99,[0]!flow,3))</f>
      </c>
      <c r="D99" s="51" t="e">
        <f>VLOOKUP($C99,[0]!pipe,2)</f>
        <v>#N/A</v>
      </c>
      <c r="E99" s="51" t="e">
        <f t="shared" si="28"/>
        <v>#N/A</v>
      </c>
      <c r="F99" s="83">
        <f>IF(ISERROR(VLOOKUP($B99,[0]!flow,3)),"",VLOOKUP($B99,[0]!flow,3))</f>
      </c>
      <c r="G99" s="93">
        <f t="shared" si="29"/>
        <v>0</v>
      </c>
      <c r="H99" s="52">
        <f t="shared" si="30"/>
      </c>
      <c r="I99" s="54">
        <f t="shared" si="31"/>
      </c>
      <c r="J99" s="54">
        <f t="shared" si="32"/>
      </c>
      <c r="K99" s="54">
        <f t="shared" si="33"/>
      </c>
      <c r="L99" s="54">
        <f t="shared" si="34"/>
      </c>
      <c r="M99" s="55">
        <f t="shared" si="35"/>
      </c>
      <c r="N99" s="75"/>
      <c r="O99" s="52">
        <f t="shared" si="40"/>
      </c>
      <c r="P99" s="75"/>
      <c r="Q99" s="57">
        <f t="shared" si="36"/>
        <v>0</v>
      </c>
      <c r="R99" s="57">
        <f t="shared" si="37"/>
        <v>0</v>
      </c>
      <c r="S99" s="57">
        <f t="shared" si="38"/>
      </c>
      <c r="T99" s="52">
        <f t="shared" si="39"/>
      </c>
      <c r="U99" s="74"/>
      <c r="V99" s="59"/>
      <c r="W99" s="17"/>
      <c r="X99" s="17"/>
      <c r="Y99" s="17"/>
      <c r="Z99" s="17"/>
      <c r="AA99" s="17"/>
    </row>
    <row r="100" spans="1:27" ht="18.75" customHeight="1">
      <c r="A100" s="74"/>
      <c r="B100" s="52">
        <f>IF(ISERROR(#REF!+(#REF!-#REF!)/#REF!*#REF!),"",#REF!+(#REF!-#REF!)/#REF!*#REF!)</f>
      </c>
      <c r="C100" s="53">
        <f>IF(ISERROR(VLOOKUP($B100,[0]!flow,3)),"",VLOOKUP($B100,[0]!flow,3))</f>
      </c>
      <c r="D100" s="51" t="e">
        <f>VLOOKUP($C100,[0]!pipe,2)</f>
        <v>#N/A</v>
      </c>
      <c r="E100" s="51" t="e">
        <f t="shared" si="28"/>
        <v>#N/A</v>
      </c>
      <c r="F100" s="83">
        <f>IF(ISERROR(VLOOKUP($B100,[0]!flow,3)),"",VLOOKUP($B100,[0]!flow,3))</f>
      </c>
      <c r="G100" s="93">
        <f t="shared" si="29"/>
        <v>0</v>
      </c>
      <c r="H100" s="52">
        <f t="shared" si="30"/>
      </c>
      <c r="I100" s="54">
        <f t="shared" si="31"/>
      </c>
      <c r="J100" s="54">
        <f t="shared" si="32"/>
      </c>
      <c r="K100" s="54">
        <f t="shared" si="33"/>
      </c>
      <c r="L100" s="54">
        <f t="shared" si="34"/>
      </c>
      <c r="M100" s="55">
        <f t="shared" si="35"/>
      </c>
      <c r="N100" s="75"/>
      <c r="O100" s="52">
        <f t="shared" si="40"/>
      </c>
      <c r="P100" s="75"/>
      <c r="Q100" s="57">
        <f t="shared" si="36"/>
        <v>0</v>
      </c>
      <c r="R100" s="57">
        <f t="shared" si="37"/>
        <v>0</v>
      </c>
      <c r="S100" s="57">
        <f t="shared" si="38"/>
      </c>
      <c r="T100" s="52">
        <f t="shared" si="39"/>
      </c>
      <c r="U100" s="74"/>
      <c r="V100" s="59"/>
      <c r="W100" s="17"/>
      <c r="X100" s="17"/>
      <c r="Y100" s="17"/>
      <c r="Z100" s="17"/>
      <c r="AA100" s="17"/>
    </row>
    <row r="101" spans="1:27" ht="18.75" customHeight="1">
      <c r="A101" s="74"/>
      <c r="B101" s="52">
        <f>IF(ISERROR(#REF!+(#REF!-#REF!)/#REF!*#REF!),"",#REF!+(#REF!-#REF!)/#REF!*#REF!)</f>
      </c>
      <c r="C101" s="53">
        <f>IF(ISERROR(VLOOKUP($B101,[0]!flow,3)),"",VLOOKUP($B101,[0]!flow,3))</f>
      </c>
      <c r="D101" s="51" t="e">
        <f>VLOOKUP($C101,[0]!pipe,2)</f>
        <v>#N/A</v>
      </c>
      <c r="E101" s="51" t="e">
        <f t="shared" si="28"/>
        <v>#N/A</v>
      </c>
      <c r="F101" s="83">
        <f>IF(ISERROR(VLOOKUP($B101,[0]!flow,3)),"",VLOOKUP($B101,[0]!flow,3))</f>
      </c>
      <c r="G101" s="93">
        <f t="shared" si="29"/>
        <v>0</v>
      </c>
      <c r="H101" s="52">
        <f t="shared" si="30"/>
      </c>
      <c r="I101" s="54">
        <f t="shared" si="31"/>
      </c>
      <c r="J101" s="54">
        <f t="shared" si="32"/>
      </c>
      <c r="K101" s="54">
        <f t="shared" si="33"/>
      </c>
      <c r="L101" s="54">
        <f t="shared" si="34"/>
      </c>
      <c r="M101" s="55">
        <f t="shared" si="35"/>
      </c>
      <c r="N101" s="75"/>
      <c r="O101" s="52">
        <f t="shared" si="40"/>
      </c>
      <c r="P101" s="75"/>
      <c r="Q101" s="57">
        <f t="shared" si="36"/>
        <v>0</v>
      </c>
      <c r="R101" s="57">
        <f t="shared" si="37"/>
        <v>0</v>
      </c>
      <c r="S101" s="57">
        <f t="shared" si="38"/>
      </c>
      <c r="T101" s="52">
        <f t="shared" si="39"/>
      </c>
      <c r="U101" s="74"/>
      <c r="V101" s="59"/>
      <c r="W101" s="17"/>
      <c r="X101" s="17"/>
      <c r="Y101" s="17"/>
      <c r="Z101" s="17"/>
      <c r="AA101" s="17"/>
    </row>
    <row r="102" spans="1:27" ht="18.75" customHeight="1">
      <c r="A102" s="74"/>
      <c r="B102" s="52">
        <f>IF(ISERROR(#REF!+(#REF!-#REF!)/#REF!*#REF!),"",#REF!+(#REF!-#REF!)/#REF!*#REF!)</f>
      </c>
      <c r="C102" s="53">
        <f>IF(ISERROR(VLOOKUP($B102,[0]!flow,3)),"",VLOOKUP($B102,[0]!flow,3))</f>
      </c>
      <c r="D102" s="51" t="e">
        <f>VLOOKUP($C102,[0]!pipe,2)</f>
        <v>#N/A</v>
      </c>
      <c r="E102" s="51" t="e">
        <f t="shared" si="28"/>
        <v>#N/A</v>
      </c>
      <c r="F102" s="83">
        <f>IF(ISERROR(VLOOKUP($B102,[0]!flow,3)),"",VLOOKUP($B102,[0]!flow,3))</f>
      </c>
      <c r="G102" s="93">
        <f t="shared" si="29"/>
        <v>0</v>
      </c>
      <c r="H102" s="52">
        <f t="shared" si="30"/>
      </c>
      <c r="I102" s="54">
        <f t="shared" si="31"/>
      </c>
      <c r="J102" s="54">
        <f t="shared" si="32"/>
      </c>
      <c r="K102" s="54">
        <f t="shared" si="33"/>
      </c>
      <c r="L102" s="54">
        <f t="shared" si="34"/>
      </c>
      <c r="M102" s="55">
        <f t="shared" si="35"/>
      </c>
      <c r="N102" s="75"/>
      <c r="O102" s="52">
        <f t="shared" si="40"/>
      </c>
      <c r="P102" s="75"/>
      <c r="Q102" s="57">
        <f t="shared" si="36"/>
        <v>0</v>
      </c>
      <c r="R102" s="57">
        <f t="shared" si="37"/>
        <v>0</v>
      </c>
      <c r="S102" s="57">
        <f t="shared" si="38"/>
      </c>
      <c r="T102" s="52">
        <f t="shared" si="39"/>
      </c>
      <c r="U102" s="74"/>
      <c r="V102" s="59"/>
      <c r="W102" s="17"/>
      <c r="X102" s="17"/>
      <c r="Y102" s="17"/>
      <c r="Z102" s="17"/>
      <c r="AA102" s="17"/>
    </row>
    <row r="103" spans="1:27" ht="18.75" customHeight="1">
      <c r="A103" s="74"/>
      <c r="B103" s="52">
        <f>IF(ISERROR(#REF!+(#REF!-#REF!)/#REF!*#REF!),"",#REF!+(#REF!-#REF!)/#REF!*#REF!)</f>
      </c>
      <c r="C103" s="53">
        <f>IF(ISERROR(VLOOKUP($B103,[0]!flow,3)),"",VLOOKUP($B103,[0]!flow,3))</f>
      </c>
      <c r="D103" s="51" t="e">
        <f>VLOOKUP($C103,[0]!pipe,2)</f>
        <v>#N/A</v>
      </c>
      <c r="E103" s="51" t="e">
        <f t="shared" si="28"/>
        <v>#N/A</v>
      </c>
      <c r="F103" s="83">
        <f>IF(ISERROR(VLOOKUP($B103,[0]!flow,3)),"",VLOOKUP($B103,[0]!flow,3))</f>
      </c>
      <c r="G103" s="93">
        <f t="shared" si="29"/>
        <v>0</v>
      </c>
      <c r="H103" s="52">
        <f t="shared" si="30"/>
      </c>
      <c r="I103" s="54">
        <f t="shared" si="31"/>
      </c>
      <c r="J103" s="54">
        <f t="shared" si="32"/>
      </c>
      <c r="K103" s="54">
        <f t="shared" si="33"/>
      </c>
      <c r="L103" s="54">
        <f t="shared" si="34"/>
      </c>
      <c r="M103" s="55">
        <f t="shared" si="35"/>
      </c>
      <c r="N103" s="75"/>
      <c r="O103" s="52">
        <f t="shared" si="40"/>
      </c>
      <c r="P103" s="75"/>
      <c r="Q103" s="57">
        <f t="shared" si="36"/>
        <v>0</v>
      </c>
      <c r="R103" s="57">
        <f t="shared" si="37"/>
        <v>0</v>
      </c>
      <c r="S103" s="57">
        <f t="shared" si="38"/>
      </c>
      <c r="T103" s="52">
        <f t="shared" si="39"/>
      </c>
      <c r="U103" s="74"/>
      <c r="V103" s="59"/>
      <c r="W103" s="17"/>
      <c r="X103" s="17"/>
      <c r="Y103" s="17"/>
      <c r="Z103" s="17"/>
      <c r="AA103" s="17"/>
    </row>
    <row r="104" spans="1:27" ht="18.75" customHeight="1">
      <c r="A104" s="74"/>
      <c r="B104" s="52">
        <f>IF(ISERROR(#REF!+(#REF!-#REF!)/#REF!*#REF!),"",#REF!+(#REF!-#REF!)/#REF!*#REF!)</f>
      </c>
      <c r="C104" s="53">
        <f>IF(ISERROR(VLOOKUP($B104,[0]!flow,3)),"",VLOOKUP($B104,[0]!flow,3))</f>
      </c>
      <c r="D104" s="51" t="e">
        <f>VLOOKUP($C104,[0]!pipe,2)</f>
        <v>#N/A</v>
      </c>
      <c r="E104" s="51" t="e">
        <f t="shared" si="28"/>
        <v>#N/A</v>
      </c>
      <c r="F104" s="83">
        <f>IF(ISERROR(VLOOKUP($B104,[0]!flow,3)),"",VLOOKUP($B104,[0]!flow,3))</f>
      </c>
      <c r="G104" s="93">
        <f t="shared" si="29"/>
        <v>0</v>
      </c>
      <c r="H104" s="52">
        <f t="shared" si="30"/>
      </c>
      <c r="I104" s="54">
        <f t="shared" si="31"/>
      </c>
      <c r="J104" s="54">
        <f t="shared" si="32"/>
      </c>
      <c r="K104" s="54">
        <f t="shared" si="33"/>
      </c>
      <c r="L104" s="54">
        <f t="shared" si="34"/>
      </c>
      <c r="M104" s="55">
        <f t="shared" si="35"/>
      </c>
      <c r="N104" s="75"/>
      <c r="O104" s="52">
        <f t="shared" si="40"/>
      </c>
      <c r="P104" s="75"/>
      <c r="Q104" s="57">
        <f t="shared" si="36"/>
        <v>0</v>
      </c>
      <c r="R104" s="57">
        <f t="shared" si="37"/>
        <v>0</v>
      </c>
      <c r="S104" s="57">
        <f t="shared" si="38"/>
      </c>
      <c r="T104" s="52">
        <f t="shared" si="39"/>
      </c>
      <c r="U104" s="74"/>
      <c r="V104" s="59"/>
      <c r="W104" s="17"/>
      <c r="X104" s="17"/>
      <c r="Y104" s="17"/>
      <c r="Z104" s="17"/>
      <c r="AA104" s="17"/>
    </row>
    <row r="105" spans="1:27" ht="18.75" customHeight="1">
      <c r="A105" s="74"/>
      <c r="B105" s="52">
        <f>IF(ISERROR(#REF!+(#REF!-#REF!)/#REF!*#REF!),"",#REF!+(#REF!-#REF!)/#REF!*#REF!)</f>
      </c>
      <c r="C105" s="53">
        <f>IF(ISERROR(VLOOKUP($B105,[0]!flow,3)),"",VLOOKUP($B105,[0]!flow,3))</f>
      </c>
      <c r="D105" s="51" t="e">
        <f>VLOOKUP($C105,[0]!pipe,2)</f>
        <v>#N/A</v>
      </c>
      <c r="E105" s="51" t="e">
        <f t="shared" si="28"/>
        <v>#N/A</v>
      </c>
      <c r="F105" s="83">
        <f>IF(ISERROR(VLOOKUP($B105,[0]!flow,3)),"",VLOOKUP($B105,[0]!flow,3))</f>
      </c>
      <c r="G105" s="93">
        <f t="shared" si="29"/>
        <v>0</v>
      </c>
      <c r="H105" s="52">
        <f t="shared" si="30"/>
      </c>
      <c r="I105" s="54">
        <f t="shared" si="31"/>
      </c>
      <c r="J105" s="54">
        <f t="shared" si="32"/>
      </c>
      <c r="K105" s="54">
        <f t="shared" si="33"/>
      </c>
      <c r="L105" s="54">
        <f t="shared" si="34"/>
      </c>
      <c r="M105" s="55">
        <f t="shared" si="35"/>
      </c>
      <c r="N105" s="75"/>
      <c r="O105" s="52">
        <f t="shared" si="40"/>
      </c>
      <c r="P105" s="75"/>
      <c r="Q105" s="57">
        <f t="shared" si="36"/>
        <v>0</v>
      </c>
      <c r="R105" s="57">
        <f t="shared" si="37"/>
        <v>0</v>
      </c>
      <c r="S105" s="57">
        <f t="shared" si="38"/>
      </c>
      <c r="T105" s="52">
        <f t="shared" si="39"/>
      </c>
      <c r="U105" s="74"/>
      <c r="V105" s="59"/>
      <c r="W105" s="17"/>
      <c r="X105" s="17"/>
      <c r="Y105" s="17"/>
      <c r="Z105" s="17"/>
      <c r="AA105" s="17"/>
    </row>
    <row r="106" spans="1:27" ht="18.75" customHeight="1">
      <c r="A106" s="74"/>
      <c r="B106" s="52">
        <f>IF(ISERROR(#REF!+(#REF!-#REF!)/#REF!*#REF!),"",#REF!+(#REF!-#REF!)/#REF!*#REF!)</f>
      </c>
      <c r="C106" s="53">
        <f>IF(ISERROR(VLOOKUP($B106,[0]!flow,3)),"",VLOOKUP($B106,[0]!flow,3))</f>
      </c>
      <c r="D106" s="51" t="e">
        <f>VLOOKUP($C106,[0]!pipe,2)</f>
        <v>#N/A</v>
      </c>
      <c r="E106" s="51" t="e">
        <f t="shared" si="28"/>
        <v>#N/A</v>
      </c>
      <c r="F106" s="83">
        <f>IF(ISERROR(VLOOKUP($B106,[0]!flow,3)),"",VLOOKUP($B106,[0]!flow,3))</f>
      </c>
      <c r="G106" s="93">
        <f t="shared" si="29"/>
        <v>0</v>
      </c>
      <c r="H106" s="52">
        <f t="shared" si="30"/>
      </c>
      <c r="I106" s="54">
        <f t="shared" si="31"/>
      </c>
      <c r="J106" s="54">
        <f t="shared" si="32"/>
      </c>
      <c r="K106" s="54">
        <f t="shared" si="33"/>
      </c>
      <c r="L106" s="54">
        <f t="shared" si="34"/>
      </c>
      <c r="M106" s="55">
        <f t="shared" si="35"/>
      </c>
      <c r="N106" s="75"/>
      <c r="O106" s="52">
        <f t="shared" si="40"/>
      </c>
      <c r="P106" s="75"/>
      <c r="Q106" s="57">
        <f t="shared" si="36"/>
        <v>0</v>
      </c>
      <c r="R106" s="57">
        <f t="shared" si="37"/>
        <v>0</v>
      </c>
      <c r="S106" s="57">
        <f t="shared" si="38"/>
      </c>
      <c r="T106" s="52">
        <f t="shared" si="39"/>
      </c>
      <c r="U106" s="74"/>
      <c r="V106" s="59"/>
      <c r="W106" s="17"/>
      <c r="X106" s="17"/>
      <c r="Y106" s="17"/>
      <c r="Z106" s="17"/>
      <c r="AA106" s="17"/>
    </row>
    <row r="107" spans="1:22" ht="18.75" customHeight="1">
      <c r="A107" s="74"/>
      <c r="B107" s="52">
        <f>IF(ISERROR(#REF!+(#REF!-#REF!)/#REF!*#REF!),"",#REF!+(#REF!-#REF!)/#REF!*#REF!)</f>
      </c>
      <c r="C107" s="53">
        <f>IF(ISERROR(VLOOKUP($B107,[0]!flow,3)),"",VLOOKUP($B107,[0]!flow,3))</f>
      </c>
      <c r="D107" s="51" t="e">
        <f>VLOOKUP($C107,[0]!pipe,2)</f>
        <v>#N/A</v>
      </c>
      <c r="E107" s="51" t="e">
        <f t="shared" si="28"/>
        <v>#N/A</v>
      </c>
      <c r="F107" s="83">
        <f>IF(ISERROR(VLOOKUP($B107,[0]!flow,3)),"",VLOOKUP($B107,[0]!flow,3))</f>
      </c>
      <c r="G107" s="93">
        <f t="shared" si="29"/>
        <v>0</v>
      </c>
      <c r="H107" s="52">
        <f t="shared" si="30"/>
      </c>
      <c r="I107" s="54">
        <f t="shared" si="31"/>
      </c>
      <c r="J107" s="54">
        <f t="shared" si="32"/>
      </c>
      <c r="K107" s="54">
        <f t="shared" si="33"/>
      </c>
      <c r="L107" s="54">
        <f t="shared" si="34"/>
      </c>
      <c r="M107" s="55">
        <f t="shared" si="35"/>
      </c>
      <c r="N107" s="75"/>
      <c r="O107" s="52">
        <f t="shared" si="40"/>
      </c>
      <c r="P107" s="75"/>
      <c r="Q107" s="57">
        <f t="shared" si="36"/>
        <v>0</v>
      </c>
      <c r="R107" s="57">
        <f t="shared" si="37"/>
        <v>0</v>
      </c>
      <c r="S107" s="57">
        <f t="shared" si="38"/>
      </c>
      <c r="T107" s="52">
        <f t="shared" si="39"/>
      </c>
      <c r="U107" s="74"/>
      <c r="V107" s="59"/>
    </row>
    <row r="108" spans="1:22" ht="18.75" customHeight="1">
      <c r="A108" s="74"/>
      <c r="B108" s="52">
        <f>IF(ISERROR(#REF!+(#REF!-#REF!)/#REF!*#REF!),"",#REF!+(#REF!-#REF!)/#REF!*#REF!)</f>
      </c>
      <c r="C108" s="53">
        <f>IF(ISERROR(VLOOKUP($B108,[0]!flow,3)),"",VLOOKUP($B108,[0]!flow,3))</f>
      </c>
      <c r="D108" s="51" t="e">
        <f>VLOOKUP($C108,[0]!pipe,2)</f>
        <v>#N/A</v>
      </c>
      <c r="E108" s="51" t="e">
        <f aca="true" t="shared" si="41" ref="E108:E139">(D108/2000)*(D108/2000)*3.14</f>
        <v>#N/A</v>
      </c>
      <c r="F108" s="83">
        <f>IF(ISERROR(VLOOKUP($B108,[0]!flow,3)),"",VLOOKUP($B108,[0]!flow,3))</f>
      </c>
      <c r="G108" s="93">
        <f aca="true" t="shared" si="42" ref="G108:G139">IF(ISERROR(IF(C108=F108,$F$2,IF(C108&gt;F108,$F$3,$F$4))),"",IF(C108=F108,$F$2,IF(C108&gt;F108,$F$3,$F$4)))</f>
        <v>0</v>
      </c>
      <c r="H108" s="52">
        <f aca="true" t="shared" si="43" ref="H108:H142">IF(ISERROR($B108/E108/1000),"",$B108/E108/1000)</f>
      </c>
      <c r="I108" s="54">
        <f aca="true" t="shared" si="44" ref="I108:I142">IF(ISERROR((D108)^0.6935),"",(D108)^0.6935)</f>
      </c>
      <c r="J108" s="54">
        <f aca="true" t="shared" si="45" ref="J108:J139">IF(ISERROR(I108*0.552),"",I108*0.552)</f>
      </c>
      <c r="K108" s="54">
        <f aca="true" t="shared" si="46" ref="K108:K139">IF(ISERROR(H108/J108),"",H108/J108)</f>
      </c>
      <c r="L108" s="54">
        <f aca="true" t="shared" si="47" ref="L108:L139">IF(ISERROR(K108^1.771479),"",K108^1.771479)</f>
      </c>
      <c r="M108" s="55">
        <f aca="true" t="shared" si="48" ref="M108:M139">IF(ISERROR(L108*100),"",L108*100)</f>
      </c>
      <c r="N108" s="75"/>
      <c r="O108" s="52">
        <f t="shared" si="40"/>
      </c>
      <c r="P108" s="75"/>
      <c r="Q108" s="57">
        <f aca="true" t="shared" si="49" ref="Q108:Q139">IF(ISERROR(P108*$T$7),"",P108*$T$7)</f>
        <v>0</v>
      </c>
      <c r="R108" s="57">
        <f aca="true" t="shared" si="50" ref="R108:R139">IF(ISERROR(Q108+P108),"",Q108+P108)</f>
        <v>0</v>
      </c>
      <c r="S108" s="57">
        <f aca="true" t="shared" si="51" ref="S108:S139">IF(ISERROR(L108*R108),"",L108*R108)</f>
      </c>
      <c r="T108" s="52">
        <f aca="true" t="shared" si="52" ref="T108:T139">IF(ISERROR(O108-S108),"",O108-S108)</f>
      </c>
      <c r="U108" s="74"/>
      <c r="V108" s="59"/>
    </row>
    <row r="109" spans="1:22" ht="18.75" customHeight="1">
      <c r="A109" s="74"/>
      <c r="B109" s="52">
        <f>IF(ISERROR(#REF!+(#REF!-#REF!)/#REF!*#REF!),"",#REF!+(#REF!-#REF!)/#REF!*#REF!)</f>
      </c>
      <c r="C109" s="53">
        <f>IF(ISERROR(VLOOKUP($B109,[0]!flow,3)),"",VLOOKUP($B109,[0]!flow,3))</f>
      </c>
      <c r="D109" s="51" t="e">
        <f>VLOOKUP($C109,[0]!pipe,2)</f>
        <v>#N/A</v>
      </c>
      <c r="E109" s="51" t="e">
        <f t="shared" si="41"/>
        <v>#N/A</v>
      </c>
      <c r="F109" s="83">
        <f>IF(ISERROR(VLOOKUP($B109,[0]!flow,3)),"",VLOOKUP($B109,[0]!flow,3))</f>
      </c>
      <c r="G109" s="93">
        <f t="shared" si="42"/>
        <v>0</v>
      </c>
      <c r="H109" s="52">
        <f t="shared" si="43"/>
      </c>
      <c r="I109" s="54">
        <f t="shared" si="44"/>
      </c>
      <c r="J109" s="54">
        <f t="shared" si="45"/>
      </c>
      <c r="K109" s="54">
        <f t="shared" si="46"/>
      </c>
      <c r="L109" s="54">
        <f t="shared" si="47"/>
      </c>
      <c r="M109" s="55">
        <f t="shared" si="48"/>
      </c>
      <c r="N109" s="75"/>
      <c r="O109" s="52">
        <f t="shared" si="40"/>
      </c>
      <c r="P109" s="75"/>
      <c r="Q109" s="57">
        <f t="shared" si="49"/>
        <v>0</v>
      </c>
      <c r="R109" s="57">
        <f t="shared" si="50"/>
        <v>0</v>
      </c>
      <c r="S109" s="57">
        <f t="shared" si="51"/>
      </c>
      <c r="T109" s="52">
        <f t="shared" si="52"/>
      </c>
      <c r="U109" s="74"/>
      <c r="V109" s="59"/>
    </row>
    <row r="110" spans="1:22" ht="18.75" customHeight="1">
      <c r="A110" s="74"/>
      <c r="B110" s="52">
        <f>IF(ISERROR(#REF!+(#REF!-#REF!)/#REF!*#REF!),"",#REF!+(#REF!-#REF!)/#REF!*#REF!)</f>
      </c>
      <c r="C110" s="53">
        <f>IF(ISERROR(VLOOKUP($B110,[0]!flow,3)),"",VLOOKUP($B110,[0]!flow,3))</f>
      </c>
      <c r="D110" s="51" t="e">
        <f>VLOOKUP($C110,[0]!pipe,2)</f>
        <v>#N/A</v>
      </c>
      <c r="E110" s="51" t="e">
        <f t="shared" si="41"/>
        <v>#N/A</v>
      </c>
      <c r="F110" s="83">
        <f>IF(ISERROR(VLOOKUP($B110,[0]!flow,3)),"",VLOOKUP($B110,[0]!flow,3))</f>
      </c>
      <c r="G110" s="93">
        <f t="shared" si="42"/>
        <v>0</v>
      </c>
      <c r="H110" s="52">
        <f t="shared" si="43"/>
      </c>
      <c r="I110" s="54">
        <f t="shared" si="44"/>
      </c>
      <c r="J110" s="54">
        <f t="shared" si="45"/>
      </c>
      <c r="K110" s="54">
        <f t="shared" si="46"/>
      </c>
      <c r="L110" s="54">
        <f t="shared" si="47"/>
      </c>
      <c r="M110" s="55">
        <f t="shared" si="48"/>
      </c>
      <c r="N110" s="75"/>
      <c r="O110" s="52">
        <f t="shared" si="40"/>
      </c>
      <c r="P110" s="75"/>
      <c r="Q110" s="57">
        <f t="shared" si="49"/>
        <v>0</v>
      </c>
      <c r="R110" s="57">
        <f t="shared" si="50"/>
        <v>0</v>
      </c>
      <c r="S110" s="57">
        <f t="shared" si="51"/>
      </c>
      <c r="T110" s="52">
        <f t="shared" si="52"/>
      </c>
      <c r="U110" s="74"/>
      <c r="V110" s="59"/>
    </row>
    <row r="111" spans="1:22" ht="18.75" customHeight="1">
      <c r="A111" s="74"/>
      <c r="B111" s="52">
        <f>IF(ISERROR(#REF!+(#REF!-#REF!)/#REF!*#REF!),"",#REF!+(#REF!-#REF!)/#REF!*#REF!)</f>
      </c>
      <c r="C111" s="53">
        <f>IF(ISERROR(VLOOKUP($B111,[0]!flow,3)),"",VLOOKUP($B111,[0]!flow,3))</f>
      </c>
      <c r="D111" s="51" t="e">
        <f>VLOOKUP($C111,[0]!pipe,2)</f>
        <v>#N/A</v>
      </c>
      <c r="E111" s="51" t="e">
        <f t="shared" si="41"/>
        <v>#N/A</v>
      </c>
      <c r="F111" s="83">
        <f>IF(ISERROR(VLOOKUP($B111,[0]!flow,3)),"",VLOOKUP($B111,[0]!flow,3))</f>
      </c>
      <c r="G111" s="93">
        <f t="shared" si="42"/>
        <v>0</v>
      </c>
      <c r="H111" s="52">
        <f t="shared" si="43"/>
      </c>
      <c r="I111" s="54">
        <f t="shared" si="44"/>
      </c>
      <c r="J111" s="54">
        <f t="shared" si="45"/>
      </c>
      <c r="K111" s="54">
        <f t="shared" si="46"/>
      </c>
      <c r="L111" s="54">
        <f t="shared" si="47"/>
      </c>
      <c r="M111" s="55">
        <f t="shared" si="48"/>
      </c>
      <c r="N111" s="75"/>
      <c r="O111" s="52">
        <f t="shared" si="40"/>
      </c>
      <c r="P111" s="75"/>
      <c r="Q111" s="57">
        <f t="shared" si="49"/>
        <v>0</v>
      </c>
      <c r="R111" s="57">
        <f t="shared" si="50"/>
        <v>0</v>
      </c>
      <c r="S111" s="57">
        <f t="shared" si="51"/>
      </c>
      <c r="T111" s="52">
        <f t="shared" si="52"/>
      </c>
      <c r="U111" s="74"/>
      <c r="V111" s="59"/>
    </row>
    <row r="112" spans="1:22" ht="18.75" customHeight="1">
      <c r="A112" s="74"/>
      <c r="B112" s="52">
        <f>IF(ISERROR(#REF!+(#REF!-#REF!)/#REF!*#REF!),"",#REF!+(#REF!-#REF!)/#REF!*#REF!)</f>
      </c>
      <c r="C112" s="53">
        <f>IF(ISERROR(VLOOKUP($B112,[0]!flow,3)),"",VLOOKUP($B112,[0]!flow,3))</f>
      </c>
      <c r="D112" s="51" t="e">
        <f>VLOOKUP($C112,[0]!pipe,2)</f>
        <v>#N/A</v>
      </c>
      <c r="E112" s="51" t="e">
        <f t="shared" si="41"/>
        <v>#N/A</v>
      </c>
      <c r="F112" s="83">
        <f>IF(ISERROR(VLOOKUP($B112,[0]!flow,3)),"",VLOOKUP($B112,[0]!flow,3))</f>
      </c>
      <c r="G112" s="93">
        <f t="shared" si="42"/>
        <v>0</v>
      </c>
      <c r="H112" s="52">
        <f t="shared" si="43"/>
      </c>
      <c r="I112" s="54">
        <f t="shared" si="44"/>
      </c>
      <c r="J112" s="54">
        <f t="shared" si="45"/>
      </c>
      <c r="K112" s="54">
        <f t="shared" si="46"/>
      </c>
      <c r="L112" s="54">
        <f t="shared" si="47"/>
      </c>
      <c r="M112" s="55">
        <f t="shared" si="48"/>
      </c>
      <c r="N112" s="75"/>
      <c r="O112" s="52">
        <f t="shared" si="40"/>
      </c>
      <c r="P112" s="75"/>
      <c r="Q112" s="57">
        <f t="shared" si="49"/>
        <v>0</v>
      </c>
      <c r="R112" s="57">
        <f t="shared" si="50"/>
        <v>0</v>
      </c>
      <c r="S112" s="57">
        <f t="shared" si="51"/>
      </c>
      <c r="T112" s="52">
        <f t="shared" si="52"/>
      </c>
      <c r="U112" s="74"/>
      <c r="V112" s="59"/>
    </row>
    <row r="113" spans="1:22" ht="18.75" customHeight="1">
      <c r="A113" s="74"/>
      <c r="B113" s="52">
        <f>IF(ISERROR(#REF!+(#REF!-#REF!)/#REF!*#REF!),"",#REF!+(#REF!-#REF!)/#REF!*#REF!)</f>
      </c>
      <c r="C113" s="53">
        <f>IF(ISERROR(VLOOKUP($B113,[0]!flow,3)),"",VLOOKUP($B113,[0]!flow,3))</f>
      </c>
      <c r="D113" s="51" t="e">
        <f>VLOOKUP($C113,[0]!pipe,2)</f>
        <v>#N/A</v>
      </c>
      <c r="E113" s="51" t="e">
        <f t="shared" si="41"/>
        <v>#N/A</v>
      </c>
      <c r="F113" s="83">
        <f>IF(ISERROR(VLOOKUP($B113,[0]!flow,3)),"",VLOOKUP($B113,[0]!flow,3))</f>
      </c>
      <c r="G113" s="93">
        <f t="shared" si="42"/>
        <v>0</v>
      </c>
      <c r="H113" s="52">
        <f t="shared" si="43"/>
      </c>
      <c r="I113" s="54">
        <f t="shared" si="44"/>
      </c>
      <c r="J113" s="54">
        <f t="shared" si="45"/>
      </c>
      <c r="K113" s="54">
        <f t="shared" si="46"/>
      </c>
      <c r="L113" s="54">
        <f t="shared" si="47"/>
      </c>
      <c r="M113" s="55">
        <f t="shared" si="48"/>
      </c>
      <c r="N113" s="75"/>
      <c r="O113" s="52">
        <f t="shared" si="40"/>
      </c>
      <c r="P113" s="75"/>
      <c r="Q113" s="57">
        <f t="shared" si="49"/>
        <v>0</v>
      </c>
      <c r="R113" s="57">
        <f t="shared" si="50"/>
        <v>0</v>
      </c>
      <c r="S113" s="57">
        <f t="shared" si="51"/>
      </c>
      <c r="T113" s="52">
        <f t="shared" si="52"/>
      </c>
      <c r="U113" s="74"/>
      <c r="V113" s="59"/>
    </row>
    <row r="114" spans="1:22" ht="18.75" customHeight="1">
      <c r="A114" s="74"/>
      <c r="B114" s="52">
        <f>IF(ISERROR(#REF!+(#REF!-#REF!)/#REF!*#REF!),"",#REF!+(#REF!-#REF!)/#REF!*#REF!)</f>
      </c>
      <c r="C114" s="53">
        <f>IF(ISERROR(VLOOKUP($B114,[0]!flow,3)),"",VLOOKUP($B114,[0]!flow,3))</f>
      </c>
      <c r="D114" s="51" t="e">
        <f>VLOOKUP($C114,[0]!pipe,2)</f>
        <v>#N/A</v>
      </c>
      <c r="E114" s="51" t="e">
        <f t="shared" si="41"/>
        <v>#N/A</v>
      </c>
      <c r="F114" s="83">
        <f>IF(ISERROR(VLOOKUP($B114,[0]!flow,3)),"",VLOOKUP($B114,[0]!flow,3))</f>
      </c>
      <c r="G114" s="93">
        <f t="shared" si="42"/>
        <v>0</v>
      </c>
      <c r="H114" s="52">
        <f t="shared" si="43"/>
      </c>
      <c r="I114" s="54">
        <f t="shared" si="44"/>
      </c>
      <c r="J114" s="54">
        <f t="shared" si="45"/>
      </c>
      <c r="K114" s="54">
        <f t="shared" si="46"/>
      </c>
      <c r="L114" s="54">
        <f t="shared" si="47"/>
      </c>
      <c r="M114" s="55">
        <f t="shared" si="48"/>
      </c>
      <c r="N114" s="75"/>
      <c r="O114" s="52">
        <f t="shared" si="40"/>
      </c>
      <c r="P114" s="75"/>
      <c r="Q114" s="57">
        <f t="shared" si="49"/>
        <v>0</v>
      </c>
      <c r="R114" s="57">
        <f t="shared" si="50"/>
        <v>0</v>
      </c>
      <c r="S114" s="57">
        <f t="shared" si="51"/>
      </c>
      <c r="T114" s="52">
        <f t="shared" si="52"/>
      </c>
      <c r="U114" s="74"/>
      <c r="V114" s="59"/>
    </row>
    <row r="115" spans="1:22" ht="18.75" customHeight="1">
      <c r="A115" s="74"/>
      <c r="B115" s="52">
        <f>IF(ISERROR(#REF!+(#REF!-#REF!)/#REF!*#REF!),"",#REF!+(#REF!-#REF!)/#REF!*#REF!)</f>
      </c>
      <c r="C115" s="53">
        <f>IF(ISERROR(VLOOKUP($B115,[0]!flow,3)),"",VLOOKUP($B115,[0]!flow,3))</f>
      </c>
      <c r="D115" s="51" t="e">
        <f>VLOOKUP($C115,[0]!pipe,2)</f>
        <v>#N/A</v>
      </c>
      <c r="E115" s="51" t="e">
        <f t="shared" si="41"/>
        <v>#N/A</v>
      </c>
      <c r="F115" s="83">
        <f>IF(ISERROR(VLOOKUP($B115,[0]!flow,3)),"",VLOOKUP($B115,[0]!flow,3))</f>
      </c>
      <c r="G115" s="93">
        <f t="shared" si="42"/>
        <v>0</v>
      </c>
      <c r="H115" s="52">
        <f t="shared" si="43"/>
      </c>
      <c r="I115" s="54">
        <f t="shared" si="44"/>
      </c>
      <c r="J115" s="54">
        <f t="shared" si="45"/>
      </c>
      <c r="K115" s="54">
        <f t="shared" si="46"/>
      </c>
      <c r="L115" s="54">
        <f t="shared" si="47"/>
      </c>
      <c r="M115" s="55">
        <f t="shared" si="48"/>
      </c>
      <c r="N115" s="75"/>
      <c r="O115" s="52">
        <f t="shared" si="40"/>
      </c>
      <c r="P115" s="75"/>
      <c r="Q115" s="57">
        <f t="shared" si="49"/>
        <v>0</v>
      </c>
      <c r="R115" s="57">
        <f t="shared" si="50"/>
        <v>0</v>
      </c>
      <c r="S115" s="57">
        <f t="shared" si="51"/>
      </c>
      <c r="T115" s="52">
        <f t="shared" si="52"/>
      </c>
      <c r="U115" s="74"/>
      <c r="V115" s="59"/>
    </row>
    <row r="116" spans="1:22" ht="18.75" customHeight="1">
      <c r="A116" s="74"/>
      <c r="B116" s="52">
        <f>IF(ISERROR(#REF!+(#REF!-#REF!)/#REF!*#REF!),"",#REF!+(#REF!-#REF!)/#REF!*#REF!)</f>
      </c>
      <c r="C116" s="53">
        <f>IF(ISERROR(VLOOKUP($B116,[0]!flow,3)),"",VLOOKUP($B116,[0]!flow,3))</f>
      </c>
      <c r="D116" s="51" t="e">
        <f>VLOOKUP($C116,[0]!pipe,2)</f>
        <v>#N/A</v>
      </c>
      <c r="E116" s="51" t="e">
        <f t="shared" si="41"/>
        <v>#N/A</v>
      </c>
      <c r="F116" s="83">
        <f>IF(ISERROR(VLOOKUP($B116,[0]!flow,3)),"",VLOOKUP($B116,[0]!flow,3))</f>
      </c>
      <c r="G116" s="93">
        <f t="shared" si="42"/>
        <v>0</v>
      </c>
      <c r="H116" s="52">
        <f t="shared" si="43"/>
      </c>
      <c r="I116" s="54">
        <f t="shared" si="44"/>
      </c>
      <c r="J116" s="54">
        <f t="shared" si="45"/>
      </c>
      <c r="K116" s="54">
        <f t="shared" si="46"/>
      </c>
      <c r="L116" s="54">
        <f t="shared" si="47"/>
      </c>
      <c r="M116" s="55">
        <f t="shared" si="48"/>
      </c>
      <c r="N116" s="75"/>
      <c r="O116" s="52">
        <f t="shared" si="40"/>
      </c>
      <c r="P116" s="75"/>
      <c r="Q116" s="57">
        <f t="shared" si="49"/>
        <v>0</v>
      </c>
      <c r="R116" s="57">
        <f t="shared" si="50"/>
        <v>0</v>
      </c>
      <c r="S116" s="57">
        <f t="shared" si="51"/>
      </c>
      <c r="T116" s="52">
        <f t="shared" si="52"/>
      </c>
      <c r="U116" s="74"/>
      <c r="V116" s="59"/>
    </row>
    <row r="117" spans="1:22" ht="18.75" customHeight="1">
      <c r="A117" s="74"/>
      <c r="B117" s="52">
        <f>IF(ISERROR(#REF!+(#REF!-#REF!)/#REF!*#REF!),"",#REF!+(#REF!-#REF!)/#REF!*#REF!)</f>
      </c>
      <c r="C117" s="53">
        <f>IF(ISERROR(VLOOKUP($B117,[0]!flow,3)),"",VLOOKUP($B117,[0]!flow,3))</f>
      </c>
      <c r="D117" s="51" t="e">
        <f>VLOOKUP($C117,[0]!pipe,2)</f>
        <v>#N/A</v>
      </c>
      <c r="E117" s="51" t="e">
        <f t="shared" si="41"/>
        <v>#N/A</v>
      </c>
      <c r="F117" s="83">
        <f>IF(ISERROR(VLOOKUP($B117,[0]!flow,3)),"",VLOOKUP($B117,[0]!flow,3))</f>
      </c>
      <c r="G117" s="93">
        <f t="shared" si="42"/>
        <v>0</v>
      </c>
      <c r="H117" s="52">
        <f t="shared" si="43"/>
      </c>
      <c r="I117" s="54">
        <f t="shared" si="44"/>
      </c>
      <c r="J117" s="54">
        <f t="shared" si="45"/>
      </c>
      <c r="K117" s="54">
        <f t="shared" si="46"/>
      </c>
      <c r="L117" s="54">
        <f t="shared" si="47"/>
      </c>
      <c r="M117" s="55">
        <f t="shared" si="48"/>
      </c>
      <c r="N117" s="75"/>
      <c r="O117" s="52">
        <f t="shared" si="40"/>
      </c>
      <c r="P117" s="75"/>
      <c r="Q117" s="57">
        <f t="shared" si="49"/>
        <v>0</v>
      </c>
      <c r="R117" s="57">
        <f t="shared" si="50"/>
        <v>0</v>
      </c>
      <c r="S117" s="57">
        <f t="shared" si="51"/>
      </c>
      <c r="T117" s="52">
        <f t="shared" si="52"/>
      </c>
      <c r="U117" s="74"/>
      <c r="V117" s="59"/>
    </row>
    <row r="118" spans="1:22" ht="18.75" customHeight="1">
      <c r="A118" s="74"/>
      <c r="B118" s="52">
        <f>IF(ISERROR(#REF!+(#REF!-#REF!)/#REF!*#REF!),"",#REF!+(#REF!-#REF!)/#REF!*#REF!)</f>
      </c>
      <c r="C118" s="53">
        <f>IF(ISERROR(VLOOKUP($B118,[0]!flow,3)),"",VLOOKUP($B118,[0]!flow,3))</f>
      </c>
      <c r="D118" s="51" t="e">
        <f>VLOOKUP($C118,[0]!pipe,2)</f>
        <v>#N/A</v>
      </c>
      <c r="E118" s="51" t="e">
        <f t="shared" si="41"/>
        <v>#N/A</v>
      </c>
      <c r="F118" s="83">
        <f>IF(ISERROR(VLOOKUP($B118,[0]!flow,3)),"",VLOOKUP($B118,[0]!flow,3))</f>
      </c>
      <c r="G118" s="93">
        <f t="shared" si="42"/>
        <v>0</v>
      </c>
      <c r="H118" s="52">
        <f t="shared" si="43"/>
      </c>
      <c r="I118" s="54">
        <f t="shared" si="44"/>
      </c>
      <c r="J118" s="54">
        <f t="shared" si="45"/>
      </c>
      <c r="K118" s="54">
        <f t="shared" si="46"/>
      </c>
      <c r="L118" s="54">
        <f t="shared" si="47"/>
      </c>
      <c r="M118" s="55">
        <f t="shared" si="48"/>
      </c>
      <c r="N118" s="75"/>
      <c r="O118" s="52">
        <f t="shared" si="40"/>
      </c>
      <c r="P118" s="75"/>
      <c r="Q118" s="57">
        <f t="shared" si="49"/>
        <v>0</v>
      </c>
      <c r="R118" s="57">
        <f t="shared" si="50"/>
        <v>0</v>
      </c>
      <c r="S118" s="57">
        <f t="shared" si="51"/>
      </c>
      <c r="T118" s="52">
        <f t="shared" si="52"/>
      </c>
      <c r="U118" s="74"/>
      <c r="V118" s="59"/>
    </row>
    <row r="119" spans="1:22" ht="18.75" customHeight="1">
      <c r="A119" s="74"/>
      <c r="B119" s="52">
        <f>IF(ISERROR(#REF!+(#REF!-#REF!)/#REF!*#REF!),"",#REF!+(#REF!-#REF!)/#REF!*#REF!)</f>
      </c>
      <c r="C119" s="53">
        <f>IF(ISERROR(VLOOKUP($B119,[0]!flow,3)),"",VLOOKUP($B119,[0]!flow,3))</f>
      </c>
      <c r="D119" s="51" t="e">
        <f>VLOOKUP($C119,[0]!pipe,2)</f>
        <v>#N/A</v>
      </c>
      <c r="E119" s="51" t="e">
        <f t="shared" si="41"/>
        <v>#N/A</v>
      </c>
      <c r="F119" s="83">
        <f>IF(ISERROR(VLOOKUP($B119,[0]!flow,3)),"",VLOOKUP($B119,[0]!flow,3))</f>
      </c>
      <c r="G119" s="93">
        <f t="shared" si="42"/>
        <v>0</v>
      </c>
      <c r="H119" s="52">
        <f t="shared" si="43"/>
      </c>
      <c r="I119" s="54">
        <f t="shared" si="44"/>
      </c>
      <c r="J119" s="54">
        <f t="shared" si="45"/>
      </c>
      <c r="K119" s="54">
        <f t="shared" si="46"/>
      </c>
      <c r="L119" s="54">
        <f t="shared" si="47"/>
      </c>
      <c r="M119" s="55">
        <f t="shared" si="48"/>
      </c>
      <c r="N119" s="75"/>
      <c r="O119" s="52">
        <f t="shared" si="40"/>
      </c>
      <c r="P119" s="75"/>
      <c r="Q119" s="57">
        <f t="shared" si="49"/>
        <v>0</v>
      </c>
      <c r="R119" s="57">
        <f t="shared" si="50"/>
        <v>0</v>
      </c>
      <c r="S119" s="57">
        <f t="shared" si="51"/>
      </c>
      <c r="T119" s="52">
        <f t="shared" si="52"/>
      </c>
      <c r="U119" s="74"/>
      <c r="V119" s="59"/>
    </row>
    <row r="120" spans="1:22" ht="18.75" customHeight="1">
      <c r="A120" s="74"/>
      <c r="B120" s="52">
        <f>IF(ISERROR(#REF!+(#REF!-#REF!)/#REF!*#REF!),"",#REF!+(#REF!-#REF!)/#REF!*#REF!)</f>
      </c>
      <c r="C120" s="53">
        <f>IF(ISERROR(VLOOKUP($B120,[0]!flow,3)),"",VLOOKUP($B120,[0]!flow,3))</f>
      </c>
      <c r="D120" s="51" t="e">
        <f>VLOOKUP($C120,[0]!pipe,2)</f>
        <v>#N/A</v>
      </c>
      <c r="E120" s="51" t="e">
        <f t="shared" si="41"/>
        <v>#N/A</v>
      </c>
      <c r="F120" s="83">
        <f>IF(ISERROR(VLOOKUP($B120,[0]!flow,3)),"",VLOOKUP($B120,[0]!flow,3))</f>
      </c>
      <c r="G120" s="93">
        <f t="shared" si="42"/>
        <v>0</v>
      </c>
      <c r="H120" s="52">
        <f t="shared" si="43"/>
      </c>
      <c r="I120" s="54">
        <f t="shared" si="44"/>
      </c>
      <c r="J120" s="54">
        <f t="shared" si="45"/>
      </c>
      <c r="K120" s="54">
        <f t="shared" si="46"/>
      </c>
      <c r="L120" s="54">
        <f t="shared" si="47"/>
      </c>
      <c r="M120" s="55">
        <f t="shared" si="48"/>
      </c>
      <c r="N120" s="75"/>
      <c r="O120" s="52">
        <f t="shared" si="40"/>
      </c>
      <c r="P120" s="75"/>
      <c r="Q120" s="57">
        <f t="shared" si="49"/>
        <v>0</v>
      </c>
      <c r="R120" s="57">
        <f t="shared" si="50"/>
        <v>0</v>
      </c>
      <c r="S120" s="57">
        <f t="shared" si="51"/>
      </c>
      <c r="T120" s="52">
        <f t="shared" si="52"/>
      </c>
      <c r="U120" s="74"/>
      <c r="V120" s="59"/>
    </row>
    <row r="121" spans="1:22" ht="18.75" customHeight="1">
      <c r="A121" s="74"/>
      <c r="B121" s="52">
        <f>IF(ISERROR(#REF!+(#REF!-#REF!)/#REF!*#REF!),"",#REF!+(#REF!-#REF!)/#REF!*#REF!)</f>
      </c>
      <c r="C121" s="53">
        <f>IF(ISERROR(VLOOKUP($B121,[0]!flow,3)),"",VLOOKUP($B121,[0]!flow,3))</f>
      </c>
      <c r="D121" s="51" t="e">
        <f>VLOOKUP($C121,[0]!pipe,2)</f>
        <v>#N/A</v>
      </c>
      <c r="E121" s="51" t="e">
        <f t="shared" si="41"/>
        <v>#N/A</v>
      </c>
      <c r="F121" s="83">
        <f>IF(ISERROR(VLOOKUP($B121,[0]!flow,3)),"",VLOOKUP($B121,[0]!flow,3))</f>
      </c>
      <c r="G121" s="93">
        <f t="shared" si="42"/>
        <v>0</v>
      </c>
      <c r="H121" s="52">
        <f t="shared" si="43"/>
      </c>
      <c r="I121" s="54">
        <f t="shared" si="44"/>
      </c>
      <c r="J121" s="54">
        <f t="shared" si="45"/>
      </c>
      <c r="K121" s="54">
        <f t="shared" si="46"/>
      </c>
      <c r="L121" s="54">
        <f t="shared" si="47"/>
      </c>
      <c r="M121" s="55">
        <f t="shared" si="48"/>
      </c>
      <c r="N121" s="75"/>
      <c r="O121" s="52">
        <f t="shared" si="40"/>
      </c>
      <c r="P121" s="75"/>
      <c r="Q121" s="57">
        <f t="shared" si="49"/>
        <v>0</v>
      </c>
      <c r="R121" s="57">
        <f t="shared" si="50"/>
        <v>0</v>
      </c>
      <c r="S121" s="57">
        <f t="shared" si="51"/>
      </c>
      <c r="T121" s="52">
        <f t="shared" si="52"/>
      </c>
      <c r="U121" s="74"/>
      <c r="V121" s="59"/>
    </row>
    <row r="122" spans="1:22" ht="18.75" customHeight="1">
      <c r="A122" s="74"/>
      <c r="B122" s="52">
        <f>IF(ISERROR(#REF!+(#REF!-#REF!)/#REF!*#REF!),"",#REF!+(#REF!-#REF!)/#REF!*#REF!)</f>
      </c>
      <c r="C122" s="53">
        <f>IF(ISERROR(VLOOKUP($B122,[0]!flow,3)),"",VLOOKUP($B122,[0]!flow,3))</f>
      </c>
      <c r="D122" s="51" t="e">
        <f>VLOOKUP($C122,[0]!pipe,2)</f>
        <v>#N/A</v>
      </c>
      <c r="E122" s="51" t="e">
        <f t="shared" si="41"/>
        <v>#N/A</v>
      </c>
      <c r="F122" s="83">
        <f>IF(ISERROR(VLOOKUP($B122,[0]!flow,3)),"",VLOOKUP($B122,[0]!flow,3))</f>
      </c>
      <c r="G122" s="93">
        <f t="shared" si="42"/>
        <v>0</v>
      </c>
      <c r="H122" s="52">
        <f t="shared" si="43"/>
      </c>
      <c r="I122" s="54">
        <f t="shared" si="44"/>
      </c>
      <c r="J122" s="54">
        <f t="shared" si="45"/>
      </c>
      <c r="K122" s="54">
        <f t="shared" si="46"/>
      </c>
      <c r="L122" s="54">
        <f t="shared" si="47"/>
      </c>
      <c r="M122" s="55">
        <f t="shared" si="48"/>
      </c>
      <c r="N122" s="75"/>
      <c r="O122" s="52">
        <f aca="true" t="shared" si="53" ref="O122:O142">IF(ISERROR(VLOOKUP($U122,PRINT_AREA,25,FALSE)+$N122),"",VLOOKUP($U122,PRINT_AREA,25,FALSE)+$N122)</f>
      </c>
      <c r="P122" s="75"/>
      <c r="Q122" s="57">
        <f t="shared" si="49"/>
        <v>0</v>
      </c>
      <c r="R122" s="57">
        <f t="shared" si="50"/>
        <v>0</v>
      </c>
      <c r="S122" s="57">
        <f t="shared" si="51"/>
      </c>
      <c r="T122" s="52">
        <f t="shared" si="52"/>
      </c>
      <c r="U122" s="74"/>
      <c r="V122" s="59"/>
    </row>
    <row r="123" spans="1:22" ht="18.75" customHeight="1">
      <c r="A123" s="74"/>
      <c r="B123" s="52">
        <f>IF(ISERROR(#REF!+(#REF!-#REF!)/#REF!*#REF!),"",#REF!+(#REF!-#REF!)/#REF!*#REF!)</f>
      </c>
      <c r="C123" s="53">
        <f>IF(ISERROR(VLOOKUP($B123,[0]!flow,3)),"",VLOOKUP($B123,[0]!flow,3))</f>
      </c>
      <c r="D123" s="51" t="e">
        <f>VLOOKUP($C123,[0]!pipe,2)</f>
        <v>#N/A</v>
      </c>
      <c r="E123" s="51" t="e">
        <f t="shared" si="41"/>
        <v>#N/A</v>
      </c>
      <c r="F123" s="83">
        <f>IF(ISERROR(VLOOKUP($B123,[0]!flow,3)),"",VLOOKUP($B123,[0]!flow,3))</f>
      </c>
      <c r="G123" s="93">
        <f t="shared" si="42"/>
        <v>0</v>
      </c>
      <c r="H123" s="52">
        <f t="shared" si="43"/>
      </c>
      <c r="I123" s="54">
        <f t="shared" si="44"/>
      </c>
      <c r="J123" s="54">
        <f t="shared" si="45"/>
      </c>
      <c r="K123" s="54">
        <f t="shared" si="46"/>
      </c>
      <c r="L123" s="54">
        <f t="shared" si="47"/>
      </c>
      <c r="M123" s="55">
        <f t="shared" si="48"/>
      </c>
      <c r="N123" s="75"/>
      <c r="O123" s="52">
        <f t="shared" si="53"/>
      </c>
      <c r="P123" s="75"/>
      <c r="Q123" s="57">
        <f t="shared" si="49"/>
        <v>0</v>
      </c>
      <c r="R123" s="57">
        <f t="shared" si="50"/>
        <v>0</v>
      </c>
      <c r="S123" s="57">
        <f t="shared" si="51"/>
      </c>
      <c r="T123" s="52">
        <f t="shared" si="52"/>
      </c>
      <c r="U123" s="74"/>
      <c r="V123" s="59"/>
    </row>
    <row r="124" spans="1:22" ht="18.75" customHeight="1">
      <c r="A124" s="74"/>
      <c r="B124" s="52">
        <f>IF(ISERROR(#REF!+(#REF!-#REF!)/#REF!*#REF!),"",#REF!+(#REF!-#REF!)/#REF!*#REF!)</f>
      </c>
      <c r="C124" s="53">
        <f>IF(ISERROR(VLOOKUP($B124,[0]!flow,3)),"",VLOOKUP($B124,[0]!flow,3))</f>
      </c>
      <c r="D124" s="51" t="e">
        <f>VLOOKUP($C124,[0]!pipe,2)</f>
        <v>#N/A</v>
      </c>
      <c r="E124" s="51" t="e">
        <f t="shared" si="41"/>
        <v>#N/A</v>
      </c>
      <c r="F124" s="83">
        <f>IF(ISERROR(VLOOKUP($B124,[0]!flow,3)),"",VLOOKUP($B124,[0]!flow,3))</f>
      </c>
      <c r="G124" s="93">
        <f t="shared" si="42"/>
        <v>0</v>
      </c>
      <c r="H124" s="52">
        <f t="shared" si="43"/>
      </c>
      <c r="I124" s="54">
        <f t="shared" si="44"/>
      </c>
      <c r="J124" s="54">
        <f t="shared" si="45"/>
      </c>
      <c r="K124" s="54">
        <f t="shared" si="46"/>
      </c>
      <c r="L124" s="54">
        <f t="shared" si="47"/>
      </c>
      <c r="M124" s="55">
        <f t="shared" si="48"/>
      </c>
      <c r="N124" s="75"/>
      <c r="O124" s="52">
        <f t="shared" si="53"/>
      </c>
      <c r="P124" s="75"/>
      <c r="Q124" s="57">
        <f t="shared" si="49"/>
        <v>0</v>
      </c>
      <c r="R124" s="57">
        <f t="shared" si="50"/>
        <v>0</v>
      </c>
      <c r="S124" s="57">
        <f t="shared" si="51"/>
      </c>
      <c r="T124" s="52">
        <f t="shared" si="52"/>
      </c>
      <c r="U124" s="74"/>
      <c r="V124" s="59"/>
    </row>
    <row r="125" spans="1:22" ht="18.75" customHeight="1">
      <c r="A125" s="74"/>
      <c r="B125" s="52">
        <f>IF(ISERROR(#REF!+(#REF!-#REF!)/#REF!*#REF!),"",#REF!+(#REF!-#REF!)/#REF!*#REF!)</f>
      </c>
      <c r="C125" s="53">
        <f>IF(ISERROR(VLOOKUP($B125,[0]!flow,3)),"",VLOOKUP($B125,[0]!flow,3))</f>
      </c>
      <c r="D125" s="51" t="e">
        <f>VLOOKUP($C125,[0]!pipe,2)</f>
        <v>#N/A</v>
      </c>
      <c r="E125" s="51" t="e">
        <f t="shared" si="41"/>
        <v>#N/A</v>
      </c>
      <c r="F125" s="83">
        <f>IF(ISERROR(VLOOKUP($B125,[0]!flow,3)),"",VLOOKUP($B125,[0]!flow,3))</f>
      </c>
      <c r="G125" s="93">
        <f t="shared" si="42"/>
        <v>0</v>
      </c>
      <c r="H125" s="52">
        <f t="shared" si="43"/>
      </c>
      <c r="I125" s="54">
        <f t="shared" si="44"/>
      </c>
      <c r="J125" s="54">
        <f t="shared" si="45"/>
      </c>
      <c r="K125" s="54">
        <f t="shared" si="46"/>
      </c>
      <c r="L125" s="54">
        <f t="shared" si="47"/>
      </c>
      <c r="M125" s="55">
        <f t="shared" si="48"/>
      </c>
      <c r="N125" s="75"/>
      <c r="O125" s="52">
        <f t="shared" si="53"/>
      </c>
      <c r="P125" s="75"/>
      <c r="Q125" s="57">
        <f t="shared" si="49"/>
        <v>0</v>
      </c>
      <c r="R125" s="57">
        <f t="shared" si="50"/>
        <v>0</v>
      </c>
      <c r="S125" s="57">
        <f t="shared" si="51"/>
      </c>
      <c r="T125" s="52">
        <f t="shared" si="52"/>
      </c>
      <c r="U125" s="74"/>
      <c r="V125" s="59"/>
    </row>
    <row r="126" spans="1:22" ht="18.75" customHeight="1">
      <c r="A126" s="74"/>
      <c r="B126" s="52">
        <f>IF(ISERROR(#REF!+(#REF!-#REF!)/#REF!*#REF!),"",#REF!+(#REF!-#REF!)/#REF!*#REF!)</f>
      </c>
      <c r="C126" s="53">
        <f>IF(ISERROR(VLOOKUP($B126,[0]!flow,3)),"",VLOOKUP($B126,[0]!flow,3))</f>
      </c>
      <c r="D126" s="51" t="e">
        <f>VLOOKUP($C126,[0]!pipe,2)</f>
        <v>#N/A</v>
      </c>
      <c r="E126" s="51" t="e">
        <f t="shared" si="41"/>
        <v>#N/A</v>
      </c>
      <c r="F126" s="83">
        <f>IF(ISERROR(VLOOKUP($B126,[0]!flow,3)),"",VLOOKUP($B126,[0]!flow,3))</f>
      </c>
      <c r="G126" s="93">
        <f t="shared" si="42"/>
        <v>0</v>
      </c>
      <c r="H126" s="52">
        <f t="shared" si="43"/>
      </c>
      <c r="I126" s="54">
        <f t="shared" si="44"/>
      </c>
      <c r="J126" s="54">
        <f t="shared" si="45"/>
      </c>
      <c r="K126" s="54">
        <f t="shared" si="46"/>
      </c>
      <c r="L126" s="54">
        <f t="shared" si="47"/>
      </c>
      <c r="M126" s="55">
        <f t="shared" si="48"/>
      </c>
      <c r="N126" s="75"/>
      <c r="O126" s="52">
        <f t="shared" si="53"/>
      </c>
      <c r="P126" s="75"/>
      <c r="Q126" s="57">
        <f t="shared" si="49"/>
        <v>0</v>
      </c>
      <c r="R126" s="57">
        <f t="shared" si="50"/>
        <v>0</v>
      </c>
      <c r="S126" s="57">
        <f t="shared" si="51"/>
      </c>
      <c r="T126" s="52">
        <f t="shared" si="52"/>
      </c>
      <c r="U126" s="74"/>
      <c r="V126" s="59"/>
    </row>
    <row r="127" spans="1:22" ht="18.75" customHeight="1">
      <c r="A127" s="74"/>
      <c r="B127" s="52">
        <f>IF(ISERROR(#REF!+(#REF!-#REF!)/#REF!*#REF!),"",#REF!+(#REF!-#REF!)/#REF!*#REF!)</f>
      </c>
      <c r="C127" s="53">
        <f>IF(ISERROR(VLOOKUP($B127,[0]!flow,3)),"",VLOOKUP($B127,[0]!flow,3))</f>
      </c>
      <c r="D127" s="51" t="e">
        <f>VLOOKUP($C127,[0]!pipe,2)</f>
        <v>#N/A</v>
      </c>
      <c r="E127" s="51" t="e">
        <f t="shared" si="41"/>
        <v>#N/A</v>
      </c>
      <c r="F127" s="83">
        <f>IF(ISERROR(VLOOKUP($B127,[0]!flow,3)),"",VLOOKUP($B127,[0]!flow,3))</f>
      </c>
      <c r="G127" s="93">
        <f t="shared" si="42"/>
        <v>0</v>
      </c>
      <c r="H127" s="52">
        <f t="shared" si="43"/>
      </c>
      <c r="I127" s="54">
        <f t="shared" si="44"/>
      </c>
      <c r="J127" s="54">
        <f t="shared" si="45"/>
      </c>
      <c r="K127" s="54">
        <f t="shared" si="46"/>
      </c>
      <c r="L127" s="54">
        <f t="shared" si="47"/>
      </c>
      <c r="M127" s="55">
        <f t="shared" si="48"/>
      </c>
      <c r="N127" s="75"/>
      <c r="O127" s="52">
        <f t="shared" si="53"/>
      </c>
      <c r="P127" s="75"/>
      <c r="Q127" s="57">
        <f t="shared" si="49"/>
        <v>0</v>
      </c>
      <c r="R127" s="57">
        <f t="shared" si="50"/>
        <v>0</v>
      </c>
      <c r="S127" s="57">
        <f t="shared" si="51"/>
      </c>
      <c r="T127" s="52">
        <f t="shared" si="52"/>
      </c>
      <c r="U127" s="74"/>
      <c r="V127" s="59"/>
    </row>
    <row r="128" spans="1:22" ht="18.75" customHeight="1">
      <c r="A128" s="74"/>
      <c r="B128" s="52">
        <f>IF(ISERROR(#REF!+(#REF!-#REF!)/#REF!*#REF!),"",#REF!+(#REF!-#REF!)/#REF!*#REF!)</f>
      </c>
      <c r="C128" s="53">
        <f>IF(ISERROR(VLOOKUP($B128,[0]!flow,3)),"",VLOOKUP($B128,[0]!flow,3))</f>
      </c>
      <c r="D128" s="51" t="e">
        <f>VLOOKUP($C128,[0]!pipe,2)</f>
        <v>#N/A</v>
      </c>
      <c r="E128" s="51" t="e">
        <f t="shared" si="41"/>
        <v>#N/A</v>
      </c>
      <c r="F128" s="83">
        <f>IF(ISERROR(VLOOKUP($B128,[0]!flow,3)),"",VLOOKUP($B128,[0]!flow,3))</f>
      </c>
      <c r="G128" s="93">
        <f t="shared" si="42"/>
        <v>0</v>
      </c>
      <c r="H128" s="52">
        <f t="shared" si="43"/>
      </c>
      <c r="I128" s="54">
        <f t="shared" si="44"/>
      </c>
      <c r="J128" s="54">
        <f t="shared" si="45"/>
      </c>
      <c r="K128" s="54">
        <f t="shared" si="46"/>
      </c>
      <c r="L128" s="54">
        <f t="shared" si="47"/>
      </c>
      <c r="M128" s="55">
        <f t="shared" si="48"/>
      </c>
      <c r="N128" s="75"/>
      <c r="O128" s="52">
        <f t="shared" si="53"/>
      </c>
      <c r="P128" s="75"/>
      <c r="Q128" s="57">
        <f t="shared" si="49"/>
        <v>0</v>
      </c>
      <c r="R128" s="57">
        <f t="shared" si="50"/>
        <v>0</v>
      </c>
      <c r="S128" s="57">
        <f t="shared" si="51"/>
      </c>
      <c r="T128" s="52">
        <f t="shared" si="52"/>
      </c>
      <c r="U128" s="74"/>
      <c r="V128" s="59"/>
    </row>
    <row r="129" spans="1:22" ht="18.75" customHeight="1">
      <c r="A129" s="74"/>
      <c r="B129" s="52">
        <f>IF(ISERROR(#REF!+(#REF!-#REF!)/#REF!*#REF!),"",#REF!+(#REF!-#REF!)/#REF!*#REF!)</f>
      </c>
      <c r="C129" s="53">
        <f>IF(ISERROR(VLOOKUP($B129,[0]!flow,3)),"",VLOOKUP($B129,[0]!flow,3))</f>
      </c>
      <c r="D129" s="51" t="e">
        <f>VLOOKUP($C129,[0]!pipe,2)</f>
        <v>#N/A</v>
      </c>
      <c r="E129" s="51" t="e">
        <f t="shared" si="41"/>
        <v>#N/A</v>
      </c>
      <c r="F129" s="83">
        <f>IF(ISERROR(VLOOKUP($B129,[0]!flow,3)),"",VLOOKUP($B129,[0]!flow,3))</f>
      </c>
      <c r="G129" s="93">
        <f t="shared" si="42"/>
        <v>0</v>
      </c>
      <c r="H129" s="52">
        <f t="shared" si="43"/>
      </c>
      <c r="I129" s="54">
        <f t="shared" si="44"/>
      </c>
      <c r="J129" s="54">
        <f t="shared" si="45"/>
      </c>
      <c r="K129" s="54">
        <f t="shared" si="46"/>
      </c>
      <c r="L129" s="54">
        <f t="shared" si="47"/>
      </c>
      <c r="M129" s="55">
        <f t="shared" si="48"/>
      </c>
      <c r="N129" s="75"/>
      <c r="O129" s="52">
        <f t="shared" si="53"/>
      </c>
      <c r="P129" s="75"/>
      <c r="Q129" s="57">
        <f t="shared" si="49"/>
        <v>0</v>
      </c>
      <c r="R129" s="57">
        <f t="shared" si="50"/>
        <v>0</v>
      </c>
      <c r="S129" s="57">
        <f t="shared" si="51"/>
      </c>
      <c r="T129" s="52">
        <f t="shared" si="52"/>
      </c>
      <c r="U129" s="74"/>
      <c r="V129" s="59"/>
    </row>
    <row r="130" spans="1:22" ht="18.75" customHeight="1">
      <c r="A130" s="74"/>
      <c r="B130" s="52">
        <f>IF(ISERROR(#REF!+(#REF!-#REF!)/#REF!*#REF!),"",#REF!+(#REF!-#REF!)/#REF!*#REF!)</f>
      </c>
      <c r="C130" s="53">
        <f>IF(ISERROR(VLOOKUP($B130,[0]!flow,3)),"",VLOOKUP($B130,[0]!flow,3))</f>
      </c>
      <c r="D130" s="51" t="e">
        <f>VLOOKUP($C130,[0]!pipe,2)</f>
        <v>#N/A</v>
      </c>
      <c r="E130" s="51" t="e">
        <f t="shared" si="41"/>
        <v>#N/A</v>
      </c>
      <c r="F130" s="83">
        <f>IF(ISERROR(VLOOKUP($B130,[0]!flow,3)),"",VLOOKUP($B130,[0]!flow,3))</f>
      </c>
      <c r="G130" s="93">
        <f t="shared" si="42"/>
        <v>0</v>
      </c>
      <c r="H130" s="52">
        <f t="shared" si="43"/>
      </c>
      <c r="I130" s="54">
        <f t="shared" si="44"/>
      </c>
      <c r="J130" s="54">
        <f t="shared" si="45"/>
      </c>
      <c r="K130" s="54">
        <f t="shared" si="46"/>
      </c>
      <c r="L130" s="54">
        <f t="shared" si="47"/>
      </c>
      <c r="M130" s="55">
        <f t="shared" si="48"/>
      </c>
      <c r="N130" s="75"/>
      <c r="O130" s="52">
        <f t="shared" si="53"/>
      </c>
      <c r="P130" s="75"/>
      <c r="Q130" s="57">
        <f t="shared" si="49"/>
        <v>0</v>
      </c>
      <c r="R130" s="57">
        <f t="shared" si="50"/>
        <v>0</v>
      </c>
      <c r="S130" s="57">
        <f t="shared" si="51"/>
      </c>
      <c r="T130" s="52">
        <f t="shared" si="52"/>
      </c>
      <c r="U130" s="74"/>
      <c r="V130" s="59"/>
    </row>
    <row r="131" spans="1:22" ht="18.75" customHeight="1">
      <c r="A131" s="74"/>
      <c r="B131" s="52">
        <f>IF(ISERROR(#REF!+(#REF!-#REF!)/#REF!*#REF!),"",#REF!+(#REF!-#REF!)/#REF!*#REF!)</f>
      </c>
      <c r="C131" s="53">
        <f>IF(ISERROR(VLOOKUP($B131,[0]!flow,3)),"",VLOOKUP($B131,[0]!flow,3))</f>
      </c>
      <c r="D131" s="51" t="e">
        <f>VLOOKUP($C131,[0]!pipe,2)</f>
        <v>#N/A</v>
      </c>
      <c r="E131" s="51" t="e">
        <f t="shared" si="41"/>
        <v>#N/A</v>
      </c>
      <c r="F131" s="83">
        <f>IF(ISERROR(VLOOKUP($B131,[0]!flow,3)),"",VLOOKUP($B131,[0]!flow,3))</f>
      </c>
      <c r="G131" s="93">
        <f t="shared" si="42"/>
        <v>0</v>
      </c>
      <c r="H131" s="52">
        <f t="shared" si="43"/>
      </c>
      <c r="I131" s="54">
        <f t="shared" si="44"/>
      </c>
      <c r="J131" s="54">
        <f t="shared" si="45"/>
      </c>
      <c r="K131" s="54">
        <f t="shared" si="46"/>
      </c>
      <c r="L131" s="54">
        <f t="shared" si="47"/>
      </c>
      <c r="M131" s="55">
        <f t="shared" si="48"/>
      </c>
      <c r="N131" s="75"/>
      <c r="O131" s="52">
        <f t="shared" si="53"/>
      </c>
      <c r="P131" s="75"/>
      <c r="Q131" s="57">
        <f t="shared" si="49"/>
        <v>0</v>
      </c>
      <c r="R131" s="57">
        <f t="shared" si="50"/>
        <v>0</v>
      </c>
      <c r="S131" s="57">
        <f t="shared" si="51"/>
      </c>
      <c r="T131" s="52">
        <f t="shared" si="52"/>
      </c>
      <c r="U131" s="74"/>
      <c r="V131" s="59"/>
    </row>
    <row r="132" spans="1:22" ht="18.75" customHeight="1">
      <c r="A132" s="74"/>
      <c r="B132" s="52">
        <f>IF(ISERROR(#REF!+(#REF!-#REF!)/#REF!*#REF!),"",#REF!+(#REF!-#REF!)/#REF!*#REF!)</f>
      </c>
      <c r="C132" s="53">
        <f>IF(ISERROR(VLOOKUP($B132,[0]!flow,3)),"",VLOOKUP($B132,[0]!flow,3))</f>
      </c>
      <c r="D132" s="51" t="e">
        <f>VLOOKUP($C132,[0]!pipe,2)</f>
        <v>#N/A</v>
      </c>
      <c r="E132" s="51" t="e">
        <f t="shared" si="41"/>
        <v>#N/A</v>
      </c>
      <c r="F132" s="83">
        <f>IF(ISERROR(VLOOKUP($B132,[0]!flow,3)),"",VLOOKUP($B132,[0]!flow,3))</f>
      </c>
      <c r="G132" s="93">
        <f t="shared" si="42"/>
        <v>0</v>
      </c>
      <c r="H132" s="52">
        <f t="shared" si="43"/>
      </c>
      <c r="I132" s="54">
        <f t="shared" si="44"/>
      </c>
      <c r="J132" s="54">
        <f t="shared" si="45"/>
      </c>
      <c r="K132" s="54">
        <f t="shared" si="46"/>
      </c>
      <c r="L132" s="54">
        <f t="shared" si="47"/>
      </c>
      <c r="M132" s="55">
        <f t="shared" si="48"/>
      </c>
      <c r="N132" s="75"/>
      <c r="O132" s="52">
        <f t="shared" si="53"/>
      </c>
      <c r="P132" s="75"/>
      <c r="Q132" s="57">
        <f t="shared" si="49"/>
        <v>0</v>
      </c>
      <c r="R132" s="57">
        <f t="shared" si="50"/>
        <v>0</v>
      </c>
      <c r="S132" s="57">
        <f t="shared" si="51"/>
      </c>
      <c r="T132" s="52">
        <f t="shared" si="52"/>
      </c>
      <c r="U132" s="74"/>
      <c r="V132" s="59"/>
    </row>
    <row r="133" spans="1:22" ht="18.75" customHeight="1">
      <c r="A133" s="74"/>
      <c r="B133" s="52">
        <f>IF(ISERROR(#REF!+(#REF!-#REF!)/#REF!*#REF!),"",#REF!+(#REF!-#REF!)/#REF!*#REF!)</f>
      </c>
      <c r="C133" s="53">
        <f>IF(ISERROR(VLOOKUP($B133,[0]!flow,3)),"",VLOOKUP($B133,[0]!flow,3))</f>
      </c>
      <c r="D133" s="51" t="e">
        <f>VLOOKUP($C133,[0]!pipe,2)</f>
        <v>#N/A</v>
      </c>
      <c r="E133" s="51" t="e">
        <f t="shared" si="41"/>
        <v>#N/A</v>
      </c>
      <c r="F133" s="83">
        <f>IF(ISERROR(VLOOKUP($B133,[0]!flow,3)),"",VLOOKUP($B133,[0]!flow,3))</f>
      </c>
      <c r="G133" s="93">
        <f t="shared" si="42"/>
        <v>0</v>
      </c>
      <c r="H133" s="52">
        <f t="shared" si="43"/>
      </c>
      <c r="I133" s="54">
        <f t="shared" si="44"/>
      </c>
      <c r="J133" s="54">
        <f t="shared" si="45"/>
      </c>
      <c r="K133" s="54">
        <f t="shared" si="46"/>
      </c>
      <c r="L133" s="54">
        <f t="shared" si="47"/>
      </c>
      <c r="M133" s="55">
        <f t="shared" si="48"/>
      </c>
      <c r="N133" s="75"/>
      <c r="O133" s="52">
        <f t="shared" si="53"/>
      </c>
      <c r="P133" s="75"/>
      <c r="Q133" s="57">
        <f t="shared" si="49"/>
        <v>0</v>
      </c>
      <c r="R133" s="57">
        <f t="shared" si="50"/>
        <v>0</v>
      </c>
      <c r="S133" s="57">
        <f t="shared" si="51"/>
      </c>
      <c r="T133" s="52">
        <f t="shared" si="52"/>
      </c>
      <c r="U133" s="74"/>
      <c r="V133" s="59"/>
    </row>
    <row r="134" spans="1:22" ht="18.75" customHeight="1">
      <c r="A134" s="74"/>
      <c r="B134" s="52">
        <f>IF(ISERROR(#REF!+(#REF!-#REF!)/#REF!*#REF!),"",#REF!+(#REF!-#REF!)/#REF!*#REF!)</f>
      </c>
      <c r="C134" s="53">
        <f>IF(ISERROR(VLOOKUP($B134,[0]!flow,3)),"",VLOOKUP($B134,[0]!flow,3))</f>
      </c>
      <c r="D134" s="51" t="e">
        <f>VLOOKUP($C134,[0]!pipe,2)</f>
        <v>#N/A</v>
      </c>
      <c r="E134" s="51" t="e">
        <f t="shared" si="41"/>
        <v>#N/A</v>
      </c>
      <c r="F134" s="83">
        <f>IF(ISERROR(VLOOKUP($B134,[0]!flow,3)),"",VLOOKUP($B134,[0]!flow,3))</f>
      </c>
      <c r="G134" s="93">
        <f t="shared" si="42"/>
        <v>0</v>
      </c>
      <c r="H134" s="52">
        <f t="shared" si="43"/>
      </c>
      <c r="I134" s="54">
        <f t="shared" si="44"/>
      </c>
      <c r="J134" s="54">
        <f t="shared" si="45"/>
      </c>
      <c r="K134" s="54">
        <f t="shared" si="46"/>
      </c>
      <c r="L134" s="54">
        <f t="shared" si="47"/>
      </c>
      <c r="M134" s="55">
        <f t="shared" si="48"/>
      </c>
      <c r="N134" s="75"/>
      <c r="O134" s="52">
        <f t="shared" si="53"/>
      </c>
      <c r="P134" s="75"/>
      <c r="Q134" s="57">
        <f t="shared" si="49"/>
        <v>0</v>
      </c>
      <c r="R134" s="57">
        <f t="shared" si="50"/>
        <v>0</v>
      </c>
      <c r="S134" s="57">
        <f t="shared" si="51"/>
      </c>
      <c r="T134" s="52">
        <f t="shared" si="52"/>
      </c>
      <c r="U134" s="74"/>
      <c r="V134" s="59"/>
    </row>
    <row r="135" spans="1:22" ht="18.75" customHeight="1">
      <c r="A135" s="74"/>
      <c r="B135" s="52">
        <f>IF(ISERROR(#REF!+(#REF!-#REF!)/#REF!*#REF!),"",#REF!+(#REF!-#REF!)/#REF!*#REF!)</f>
      </c>
      <c r="C135" s="53">
        <f>IF(ISERROR(VLOOKUP($B135,[0]!flow,3)),"",VLOOKUP($B135,[0]!flow,3))</f>
      </c>
      <c r="D135" s="51" t="e">
        <f>VLOOKUP($C135,[0]!pipe,2)</f>
        <v>#N/A</v>
      </c>
      <c r="E135" s="51" t="e">
        <f t="shared" si="41"/>
        <v>#N/A</v>
      </c>
      <c r="F135" s="83">
        <f>IF(ISERROR(VLOOKUP($B135,[0]!flow,3)),"",VLOOKUP($B135,[0]!flow,3))</f>
      </c>
      <c r="G135" s="93">
        <f t="shared" si="42"/>
        <v>0</v>
      </c>
      <c r="H135" s="52">
        <f t="shared" si="43"/>
      </c>
      <c r="I135" s="54">
        <f t="shared" si="44"/>
      </c>
      <c r="J135" s="54">
        <f t="shared" si="45"/>
      </c>
      <c r="K135" s="54">
        <f t="shared" si="46"/>
      </c>
      <c r="L135" s="54">
        <f t="shared" si="47"/>
      </c>
      <c r="M135" s="55">
        <f t="shared" si="48"/>
      </c>
      <c r="N135" s="75"/>
      <c r="O135" s="52">
        <f t="shared" si="53"/>
      </c>
      <c r="P135" s="75"/>
      <c r="Q135" s="57">
        <f t="shared" si="49"/>
        <v>0</v>
      </c>
      <c r="R135" s="57">
        <f t="shared" si="50"/>
        <v>0</v>
      </c>
      <c r="S135" s="57">
        <f t="shared" si="51"/>
      </c>
      <c r="T135" s="52">
        <f t="shared" si="52"/>
      </c>
      <c r="U135" s="74"/>
      <c r="V135" s="59"/>
    </row>
    <row r="136" spans="1:22" ht="18.75" customHeight="1">
      <c r="A136" s="74"/>
      <c r="B136" s="52">
        <f>IF(ISERROR(#REF!+(#REF!-#REF!)/#REF!*#REF!),"",#REF!+(#REF!-#REF!)/#REF!*#REF!)</f>
      </c>
      <c r="C136" s="53">
        <f>IF(ISERROR(VLOOKUP($B136,[0]!flow,3)),"",VLOOKUP($B136,[0]!flow,3))</f>
      </c>
      <c r="D136" s="51" t="e">
        <f>VLOOKUP($C136,[0]!pipe,2)</f>
        <v>#N/A</v>
      </c>
      <c r="E136" s="51" t="e">
        <f t="shared" si="41"/>
        <v>#N/A</v>
      </c>
      <c r="F136" s="83">
        <f>IF(ISERROR(VLOOKUP($B136,[0]!flow,3)),"",VLOOKUP($B136,[0]!flow,3))</f>
      </c>
      <c r="G136" s="93">
        <f t="shared" si="42"/>
        <v>0</v>
      </c>
      <c r="H136" s="52">
        <f t="shared" si="43"/>
      </c>
      <c r="I136" s="54">
        <f t="shared" si="44"/>
      </c>
      <c r="J136" s="54">
        <f t="shared" si="45"/>
      </c>
      <c r="K136" s="54">
        <f t="shared" si="46"/>
      </c>
      <c r="L136" s="54">
        <f t="shared" si="47"/>
      </c>
      <c r="M136" s="55">
        <f t="shared" si="48"/>
      </c>
      <c r="N136" s="75"/>
      <c r="O136" s="52">
        <f t="shared" si="53"/>
      </c>
      <c r="P136" s="75"/>
      <c r="Q136" s="57">
        <f t="shared" si="49"/>
        <v>0</v>
      </c>
      <c r="R136" s="57">
        <f t="shared" si="50"/>
        <v>0</v>
      </c>
      <c r="S136" s="57">
        <f t="shared" si="51"/>
      </c>
      <c r="T136" s="52">
        <f t="shared" si="52"/>
      </c>
      <c r="U136" s="74"/>
      <c r="V136" s="59"/>
    </row>
    <row r="137" spans="1:22" ht="18.75" customHeight="1">
      <c r="A137" s="74"/>
      <c r="B137" s="52">
        <f>IF(ISERROR(#REF!+(#REF!-#REF!)/#REF!*#REF!),"",#REF!+(#REF!-#REF!)/#REF!*#REF!)</f>
      </c>
      <c r="C137" s="53">
        <f>IF(ISERROR(VLOOKUP($B137,[0]!flow,3)),"",VLOOKUP($B137,[0]!flow,3))</f>
      </c>
      <c r="D137" s="51" t="e">
        <f>VLOOKUP($C137,[0]!pipe,2)</f>
        <v>#N/A</v>
      </c>
      <c r="E137" s="51" t="e">
        <f t="shared" si="41"/>
        <v>#N/A</v>
      </c>
      <c r="F137" s="83">
        <f>IF(ISERROR(VLOOKUP($B137,[0]!flow,3)),"",VLOOKUP($B137,[0]!flow,3))</f>
      </c>
      <c r="G137" s="93">
        <f t="shared" si="42"/>
        <v>0</v>
      </c>
      <c r="H137" s="52">
        <f t="shared" si="43"/>
      </c>
      <c r="I137" s="54">
        <f t="shared" si="44"/>
      </c>
      <c r="J137" s="54">
        <f t="shared" si="45"/>
      </c>
      <c r="K137" s="54">
        <f t="shared" si="46"/>
      </c>
      <c r="L137" s="54">
        <f t="shared" si="47"/>
      </c>
      <c r="M137" s="55">
        <f t="shared" si="48"/>
      </c>
      <c r="N137" s="75"/>
      <c r="O137" s="52">
        <f t="shared" si="53"/>
      </c>
      <c r="P137" s="75"/>
      <c r="Q137" s="57">
        <f t="shared" si="49"/>
        <v>0</v>
      </c>
      <c r="R137" s="57">
        <f t="shared" si="50"/>
        <v>0</v>
      </c>
      <c r="S137" s="57">
        <f t="shared" si="51"/>
      </c>
      <c r="T137" s="52">
        <f t="shared" si="52"/>
      </c>
      <c r="U137" s="74"/>
      <c r="V137" s="59"/>
    </row>
    <row r="138" spans="1:22" ht="18.75" customHeight="1">
      <c r="A138" s="74"/>
      <c r="B138" s="52">
        <f>IF(ISERROR(#REF!+(#REF!-#REF!)/#REF!*#REF!),"",#REF!+(#REF!-#REF!)/#REF!*#REF!)</f>
      </c>
      <c r="C138" s="53">
        <f>IF(ISERROR(VLOOKUP($B138,[0]!flow,3)),"",VLOOKUP($B138,[0]!flow,3))</f>
      </c>
      <c r="D138" s="51" t="e">
        <f>VLOOKUP($C138,[0]!pipe,2)</f>
        <v>#N/A</v>
      </c>
      <c r="E138" s="51" t="e">
        <f t="shared" si="41"/>
        <v>#N/A</v>
      </c>
      <c r="F138" s="83">
        <f>IF(ISERROR(VLOOKUP($B138,[0]!flow,3)),"",VLOOKUP($B138,[0]!flow,3))</f>
      </c>
      <c r="G138" s="93">
        <f t="shared" si="42"/>
        <v>0</v>
      </c>
      <c r="H138" s="52">
        <f t="shared" si="43"/>
      </c>
      <c r="I138" s="54">
        <f t="shared" si="44"/>
      </c>
      <c r="J138" s="54">
        <f t="shared" si="45"/>
      </c>
      <c r="K138" s="54">
        <f t="shared" si="46"/>
      </c>
      <c r="L138" s="54">
        <f t="shared" si="47"/>
      </c>
      <c r="M138" s="55">
        <f t="shared" si="48"/>
      </c>
      <c r="N138" s="75"/>
      <c r="O138" s="52">
        <f t="shared" si="53"/>
      </c>
      <c r="P138" s="75"/>
      <c r="Q138" s="57">
        <f t="shared" si="49"/>
        <v>0</v>
      </c>
      <c r="R138" s="57">
        <f t="shared" si="50"/>
        <v>0</v>
      </c>
      <c r="S138" s="57">
        <f t="shared" si="51"/>
      </c>
      <c r="T138" s="52">
        <f t="shared" si="52"/>
      </c>
      <c r="U138" s="74"/>
      <c r="V138" s="59"/>
    </row>
    <row r="139" spans="1:22" ht="18.75" customHeight="1">
      <c r="A139" s="74"/>
      <c r="B139" s="52">
        <f>IF(ISERROR(#REF!+(#REF!-#REF!)/#REF!*#REF!),"",#REF!+(#REF!-#REF!)/#REF!*#REF!)</f>
      </c>
      <c r="C139" s="53">
        <f>IF(ISERROR(VLOOKUP($B139,[0]!flow,3)),"",VLOOKUP($B139,[0]!flow,3))</f>
      </c>
      <c r="D139" s="51" t="e">
        <f>VLOOKUP($C139,[0]!pipe,2)</f>
        <v>#N/A</v>
      </c>
      <c r="E139" s="51" t="e">
        <f t="shared" si="41"/>
        <v>#N/A</v>
      </c>
      <c r="F139" s="83">
        <f>IF(ISERROR(VLOOKUP($B139,[0]!flow,3)),"",VLOOKUP($B139,[0]!flow,3))</f>
      </c>
      <c r="G139" s="93">
        <f t="shared" si="42"/>
        <v>0</v>
      </c>
      <c r="H139" s="52">
        <f t="shared" si="43"/>
      </c>
      <c r="I139" s="54">
        <f t="shared" si="44"/>
      </c>
      <c r="J139" s="54">
        <f t="shared" si="45"/>
      </c>
      <c r="K139" s="54">
        <f t="shared" si="46"/>
      </c>
      <c r="L139" s="54">
        <f t="shared" si="47"/>
      </c>
      <c r="M139" s="55">
        <f t="shared" si="48"/>
      </c>
      <c r="N139" s="75"/>
      <c r="O139" s="52">
        <f t="shared" si="53"/>
      </c>
      <c r="P139" s="75"/>
      <c r="Q139" s="57">
        <f t="shared" si="49"/>
        <v>0</v>
      </c>
      <c r="R139" s="57">
        <f t="shared" si="50"/>
        <v>0</v>
      </c>
      <c r="S139" s="57">
        <f t="shared" si="51"/>
      </c>
      <c r="T139" s="52">
        <f t="shared" si="52"/>
      </c>
      <c r="U139" s="74"/>
      <c r="V139" s="59"/>
    </row>
    <row r="140" spans="1:22" ht="18.75" customHeight="1">
      <c r="A140" s="74"/>
      <c r="B140" s="52">
        <f>IF(ISERROR(#REF!+(#REF!-#REF!)/#REF!*#REF!),"",#REF!+(#REF!-#REF!)/#REF!*#REF!)</f>
      </c>
      <c r="C140" s="53">
        <f>IF(ISERROR(VLOOKUP($B140,[0]!flow,3)),"",VLOOKUP($B140,[0]!flow,3))</f>
      </c>
      <c r="D140" s="51" t="e">
        <f>VLOOKUP($C140,[0]!pipe,2)</f>
        <v>#N/A</v>
      </c>
      <c r="E140" s="51" t="e">
        <f>(D140/2000)*(D140/2000)*3.14</f>
        <v>#N/A</v>
      </c>
      <c r="F140" s="83">
        <f>IF(ISERROR(VLOOKUP($B140,[0]!flow,3)),"",VLOOKUP($B140,[0]!flow,3))</f>
      </c>
      <c r="G140" s="93">
        <f>IF(ISERROR(IF(C140=F140,$F$2,IF(C140&gt;F140,$F$3,$F$4))),"",IF(C140=F140,$F$2,IF(C140&gt;F140,$F$3,$F$4)))</f>
        <v>0</v>
      </c>
      <c r="H140" s="52">
        <f t="shared" si="43"/>
      </c>
      <c r="I140" s="54">
        <f t="shared" si="44"/>
      </c>
      <c r="J140" s="54">
        <f>IF(ISERROR(I140*0.552),"",I140*0.552)</f>
      </c>
      <c r="K140" s="54">
        <f>IF(ISERROR(H140/J140),"",H140/J140)</f>
      </c>
      <c r="L140" s="54">
        <f>IF(ISERROR(K140^1.771479),"",K140^1.771479)</f>
      </c>
      <c r="M140" s="55">
        <f>IF(ISERROR(L140*100),"",L140*100)</f>
      </c>
      <c r="N140" s="75"/>
      <c r="O140" s="52">
        <f t="shared" si="53"/>
      </c>
      <c r="P140" s="75"/>
      <c r="Q140" s="57">
        <f>IF(ISERROR(P140*$T$7),"",P140*$T$7)</f>
        <v>0</v>
      </c>
      <c r="R140" s="57">
        <f>IF(ISERROR(Q140+P140),"",Q140+P140)</f>
        <v>0</v>
      </c>
      <c r="S140" s="57">
        <f>IF(ISERROR(L140*R140),"",L140*R140)</f>
      </c>
      <c r="T140" s="52">
        <f>IF(ISERROR(O140-S140),"",O140-S140)</f>
      </c>
      <c r="U140" s="74"/>
      <c r="V140" s="59"/>
    </row>
    <row r="141" spans="1:22" ht="18.75" customHeight="1">
      <c r="A141" s="74"/>
      <c r="B141" s="52">
        <f>IF(ISERROR(#REF!+(#REF!-#REF!)/#REF!*#REF!),"",#REF!+(#REF!-#REF!)/#REF!*#REF!)</f>
      </c>
      <c r="C141" s="53">
        <f>IF(ISERROR(VLOOKUP($B141,[0]!flow,3)),"",VLOOKUP($B141,[0]!flow,3))</f>
      </c>
      <c r="D141" s="51" t="e">
        <f>VLOOKUP($C141,[0]!pipe,2)</f>
        <v>#N/A</v>
      </c>
      <c r="E141" s="51" t="e">
        <f>(D141/2000)*(D141/2000)*3.14</f>
        <v>#N/A</v>
      </c>
      <c r="F141" s="83">
        <f>IF(ISERROR(VLOOKUP($B141,[0]!flow,3)),"",VLOOKUP($B141,[0]!flow,3))</f>
      </c>
      <c r="G141" s="93">
        <f>IF(ISERROR(IF(C141=F141,$F$2,IF(C141&gt;F141,$F$3,$F$4))),"",IF(C141=F141,$F$2,IF(C141&gt;F141,$F$3,$F$4)))</f>
        <v>0</v>
      </c>
      <c r="H141" s="52">
        <f t="shared" si="43"/>
      </c>
      <c r="I141" s="54">
        <f t="shared" si="44"/>
      </c>
      <c r="J141" s="54">
        <f>IF(ISERROR(I141*0.552),"",I141*0.552)</f>
      </c>
      <c r="K141" s="54">
        <f>IF(ISERROR(H141/J141),"",H141/J141)</f>
      </c>
      <c r="L141" s="54">
        <f>IF(ISERROR(K141^1.771479),"",K141^1.771479)</f>
      </c>
      <c r="M141" s="55">
        <f>IF(ISERROR(L141*100),"",L141*100)</f>
      </c>
      <c r="N141" s="75"/>
      <c r="O141" s="52">
        <f t="shared" si="53"/>
      </c>
      <c r="P141" s="75"/>
      <c r="Q141" s="57">
        <f>IF(ISERROR(P141*$T$7),"",P141*$T$7)</f>
        <v>0</v>
      </c>
      <c r="R141" s="57">
        <f>IF(ISERROR(Q141+P141),"",Q141+P141)</f>
        <v>0</v>
      </c>
      <c r="S141" s="57">
        <f>IF(ISERROR(L141*R141),"",L141*R141)</f>
      </c>
      <c r="T141" s="52">
        <f>IF(ISERROR(O141-S141),"",O141-S141)</f>
      </c>
      <c r="U141" s="74"/>
      <c r="V141" s="59"/>
    </row>
    <row r="142" spans="1:22" ht="18.75" customHeight="1">
      <c r="A142" s="76"/>
      <c r="B142" s="67">
        <f>IF(ISERROR(#REF!+(#REF!-#REF!)/#REF!*#REF!),"",#REF!+(#REF!-#REF!)/#REF!*#REF!)</f>
      </c>
      <c r="C142" s="68">
        <f>IF(ISERROR(VLOOKUP($B142,[0]!flow,3)),"",VLOOKUP($B142,[0]!flow,3))</f>
      </c>
      <c r="D142" s="51" t="e">
        <f>VLOOKUP($C142,[0]!pipe,2)</f>
        <v>#N/A</v>
      </c>
      <c r="E142" s="51" t="e">
        <f>(D142/2000)*(D142/2000)*3.14</f>
        <v>#N/A</v>
      </c>
      <c r="F142" s="83">
        <f>IF(ISERROR(VLOOKUP($B142,[0]!flow,3)),"",VLOOKUP($B142,[0]!flow,3))</f>
      </c>
      <c r="G142" s="94">
        <f>IF(ISERROR(IF(C142=F142,$F$2,IF(C142&gt;F142,$F$3,$F$4))),"",IF(C142=F142,$F$2,IF(C142&gt;F142,$F$3,$F$4)))</f>
        <v>0</v>
      </c>
      <c r="H142" s="67">
        <f t="shared" si="43"/>
      </c>
      <c r="I142" s="69">
        <f t="shared" si="44"/>
      </c>
      <c r="J142" s="69">
        <f>IF(ISERROR(I142*0.552),"",I142*0.552)</f>
      </c>
      <c r="K142" s="69">
        <f>IF(ISERROR(H142/J142),"",H142/J142)</f>
      </c>
      <c r="L142" s="69">
        <f>IF(ISERROR(K142^1.771479),"",K142^1.771479)</f>
      </c>
      <c r="M142" s="70">
        <f>IF(ISERROR(L142*100),"",L142*100)</f>
      </c>
      <c r="N142" s="77"/>
      <c r="O142" s="67">
        <f t="shared" si="53"/>
      </c>
      <c r="P142" s="77"/>
      <c r="Q142" s="72">
        <f>IF(ISERROR(P142*$T$7),"",P142*$T$7)</f>
        <v>0</v>
      </c>
      <c r="R142" s="72">
        <f>IF(ISERROR(Q142+P142),"",Q142+P142)</f>
        <v>0</v>
      </c>
      <c r="S142" s="72">
        <f>IF(ISERROR(L142*R142),"",L142*R142)</f>
      </c>
      <c r="T142" s="67">
        <f>IF(ISERROR(O142-S142),"",O142-S142)</f>
      </c>
      <c r="U142" s="76"/>
      <c r="V142" s="73"/>
    </row>
  </sheetData>
  <sheetProtection/>
  <mergeCells count="11">
    <mergeCell ref="G2:H3"/>
    <mergeCell ref="G4:H5"/>
    <mergeCell ref="M2:P3"/>
    <mergeCell ref="M4:P5"/>
    <mergeCell ref="R4:T5"/>
    <mergeCell ref="V4:V5"/>
    <mergeCell ref="V2:V3"/>
    <mergeCell ref="M7:S7"/>
    <mergeCell ref="Q2:Q3"/>
    <mergeCell ref="Q4:Q5"/>
    <mergeCell ref="R2:T3"/>
  </mergeCells>
  <conditionalFormatting sqref="D137:E142">
    <cfRule type="expression" priority="1" dxfId="12" stopIfTrue="1">
      <formula>ISNA(D143)</formula>
    </cfRule>
  </conditionalFormatting>
  <conditionalFormatting sqref="G11">
    <cfRule type="expression" priority="2" dxfId="13" stopIfTrue="1">
      <formula>ISNA(G23)</formula>
    </cfRule>
  </conditionalFormatting>
  <conditionalFormatting sqref="C12:C142 F12:F142 O12:O142">
    <cfRule type="expression" priority="3" dxfId="12" stopIfTrue="1">
      <formula>ISNA(C12)</formula>
    </cfRule>
  </conditionalFormatting>
  <printOptions/>
  <pageMargins left="0.4724409448818898" right="0.4724409448818898" top="0.7874015748031497" bottom="0.7874015748031497" header="0.3937007874015748" footer="0.3937007874015748"/>
  <pageSetup fitToHeight="0" fitToWidth="1" horizontalDpi="600" verticalDpi="600" orientation="portrait" paperSize="9" scale="53" r:id="rId1"/>
  <headerFooter alignWithMargins="0">
    <oddHeader>&amp;C&amp;F</oddHeader>
    <oddFooter>&amp;L&amp;Z&amp;F&amp;A&amp;CPage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view="pageBreakPreview" zoomScaleNormal="75" zoomScaleSheetLayoutView="100" zoomScalePageLayoutView="0" workbookViewId="0" topLeftCell="A1">
      <selection activeCell="B6" sqref="B6:C6"/>
    </sheetView>
  </sheetViews>
  <sheetFormatPr defaultColWidth="9.140625" defaultRowHeight="12.75"/>
  <cols>
    <col min="1" max="5" width="4.8515625" style="103" customWidth="1"/>
    <col min="6" max="7" width="4.8515625" style="104" customWidth="1"/>
    <col min="8" max="20" width="4.8515625" style="103" customWidth="1"/>
    <col min="21" max="23" width="4.7109375" style="103" customWidth="1"/>
    <col min="24" max="24" width="4.7109375" style="191" hidden="1" customWidth="1"/>
    <col min="25" max="25" width="6.57421875" style="191" hidden="1" customWidth="1"/>
    <col min="26" max="26" width="6.140625" style="103" customWidth="1"/>
    <col min="27" max="27" width="4.7109375" style="103" customWidth="1"/>
    <col min="28" max="16384" width="9.140625" style="103" customWidth="1"/>
  </cols>
  <sheetData>
    <row r="1" spans="1:20" ht="11.25" customHeight="1">
      <c r="A1" s="96"/>
      <c r="B1" s="97"/>
      <c r="C1" s="97"/>
      <c r="D1" s="97"/>
      <c r="E1" s="97"/>
      <c r="F1" s="98"/>
      <c r="G1" s="99"/>
      <c r="H1" s="97"/>
      <c r="I1" s="97"/>
      <c r="J1" s="97"/>
      <c r="K1" s="97"/>
      <c r="L1" s="100"/>
      <c r="M1" s="101" t="s">
        <v>230</v>
      </c>
      <c r="N1" s="97"/>
      <c r="O1" s="100"/>
      <c r="P1" s="101" t="s">
        <v>231</v>
      </c>
      <c r="Q1" s="97"/>
      <c r="R1" s="100"/>
      <c r="S1" s="101" t="s">
        <v>232</v>
      </c>
      <c r="T1" s="102"/>
    </row>
    <row r="2" spans="1:20" ht="24.75" customHeight="1">
      <c r="A2" s="325"/>
      <c r="B2" s="326"/>
      <c r="C2" s="326"/>
      <c r="D2" s="326"/>
      <c r="E2" s="326"/>
      <c r="F2" s="326"/>
      <c r="G2" s="327"/>
      <c r="H2" s="105" t="s">
        <v>233</v>
      </c>
      <c r="I2" s="106"/>
      <c r="J2" s="106"/>
      <c r="K2" s="106"/>
      <c r="L2" s="107"/>
      <c r="M2" s="108"/>
      <c r="N2" s="328"/>
      <c r="O2" s="329"/>
      <c r="P2" s="108"/>
      <c r="Q2" s="109" t="s">
        <v>234</v>
      </c>
      <c r="R2" s="110"/>
      <c r="S2" s="108"/>
      <c r="T2" s="111"/>
    </row>
    <row r="3" spans="1:20" ht="21.75" customHeight="1">
      <c r="A3" s="112"/>
      <c r="B3" s="113"/>
      <c r="C3" s="114"/>
      <c r="D3" s="114"/>
      <c r="E3" s="114"/>
      <c r="F3" s="115"/>
      <c r="G3" s="116"/>
      <c r="H3" s="117" t="s">
        <v>235</v>
      </c>
      <c r="J3" s="332"/>
      <c r="K3" s="332"/>
      <c r="L3" s="332"/>
      <c r="M3" s="332"/>
      <c r="N3" s="332"/>
      <c r="O3" s="332"/>
      <c r="P3" s="333"/>
      <c r="Q3" s="118" t="s">
        <v>236</v>
      </c>
      <c r="R3" s="119"/>
      <c r="S3" s="119"/>
      <c r="T3" s="120"/>
    </row>
    <row r="4" spans="1:20" ht="21.75" customHeight="1">
      <c r="A4" s="121"/>
      <c r="B4" s="122"/>
      <c r="C4" s="122"/>
      <c r="D4" s="122"/>
      <c r="E4" s="122"/>
      <c r="F4" s="123"/>
      <c r="G4" s="124"/>
      <c r="H4" s="125"/>
      <c r="I4" s="126"/>
      <c r="J4" s="126"/>
      <c r="K4" s="126"/>
      <c r="L4" s="126"/>
      <c r="M4" s="126"/>
      <c r="N4" s="126"/>
      <c r="O4" s="126"/>
      <c r="P4" s="127"/>
      <c r="Q4" s="128" t="s">
        <v>237</v>
      </c>
      <c r="R4" s="129"/>
      <c r="S4" s="129"/>
      <c r="T4" s="130"/>
    </row>
    <row r="5" spans="1:21" ht="19.5" customHeight="1">
      <c r="A5" s="131" t="s">
        <v>75</v>
      </c>
      <c r="B5" s="132"/>
      <c r="C5" s="133"/>
      <c r="D5" s="134" t="s">
        <v>238</v>
      </c>
      <c r="E5" s="135"/>
      <c r="G5" s="136"/>
      <c r="H5" s="137" t="s">
        <v>239</v>
      </c>
      <c r="I5" s="138"/>
      <c r="J5" s="334" t="s">
        <v>299</v>
      </c>
      <c r="K5" s="334"/>
      <c r="L5" s="334"/>
      <c r="M5" s="334"/>
      <c r="N5" s="334"/>
      <c r="O5" s="334"/>
      <c r="P5" s="334"/>
      <c r="Q5" s="139"/>
      <c r="S5" s="114"/>
      <c r="T5" s="140"/>
      <c r="U5" s="141"/>
    </row>
    <row r="6" spans="1:21" ht="19.5" customHeight="1" thickBot="1">
      <c r="A6" s="142" t="s">
        <v>75</v>
      </c>
      <c r="B6" s="330"/>
      <c r="C6" s="331"/>
      <c r="D6" s="143" t="s">
        <v>240</v>
      </c>
      <c r="E6" s="144"/>
      <c r="F6" s="145"/>
      <c r="G6" s="146"/>
      <c r="H6" s="147"/>
      <c r="I6" s="148"/>
      <c r="J6" s="148"/>
      <c r="K6" s="148"/>
      <c r="L6" s="148"/>
      <c r="M6" s="148"/>
      <c r="N6" s="148"/>
      <c r="O6" s="148"/>
      <c r="P6" s="149"/>
      <c r="Q6" s="150"/>
      <c r="R6" s="151"/>
      <c r="S6" s="151"/>
      <c r="T6" s="152"/>
      <c r="U6" s="153"/>
    </row>
    <row r="7" spans="1:21" ht="15" customHeight="1">
      <c r="A7" s="339"/>
      <c r="B7" s="286"/>
      <c r="C7" s="340"/>
      <c r="D7" s="340"/>
      <c r="E7" s="340"/>
      <c r="F7" s="286"/>
      <c r="G7" s="286"/>
      <c r="H7" s="202"/>
      <c r="I7" s="202"/>
      <c r="J7" s="202"/>
      <c r="K7" s="202"/>
      <c r="L7" s="202"/>
      <c r="M7" s="202"/>
      <c r="O7" s="203"/>
      <c r="P7" s="203"/>
      <c r="Q7" s="204"/>
      <c r="R7" s="202"/>
      <c r="S7" s="204"/>
      <c r="T7" s="205"/>
      <c r="U7" s="141"/>
    </row>
    <row r="8" spans="1:21" ht="14.25">
      <c r="A8" s="206"/>
      <c r="B8" s="207"/>
      <c r="C8" s="209" t="s">
        <v>294</v>
      </c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194"/>
      <c r="P8" s="173"/>
      <c r="Q8" s="173"/>
      <c r="R8" s="173"/>
      <c r="S8" s="173"/>
      <c r="T8" s="174"/>
      <c r="U8" s="141"/>
    </row>
    <row r="9" spans="1:21" ht="14.25">
      <c r="A9" s="337"/>
      <c r="B9" s="33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173"/>
      <c r="P9" s="173"/>
      <c r="Q9" s="173"/>
      <c r="R9" s="173"/>
      <c r="S9" s="173"/>
      <c r="T9" s="174"/>
      <c r="U9" s="141"/>
    </row>
    <row r="10" spans="1:21" ht="14.25">
      <c r="A10" s="337"/>
      <c r="B10" s="338"/>
      <c r="C10" s="209" t="s">
        <v>285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173"/>
      <c r="P10" s="173"/>
      <c r="Q10" s="173"/>
      <c r="R10" s="173"/>
      <c r="S10" s="173"/>
      <c r="T10" s="174"/>
      <c r="U10" s="141"/>
    </row>
    <row r="11" spans="1:26" ht="14.25">
      <c r="A11" s="337"/>
      <c r="B11" s="338"/>
      <c r="C11" s="237" t="s">
        <v>286</v>
      </c>
      <c r="D11" s="211"/>
      <c r="E11" s="211"/>
      <c r="F11" s="237"/>
      <c r="G11" s="215"/>
      <c r="H11" s="215"/>
      <c r="I11" s="209"/>
      <c r="J11" s="215"/>
      <c r="K11" s="215" t="s">
        <v>275</v>
      </c>
      <c r="L11" s="212">
        <v>0.18</v>
      </c>
      <c r="M11" s="237" t="s">
        <v>279</v>
      </c>
      <c r="N11" s="209"/>
      <c r="O11" s="173"/>
      <c r="P11" s="173"/>
      <c r="Q11" s="173"/>
      <c r="R11" s="173"/>
      <c r="S11" s="173"/>
      <c r="T11" s="174"/>
      <c r="U11" s="141"/>
      <c r="X11" s="191">
        <v>15</v>
      </c>
      <c r="Y11" s="191">
        <v>11.4</v>
      </c>
      <c r="Z11" s="192"/>
    </row>
    <row r="12" spans="1:26" ht="14.25">
      <c r="A12" s="337"/>
      <c r="B12" s="338"/>
      <c r="C12" s="237" t="s">
        <v>295</v>
      </c>
      <c r="D12" s="211"/>
      <c r="E12" s="211"/>
      <c r="F12" s="237"/>
      <c r="G12" s="215"/>
      <c r="H12" s="215"/>
      <c r="I12" s="209"/>
      <c r="J12" s="215"/>
      <c r="K12" s="215"/>
      <c r="L12" s="212"/>
      <c r="M12" s="237"/>
      <c r="N12" s="209"/>
      <c r="O12" s="173"/>
      <c r="P12" s="173"/>
      <c r="Q12" s="173"/>
      <c r="R12" s="173"/>
      <c r="S12" s="173"/>
      <c r="T12" s="174"/>
      <c r="U12" s="141"/>
      <c r="X12" s="191">
        <v>22</v>
      </c>
      <c r="Y12" s="191">
        <v>13.8</v>
      </c>
      <c r="Z12" s="192"/>
    </row>
    <row r="13" spans="1:26" ht="14.25">
      <c r="A13" s="337"/>
      <c r="B13" s="338"/>
      <c r="C13" s="237"/>
      <c r="D13" s="211"/>
      <c r="E13" s="211"/>
      <c r="F13" s="237"/>
      <c r="G13" s="215"/>
      <c r="H13" s="215"/>
      <c r="I13" s="209"/>
      <c r="J13" s="215"/>
      <c r="K13" s="215"/>
      <c r="L13" s="212"/>
      <c r="M13" s="237"/>
      <c r="N13" s="209"/>
      <c r="O13" s="173"/>
      <c r="P13" s="173"/>
      <c r="Q13" s="173"/>
      <c r="R13" s="173"/>
      <c r="S13" s="173"/>
      <c r="T13" s="174"/>
      <c r="U13" s="141"/>
      <c r="X13" s="191">
        <v>28</v>
      </c>
      <c r="Y13" s="191">
        <v>15</v>
      </c>
      <c r="Z13" s="192"/>
    </row>
    <row r="14" spans="1:26" ht="14.25">
      <c r="A14" s="337"/>
      <c r="B14" s="338"/>
      <c r="C14" s="237" t="s">
        <v>287</v>
      </c>
      <c r="D14" s="211"/>
      <c r="E14" s="211"/>
      <c r="F14" s="237"/>
      <c r="G14" s="215"/>
      <c r="H14" s="215"/>
      <c r="I14" s="209"/>
      <c r="J14" s="215"/>
      <c r="K14" s="215"/>
      <c r="L14" s="212"/>
      <c r="M14" s="237"/>
      <c r="N14" s="209"/>
      <c r="O14" s="173"/>
      <c r="P14" s="173"/>
      <c r="Q14" s="170"/>
      <c r="R14" s="173"/>
      <c r="S14" s="173"/>
      <c r="T14" s="174"/>
      <c r="U14" s="141"/>
      <c r="X14" s="191">
        <v>35</v>
      </c>
      <c r="Y14" s="191">
        <v>17.4</v>
      </c>
      <c r="Z14" s="192"/>
    </row>
    <row r="15" spans="1:26" ht="14.25">
      <c r="A15" s="337"/>
      <c r="B15" s="338"/>
      <c r="C15" s="237" t="s">
        <v>288</v>
      </c>
      <c r="D15" s="237"/>
      <c r="E15" s="237"/>
      <c r="F15" s="237"/>
      <c r="G15" s="215"/>
      <c r="H15" s="211"/>
      <c r="I15" s="211"/>
      <c r="J15" s="215"/>
      <c r="K15" s="215" t="s">
        <v>275</v>
      </c>
      <c r="L15" s="212">
        <v>0.8</v>
      </c>
      <c r="M15" s="237" t="s">
        <v>298</v>
      </c>
      <c r="N15" s="209"/>
      <c r="O15" s="173"/>
      <c r="P15" s="173"/>
      <c r="Q15" s="173"/>
      <c r="R15" s="173"/>
      <c r="S15" s="173"/>
      <c r="T15" s="174"/>
      <c r="U15" s="141"/>
      <c r="X15" s="191">
        <v>42</v>
      </c>
      <c r="Y15" s="193">
        <v>19.2</v>
      </c>
      <c r="Z15" s="193"/>
    </row>
    <row r="16" spans="1:26" ht="14.25">
      <c r="A16" s="337"/>
      <c r="B16" s="338"/>
      <c r="C16" s="237" t="s">
        <v>296</v>
      </c>
      <c r="D16" s="237"/>
      <c r="E16" s="237"/>
      <c r="F16" s="237"/>
      <c r="G16" s="215"/>
      <c r="H16" s="238"/>
      <c r="I16" s="211"/>
      <c r="J16" s="215"/>
      <c r="K16" s="215"/>
      <c r="L16" s="212"/>
      <c r="M16" s="237"/>
      <c r="N16" s="209"/>
      <c r="O16" s="173"/>
      <c r="P16" s="173"/>
      <c r="Q16" s="173"/>
      <c r="R16" s="173"/>
      <c r="S16" s="173"/>
      <c r="T16" s="174"/>
      <c r="U16" s="141"/>
      <c r="X16" s="191">
        <v>54</v>
      </c>
      <c r="Y16" s="192">
        <v>22.2</v>
      </c>
      <c r="Z16" s="192"/>
    </row>
    <row r="17" spans="1:26" ht="14.25">
      <c r="A17" s="337"/>
      <c r="B17" s="338"/>
      <c r="C17" s="237" t="s">
        <v>289</v>
      </c>
      <c r="D17" s="237"/>
      <c r="E17" s="237"/>
      <c r="F17" s="237"/>
      <c r="G17" s="215"/>
      <c r="H17" s="215"/>
      <c r="I17" s="209"/>
      <c r="J17" s="215"/>
      <c r="K17" s="215"/>
      <c r="L17" s="212"/>
      <c r="M17" s="237"/>
      <c r="N17" s="209"/>
      <c r="O17" s="173"/>
      <c r="P17" s="173"/>
      <c r="Q17" s="173"/>
      <c r="R17" s="173"/>
      <c r="S17" s="173"/>
      <c r="T17" s="174"/>
      <c r="U17" s="141"/>
      <c r="X17" s="191">
        <v>67</v>
      </c>
      <c r="Y17" s="192">
        <v>26.4</v>
      </c>
      <c r="Z17" s="192"/>
    </row>
    <row r="18" spans="1:26" ht="14.25">
      <c r="A18" s="337"/>
      <c r="B18" s="338"/>
      <c r="C18" s="237"/>
      <c r="D18" s="237"/>
      <c r="E18" s="237"/>
      <c r="F18" s="215"/>
      <c r="G18" s="211"/>
      <c r="H18" s="238"/>
      <c r="I18" s="211"/>
      <c r="J18" s="212"/>
      <c r="K18" s="237"/>
      <c r="L18" s="209"/>
      <c r="M18" s="209"/>
      <c r="N18" s="209"/>
      <c r="O18" s="173"/>
      <c r="P18" s="173"/>
      <c r="Q18" s="173"/>
      <c r="R18" s="173"/>
      <c r="S18" s="173"/>
      <c r="T18" s="174"/>
      <c r="U18" s="141"/>
      <c r="X18" s="191">
        <v>76</v>
      </c>
      <c r="Y18" s="192">
        <v>30</v>
      </c>
      <c r="Z18" s="192"/>
    </row>
    <row r="19" spans="1:21" ht="14.25">
      <c r="A19" s="337"/>
      <c r="B19" s="338"/>
      <c r="C19" s="239" t="s">
        <v>290</v>
      </c>
      <c r="D19" s="240"/>
      <c r="E19" s="209"/>
      <c r="F19" s="209"/>
      <c r="G19" s="215"/>
      <c r="H19" s="209"/>
      <c r="I19" s="209"/>
      <c r="J19" s="209"/>
      <c r="K19" s="211"/>
      <c r="L19" s="212"/>
      <c r="M19" s="237"/>
      <c r="N19" s="209"/>
      <c r="O19" s="173"/>
      <c r="P19" s="173"/>
      <c r="Q19" s="173"/>
      <c r="R19" s="173"/>
      <c r="S19" s="173"/>
      <c r="T19" s="174"/>
      <c r="U19" s="141"/>
    </row>
    <row r="20" spans="1:21" ht="14.25">
      <c r="A20" s="337"/>
      <c r="B20" s="33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173"/>
      <c r="P20" s="173"/>
      <c r="Q20" s="173"/>
      <c r="R20" s="173"/>
      <c r="S20" s="173"/>
      <c r="T20" s="174"/>
      <c r="U20" s="141"/>
    </row>
    <row r="21" spans="1:21" ht="14.25">
      <c r="A21" s="337"/>
      <c r="B21" s="338"/>
      <c r="C21" s="209" t="s">
        <v>291</v>
      </c>
      <c r="D21" s="209"/>
      <c r="E21" s="209"/>
      <c r="F21" s="209" t="s">
        <v>275</v>
      </c>
      <c r="G21" s="209">
        <f>L11</f>
        <v>0.18</v>
      </c>
      <c r="H21" s="237" t="s">
        <v>279</v>
      </c>
      <c r="I21" s="209"/>
      <c r="J21" s="209"/>
      <c r="K21" s="209"/>
      <c r="L21" s="209"/>
      <c r="M21" s="209"/>
      <c r="N21" s="209"/>
      <c r="O21" s="173"/>
      <c r="P21" s="173"/>
      <c r="Q21" s="173"/>
      <c r="R21" s="173"/>
      <c r="S21" s="173"/>
      <c r="T21" s="174"/>
      <c r="U21" s="141"/>
    </row>
    <row r="22" spans="1:21" ht="14.25">
      <c r="A22" s="337"/>
      <c r="B22" s="338"/>
      <c r="C22" s="209"/>
      <c r="D22" s="209"/>
      <c r="E22" s="209"/>
      <c r="F22" s="209" t="s">
        <v>275</v>
      </c>
      <c r="G22" s="209"/>
      <c r="H22" s="215"/>
      <c r="I22" s="215"/>
      <c r="J22" s="241"/>
      <c r="K22" s="211"/>
      <c r="L22" s="209"/>
      <c r="M22" s="209"/>
      <c r="N22" s="209"/>
      <c r="O22" s="173"/>
      <c r="P22" s="173"/>
      <c r="Q22" s="173"/>
      <c r="R22" s="173"/>
      <c r="S22" s="173"/>
      <c r="T22" s="174"/>
      <c r="U22" s="141"/>
    </row>
    <row r="23" spans="1:21" ht="14.25">
      <c r="A23" s="337"/>
      <c r="B23" s="338"/>
      <c r="C23" s="209" t="s">
        <v>292</v>
      </c>
      <c r="D23" s="209"/>
      <c r="E23" s="209"/>
      <c r="F23" s="209" t="s">
        <v>275</v>
      </c>
      <c r="G23" s="242">
        <f>L15</f>
        <v>0.8</v>
      </c>
      <c r="H23" s="209" t="s">
        <v>293</v>
      </c>
      <c r="I23" s="209"/>
      <c r="J23" s="243"/>
      <c r="K23" s="209"/>
      <c r="L23" s="209"/>
      <c r="M23" s="209"/>
      <c r="N23" s="209"/>
      <c r="O23" s="173"/>
      <c r="P23" s="173"/>
      <c r="Q23" s="173"/>
      <c r="R23" s="173"/>
      <c r="S23" s="173"/>
      <c r="T23" s="174"/>
      <c r="U23" s="141"/>
    </row>
    <row r="24" spans="1:21" ht="14.25">
      <c r="A24" s="337"/>
      <c r="B24" s="338"/>
      <c r="C24" s="209"/>
      <c r="D24" s="209"/>
      <c r="E24" s="209"/>
      <c r="F24" s="209"/>
      <c r="G24" s="209"/>
      <c r="H24" s="209"/>
      <c r="I24" s="215"/>
      <c r="J24" s="211"/>
      <c r="K24" s="211"/>
      <c r="L24" s="209"/>
      <c r="M24" s="209"/>
      <c r="N24" s="209"/>
      <c r="O24" s="173"/>
      <c r="P24" s="173"/>
      <c r="Q24" s="173"/>
      <c r="R24" s="173"/>
      <c r="S24" s="173"/>
      <c r="T24" s="174"/>
      <c r="U24" s="141"/>
    </row>
    <row r="25" spans="1:21" ht="14.25">
      <c r="A25" s="337"/>
      <c r="B25" s="338"/>
      <c r="C25" s="209"/>
      <c r="D25" s="209"/>
      <c r="E25" s="209"/>
      <c r="F25" s="209"/>
      <c r="G25" s="209"/>
      <c r="H25" s="215"/>
      <c r="I25" s="215"/>
      <c r="J25" s="241"/>
      <c r="K25" s="241"/>
      <c r="L25" s="209"/>
      <c r="M25" s="209"/>
      <c r="N25" s="209"/>
      <c r="O25" s="173"/>
      <c r="P25" s="173"/>
      <c r="Q25" s="173"/>
      <c r="R25" s="173"/>
      <c r="S25" s="173"/>
      <c r="T25" s="174"/>
      <c r="U25" s="141"/>
    </row>
    <row r="26" spans="1:21" ht="14.25">
      <c r="A26" s="337"/>
      <c r="B26" s="33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173"/>
      <c r="P26" s="173"/>
      <c r="Q26" s="173"/>
      <c r="R26" s="173"/>
      <c r="S26" s="173"/>
      <c r="T26" s="174"/>
      <c r="U26" s="141"/>
    </row>
    <row r="27" spans="1:21" ht="14.25">
      <c r="A27" s="337"/>
      <c r="B27" s="338"/>
      <c r="C27" s="209"/>
      <c r="D27" s="209"/>
      <c r="E27" s="209"/>
      <c r="F27" s="209"/>
      <c r="G27" s="209"/>
      <c r="H27" s="209"/>
      <c r="I27" s="215"/>
      <c r="J27" s="241"/>
      <c r="K27" s="211"/>
      <c r="L27" s="211"/>
      <c r="M27" s="209"/>
      <c r="N27" s="209"/>
      <c r="O27" s="173"/>
      <c r="P27" s="173"/>
      <c r="Q27" s="173"/>
      <c r="R27" s="173"/>
      <c r="S27" s="173"/>
      <c r="T27" s="174"/>
      <c r="U27" s="141"/>
    </row>
    <row r="28" spans="1:21" ht="14.25">
      <c r="A28" s="337"/>
      <c r="B28" s="338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173"/>
      <c r="P28" s="173"/>
      <c r="Q28" s="173"/>
      <c r="R28" s="173"/>
      <c r="S28" s="173"/>
      <c r="T28" s="174"/>
      <c r="U28" s="141"/>
    </row>
    <row r="29" spans="1:21" ht="14.25">
      <c r="A29" s="337"/>
      <c r="B29" s="33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173"/>
      <c r="P29" s="173"/>
      <c r="Q29" s="173"/>
      <c r="R29" s="173"/>
      <c r="S29" s="173"/>
      <c r="T29" s="174"/>
      <c r="U29" s="141"/>
    </row>
    <row r="30" spans="1:21" ht="14.25">
      <c r="A30" s="337"/>
      <c r="B30" s="33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173"/>
      <c r="P30" s="173"/>
      <c r="Q30" s="173"/>
      <c r="R30" s="173"/>
      <c r="S30" s="173"/>
      <c r="T30" s="174"/>
      <c r="U30" s="141"/>
    </row>
    <row r="31" spans="1:21" ht="14.25">
      <c r="A31" s="337"/>
      <c r="B31" s="338"/>
      <c r="C31" s="237"/>
      <c r="D31" s="211"/>
      <c r="E31" s="211"/>
      <c r="F31" s="237"/>
      <c r="G31" s="215"/>
      <c r="H31" s="215"/>
      <c r="I31" s="209"/>
      <c r="J31" s="215"/>
      <c r="K31" s="215"/>
      <c r="L31" s="212"/>
      <c r="M31" s="237"/>
      <c r="N31" s="209"/>
      <c r="O31" s="173"/>
      <c r="P31" s="173"/>
      <c r="Q31" s="173"/>
      <c r="R31" s="173"/>
      <c r="S31" s="173"/>
      <c r="T31" s="174"/>
      <c r="U31" s="141"/>
    </row>
    <row r="32" spans="1:21" ht="14.25">
      <c r="A32" s="337"/>
      <c r="B32" s="338"/>
      <c r="C32" s="237"/>
      <c r="D32" s="211"/>
      <c r="E32" s="211"/>
      <c r="F32" s="237"/>
      <c r="G32" s="215"/>
      <c r="H32" s="215"/>
      <c r="I32" s="209"/>
      <c r="J32" s="215"/>
      <c r="K32" s="215"/>
      <c r="L32" s="212"/>
      <c r="M32" s="237"/>
      <c r="N32" s="209"/>
      <c r="O32" s="173"/>
      <c r="P32" s="173"/>
      <c r="Q32" s="173"/>
      <c r="R32" s="173"/>
      <c r="S32" s="173"/>
      <c r="T32" s="174"/>
      <c r="U32" s="141"/>
    </row>
    <row r="33" spans="1:21" ht="14.25">
      <c r="A33" s="337"/>
      <c r="B33" s="338"/>
      <c r="C33" s="237"/>
      <c r="D33" s="211"/>
      <c r="E33" s="211"/>
      <c r="F33" s="237"/>
      <c r="G33" s="215"/>
      <c r="H33" s="215"/>
      <c r="I33" s="209"/>
      <c r="J33" s="215"/>
      <c r="K33" s="215"/>
      <c r="L33" s="212"/>
      <c r="M33" s="237"/>
      <c r="N33" s="209"/>
      <c r="O33" s="173"/>
      <c r="P33" s="173"/>
      <c r="Q33" s="173"/>
      <c r="R33" s="173"/>
      <c r="S33" s="173"/>
      <c r="T33" s="174"/>
      <c r="U33" s="141"/>
    </row>
    <row r="34" spans="1:21" ht="14.25">
      <c r="A34" s="337"/>
      <c r="B34" s="338"/>
      <c r="C34" s="237"/>
      <c r="D34" s="211"/>
      <c r="E34" s="211"/>
      <c r="F34" s="237"/>
      <c r="G34" s="215"/>
      <c r="H34" s="215"/>
      <c r="I34" s="209"/>
      <c r="J34" s="215"/>
      <c r="K34" s="215"/>
      <c r="L34" s="212"/>
      <c r="M34" s="237"/>
      <c r="N34" s="209"/>
      <c r="O34" s="173"/>
      <c r="P34" s="173"/>
      <c r="Q34" s="173"/>
      <c r="R34" s="173"/>
      <c r="S34" s="173"/>
      <c r="T34" s="174"/>
      <c r="U34" s="141"/>
    </row>
    <row r="35" spans="1:21" ht="14.25">
      <c r="A35" s="316"/>
      <c r="B35" s="320"/>
      <c r="C35" s="237"/>
      <c r="D35" s="237"/>
      <c r="E35" s="237"/>
      <c r="F35" s="237"/>
      <c r="G35" s="215"/>
      <c r="H35" s="211"/>
      <c r="I35" s="211"/>
      <c r="J35" s="215"/>
      <c r="K35" s="215"/>
      <c r="L35" s="244"/>
      <c r="M35" s="211"/>
      <c r="N35" s="209"/>
      <c r="O35" s="173"/>
      <c r="P35" s="173"/>
      <c r="Q35" s="173"/>
      <c r="R35" s="173"/>
      <c r="S35" s="173"/>
      <c r="T35" s="174"/>
      <c r="U35" s="141"/>
    </row>
    <row r="36" spans="1:21" ht="14.25">
      <c r="A36" s="316"/>
      <c r="B36" s="320"/>
      <c r="C36" s="237"/>
      <c r="D36" s="237"/>
      <c r="E36" s="237"/>
      <c r="F36" s="237"/>
      <c r="G36" s="215"/>
      <c r="H36" s="238"/>
      <c r="I36" s="211"/>
      <c r="J36" s="215"/>
      <c r="K36" s="215"/>
      <c r="L36" s="212"/>
      <c r="M36" s="237"/>
      <c r="N36" s="209"/>
      <c r="O36" s="173"/>
      <c r="P36" s="173"/>
      <c r="Q36" s="173"/>
      <c r="R36" s="173"/>
      <c r="S36" s="173"/>
      <c r="T36" s="174"/>
      <c r="U36" s="141"/>
    </row>
    <row r="37" spans="1:21" ht="14.25">
      <c r="A37" s="316"/>
      <c r="B37" s="320"/>
      <c r="C37" s="237"/>
      <c r="D37" s="237"/>
      <c r="E37" s="237"/>
      <c r="F37" s="237"/>
      <c r="G37" s="215"/>
      <c r="H37" s="215"/>
      <c r="I37" s="209"/>
      <c r="J37" s="215"/>
      <c r="K37" s="215"/>
      <c r="L37" s="212"/>
      <c r="M37" s="237"/>
      <c r="N37" s="209"/>
      <c r="O37" s="173"/>
      <c r="P37" s="173"/>
      <c r="Q37" s="173"/>
      <c r="R37" s="173"/>
      <c r="S37" s="173"/>
      <c r="T37" s="174"/>
      <c r="U37" s="141"/>
    </row>
    <row r="38" spans="1:21" ht="14.25">
      <c r="A38" s="316"/>
      <c r="B38" s="320"/>
      <c r="C38" s="237"/>
      <c r="D38" s="237"/>
      <c r="E38" s="237"/>
      <c r="F38" s="215"/>
      <c r="G38" s="211"/>
      <c r="H38" s="238"/>
      <c r="I38" s="211"/>
      <c r="J38" s="212"/>
      <c r="K38" s="237"/>
      <c r="L38" s="209"/>
      <c r="M38" s="209"/>
      <c r="N38" s="209"/>
      <c r="O38" s="173"/>
      <c r="P38" s="173"/>
      <c r="Q38" s="173"/>
      <c r="R38" s="173"/>
      <c r="S38" s="173"/>
      <c r="T38" s="174"/>
      <c r="U38" s="141"/>
    </row>
    <row r="39" spans="1:21" ht="14.25">
      <c r="A39" s="316"/>
      <c r="B39" s="320"/>
      <c r="C39" s="239"/>
      <c r="D39" s="240"/>
      <c r="E39" s="209"/>
      <c r="F39" s="209"/>
      <c r="G39" s="215"/>
      <c r="H39" s="209"/>
      <c r="I39" s="209"/>
      <c r="J39" s="209"/>
      <c r="K39" s="211"/>
      <c r="L39" s="212"/>
      <c r="M39" s="237"/>
      <c r="N39" s="209"/>
      <c r="O39" s="173"/>
      <c r="P39" s="173"/>
      <c r="Q39" s="173"/>
      <c r="R39" s="173"/>
      <c r="S39" s="173"/>
      <c r="T39" s="174"/>
      <c r="U39" s="141"/>
    </row>
    <row r="40" spans="1:21" ht="14.25">
      <c r="A40" s="316"/>
      <c r="B40" s="320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173"/>
      <c r="P40" s="173"/>
      <c r="Q40" s="173"/>
      <c r="R40" s="173"/>
      <c r="S40" s="173"/>
      <c r="T40" s="174"/>
      <c r="U40" s="141"/>
    </row>
    <row r="41" spans="1:21" ht="14.25">
      <c r="A41" s="316"/>
      <c r="B41" s="320"/>
      <c r="C41" s="209"/>
      <c r="D41" s="209"/>
      <c r="E41" s="209"/>
      <c r="F41" s="209"/>
      <c r="G41" s="242"/>
      <c r="H41" s="237"/>
      <c r="I41" s="209"/>
      <c r="J41" s="209"/>
      <c r="K41" s="209"/>
      <c r="L41" s="209"/>
      <c r="M41" s="209"/>
      <c r="N41" s="209"/>
      <c r="O41" s="173"/>
      <c r="P41" s="173"/>
      <c r="Q41" s="173"/>
      <c r="R41" s="173"/>
      <c r="S41" s="173"/>
      <c r="T41" s="174"/>
      <c r="U41" s="141"/>
    </row>
    <row r="42" spans="1:21" ht="14.25">
      <c r="A42" s="316"/>
      <c r="B42" s="320"/>
      <c r="C42" s="209"/>
      <c r="D42" s="209"/>
      <c r="E42" s="209"/>
      <c r="F42" s="209"/>
      <c r="G42" s="209"/>
      <c r="H42" s="215"/>
      <c r="I42" s="215"/>
      <c r="J42" s="241"/>
      <c r="K42" s="211"/>
      <c r="L42" s="209"/>
      <c r="M42" s="209"/>
      <c r="N42" s="209"/>
      <c r="O42" s="173"/>
      <c r="P42" s="173"/>
      <c r="Q42" s="173"/>
      <c r="R42" s="173"/>
      <c r="S42" s="173"/>
      <c r="T42" s="174"/>
      <c r="U42" s="141"/>
    </row>
    <row r="43" spans="1:21" ht="14.25">
      <c r="A43" s="316"/>
      <c r="B43" s="320"/>
      <c r="C43" s="209"/>
      <c r="D43" s="209"/>
      <c r="E43" s="209"/>
      <c r="F43" s="209"/>
      <c r="G43" s="242"/>
      <c r="H43" s="209"/>
      <c r="I43" s="209"/>
      <c r="J43" s="243"/>
      <c r="K43" s="209"/>
      <c r="L43" s="209"/>
      <c r="M43" s="209"/>
      <c r="N43" s="209"/>
      <c r="O43" s="173"/>
      <c r="P43" s="173"/>
      <c r="Q43" s="173"/>
      <c r="R43" s="173"/>
      <c r="S43" s="173"/>
      <c r="T43" s="174"/>
      <c r="U43" s="141"/>
    </row>
    <row r="44" spans="1:21" ht="14.25">
      <c r="A44" s="316"/>
      <c r="B44" s="320"/>
      <c r="C44" s="209"/>
      <c r="D44" s="209"/>
      <c r="E44" s="209"/>
      <c r="F44" s="209"/>
      <c r="G44" s="209"/>
      <c r="H44" s="209"/>
      <c r="I44" s="215"/>
      <c r="J44" s="211"/>
      <c r="K44" s="211"/>
      <c r="L44" s="209"/>
      <c r="M44" s="209"/>
      <c r="N44" s="209"/>
      <c r="O44" s="173"/>
      <c r="P44" s="173"/>
      <c r="Q44" s="173"/>
      <c r="R44" s="173"/>
      <c r="S44" s="173"/>
      <c r="T44" s="174"/>
      <c r="U44" s="141"/>
    </row>
    <row r="45" spans="1:21" ht="14.25">
      <c r="A45" s="316"/>
      <c r="B45" s="320"/>
      <c r="C45" s="299"/>
      <c r="D45" s="299"/>
      <c r="E45" s="170"/>
      <c r="F45" s="320"/>
      <c r="G45" s="320"/>
      <c r="H45" s="278"/>
      <c r="I45" s="278"/>
      <c r="J45" s="171"/>
      <c r="K45" s="171"/>
      <c r="L45" s="171"/>
      <c r="M45" s="170"/>
      <c r="N45" s="170"/>
      <c r="O45" s="173"/>
      <c r="P45" s="173"/>
      <c r="Q45" s="173"/>
      <c r="R45" s="173"/>
      <c r="S45" s="173"/>
      <c r="T45" s="174"/>
      <c r="U45" s="141"/>
    </row>
    <row r="46" spans="1:21" ht="14.25">
      <c r="A46" s="316"/>
      <c r="B46" s="320"/>
      <c r="C46" s="194"/>
      <c r="D46" s="194"/>
      <c r="E46" s="170"/>
      <c r="F46" s="194"/>
      <c r="G46" s="194"/>
      <c r="H46" s="278"/>
      <c r="I46" s="278"/>
      <c r="J46" s="196"/>
      <c r="K46" s="171"/>
      <c r="L46" s="171"/>
      <c r="M46" s="170"/>
      <c r="N46" s="170"/>
      <c r="O46" s="173"/>
      <c r="P46" s="173"/>
      <c r="Q46" s="173"/>
      <c r="R46" s="173"/>
      <c r="S46" s="173"/>
      <c r="T46" s="174"/>
      <c r="U46" s="141"/>
    </row>
    <row r="47" spans="1:21" ht="14.25">
      <c r="A47" s="316"/>
      <c r="B47" s="320"/>
      <c r="C47" s="299"/>
      <c r="D47" s="299"/>
      <c r="E47" s="170"/>
      <c r="F47" s="320"/>
      <c r="G47" s="320"/>
      <c r="H47" s="278"/>
      <c r="I47" s="278"/>
      <c r="J47" s="171"/>
      <c r="K47" s="171"/>
      <c r="L47" s="171"/>
      <c r="M47" s="170"/>
      <c r="N47" s="170"/>
      <c r="O47" s="173"/>
      <c r="P47" s="173"/>
      <c r="Q47" s="173"/>
      <c r="R47" s="173"/>
      <c r="S47" s="173"/>
      <c r="T47" s="174"/>
      <c r="U47" s="141"/>
    </row>
    <row r="48" spans="1:21" ht="14.25">
      <c r="A48" s="316"/>
      <c r="B48" s="320"/>
      <c r="C48" s="299"/>
      <c r="D48" s="299"/>
      <c r="E48" s="170"/>
      <c r="F48" s="320"/>
      <c r="G48" s="320"/>
      <c r="H48" s="278"/>
      <c r="I48" s="278"/>
      <c r="J48" s="171"/>
      <c r="K48" s="171"/>
      <c r="L48" s="171"/>
      <c r="M48" s="170"/>
      <c r="N48" s="170"/>
      <c r="O48" s="173"/>
      <c r="P48" s="173"/>
      <c r="Q48" s="173"/>
      <c r="R48" s="173"/>
      <c r="S48" s="173"/>
      <c r="T48" s="174"/>
      <c r="U48" s="141"/>
    </row>
    <row r="49" spans="1:20" ht="14.25">
      <c r="A49" s="316"/>
      <c r="B49" s="320"/>
      <c r="C49" s="299"/>
      <c r="D49" s="299"/>
      <c r="E49" s="170"/>
      <c r="F49" s="320"/>
      <c r="G49" s="320"/>
      <c r="H49" s="278"/>
      <c r="I49" s="278"/>
      <c r="J49" s="171"/>
      <c r="K49" s="171"/>
      <c r="L49" s="171"/>
      <c r="M49" s="170"/>
      <c r="N49" s="170"/>
      <c r="O49" s="173"/>
      <c r="P49" s="173"/>
      <c r="Q49" s="173"/>
      <c r="R49" s="173"/>
      <c r="S49" s="173"/>
      <c r="T49" s="174"/>
    </row>
    <row r="50" spans="1:20" ht="15" thickBot="1">
      <c r="A50" s="317"/>
      <c r="B50" s="341"/>
      <c r="C50" s="301"/>
      <c r="D50" s="301"/>
      <c r="E50" s="177"/>
      <c r="F50" s="341"/>
      <c r="G50" s="341"/>
      <c r="H50" s="342"/>
      <c r="I50" s="342"/>
      <c r="J50" s="236"/>
      <c r="K50" s="236"/>
      <c r="L50" s="236"/>
      <c r="M50" s="177"/>
      <c r="N50" s="177"/>
      <c r="O50" s="179"/>
      <c r="P50" s="179"/>
      <c r="Q50" s="179"/>
      <c r="R50" s="179"/>
      <c r="S50" s="179"/>
      <c r="T50" s="180"/>
    </row>
    <row r="51" spans="1:9" ht="14.25">
      <c r="A51" s="181"/>
      <c r="B51" s="181"/>
      <c r="C51" s="182"/>
      <c r="D51" s="181"/>
      <c r="E51" s="181"/>
      <c r="F51" s="181"/>
      <c r="G51" s="183"/>
      <c r="H51" s="181"/>
      <c r="I51" s="182"/>
    </row>
    <row r="52" spans="1:9" ht="14.25">
      <c r="A52" s="184"/>
      <c r="B52" s="181"/>
      <c r="C52" s="182"/>
      <c r="D52" s="181"/>
      <c r="E52" s="181"/>
      <c r="F52" s="181"/>
      <c r="G52" s="183"/>
      <c r="H52" s="181"/>
      <c r="I52" s="182"/>
    </row>
    <row r="53" spans="1:9" ht="14.25">
      <c r="A53" s="181"/>
      <c r="B53" s="181"/>
      <c r="C53" s="182"/>
      <c r="D53" s="181"/>
      <c r="E53" s="181"/>
      <c r="F53" s="181"/>
      <c r="G53" s="183"/>
      <c r="H53" s="181"/>
      <c r="I53" s="182"/>
    </row>
    <row r="54" spans="1:9" ht="14.25">
      <c r="A54" s="185"/>
      <c r="B54" s="181"/>
      <c r="C54" s="182"/>
      <c r="D54" s="181"/>
      <c r="E54" s="181"/>
      <c r="F54" s="181"/>
      <c r="G54" s="183"/>
      <c r="H54" s="181"/>
      <c r="I54" s="182"/>
    </row>
    <row r="55" spans="1:9" ht="14.25">
      <c r="A55" s="181"/>
      <c r="B55" s="181"/>
      <c r="C55" s="182"/>
      <c r="D55" s="181"/>
      <c r="E55" s="181"/>
      <c r="F55" s="181"/>
      <c r="G55" s="183"/>
      <c r="H55" s="181"/>
      <c r="I55" s="182"/>
    </row>
    <row r="56" spans="1:9" ht="14.25">
      <c r="A56" s="184"/>
      <c r="B56" s="181"/>
      <c r="C56" s="182"/>
      <c r="D56" s="184"/>
      <c r="E56" s="181"/>
      <c r="F56" s="181"/>
      <c r="G56" s="186"/>
      <c r="H56" s="181"/>
      <c r="I56" s="182"/>
    </row>
    <row r="57" spans="1:9" ht="14.25">
      <c r="A57" s="181"/>
      <c r="B57" s="181"/>
      <c r="C57" s="182"/>
      <c r="D57" s="181"/>
      <c r="E57" s="181"/>
      <c r="F57" s="181"/>
      <c r="G57" s="183"/>
      <c r="H57" s="181"/>
      <c r="I57" s="182"/>
    </row>
    <row r="58" spans="1:9" ht="14.25">
      <c r="A58" s="185"/>
      <c r="B58" s="187"/>
      <c r="C58" s="182"/>
      <c r="D58" s="183"/>
      <c r="E58" s="188"/>
      <c r="F58" s="181"/>
      <c r="G58" s="183"/>
      <c r="H58" s="189"/>
      <c r="I58" s="182"/>
    </row>
    <row r="59" spans="1:9" ht="14.25">
      <c r="A59" s="181"/>
      <c r="B59" s="181"/>
      <c r="C59" s="182"/>
      <c r="D59" s="181"/>
      <c r="E59" s="181"/>
      <c r="F59" s="181"/>
      <c r="G59" s="183"/>
      <c r="H59" s="190"/>
      <c r="I59" s="182"/>
    </row>
    <row r="60" spans="1:9" ht="14.25">
      <c r="A60" s="181"/>
      <c r="B60" s="181"/>
      <c r="C60" s="182"/>
      <c r="D60" s="181"/>
      <c r="E60" s="181"/>
      <c r="F60" s="181"/>
      <c r="G60" s="183"/>
      <c r="H60" s="181"/>
      <c r="I60" s="182"/>
    </row>
    <row r="61" spans="1:9" ht="14.25">
      <c r="A61" s="181"/>
      <c r="B61" s="181"/>
      <c r="C61" s="182"/>
      <c r="D61" s="181"/>
      <c r="E61" s="181"/>
      <c r="F61" s="181"/>
      <c r="G61" s="186"/>
      <c r="H61" s="181"/>
      <c r="I61" s="182"/>
    </row>
    <row r="62" spans="1:9" ht="14.25">
      <c r="A62" s="181"/>
      <c r="B62" s="181"/>
      <c r="C62" s="182"/>
      <c r="D62" s="181"/>
      <c r="E62" s="181"/>
      <c r="F62" s="181"/>
      <c r="G62" s="183"/>
      <c r="H62" s="181"/>
      <c r="I62" s="182"/>
    </row>
    <row r="63" spans="1:9" ht="14.25">
      <c r="A63" s="181"/>
      <c r="B63" s="181"/>
      <c r="C63" s="182"/>
      <c r="D63" s="181"/>
      <c r="E63" s="181"/>
      <c r="F63" s="181"/>
      <c r="G63" s="185"/>
      <c r="H63" s="181"/>
      <c r="I63" s="182"/>
    </row>
    <row r="64" spans="1:9" ht="14.25">
      <c r="A64" s="181"/>
      <c r="B64" s="181"/>
      <c r="C64" s="182"/>
      <c r="D64" s="181"/>
      <c r="E64" s="181"/>
      <c r="F64" s="181"/>
      <c r="G64" s="183"/>
      <c r="H64" s="181"/>
      <c r="I64" s="182"/>
    </row>
    <row r="65" spans="1:9" ht="14.25">
      <c r="A65" s="181"/>
      <c r="B65" s="181"/>
      <c r="C65" s="182"/>
      <c r="D65" s="181"/>
      <c r="E65" s="181"/>
      <c r="F65" s="181"/>
      <c r="G65" s="183"/>
      <c r="H65" s="189"/>
      <c r="I65" s="182"/>
    </row>
    <row r="66" spans="1:9" ht="14.25">
      <c r="A66" s="181"/>
      <c r="B66" s="181"/>
      <c r="C66" s="182"/>
      <c r="D66" s="181"/>
      <c r="E66" s="181"/>
      <c r="F66" s="181"/>
      <c r="G66" s="183"/>
      <c r="H66" s="181"/>
      <c r="I66" s="182"/>
    </row>
  </sheetData>
  <sheetProtection/>
  <mergeCells count="66">
    <mergeCell ref="F50:G50"/>
    <mergeCell ref="F7:G7"/>
    <mergeCell ref="C7:E7"/>
    <mergeCell ref="H45:I45"/>
    <mergeCell ref="H50:I50"/>
    <mergeCell ref="H46:I46"/>
    <mergeCell ref="H47:I47"/>
    <mergeCell ref="H48:I48"/>
    <mergeCell ref="H49:I49"/>
    <mergeCell ref="C50:D50"/>
    <mergeCell ref="C45:D45"/>
    <mergeCell ref="C47:D47"/>
    <mergeCell ref="C48:D48"/>
    <mergeCell ref="C49:D49"/>
    <mergeCell ref="F47:G47"/>
    <mergeCell ref="F48:G48"/>
    <mergeCell ref="F49:G49"/>
    <mergeCell ref="F45:G45"/>
    <mergeCell ref="A49:B49"/>
    <mergeCell ref="A50:B50"/>
    <mergeCell ref="A7:B7"/>
    <mergeCell ref="A45:B45"/>
    <mergeCell ref="A40:B40"/>
    <mergeCell ref="A39:B39"/>
    <mergeCell ref="A46:B46"/>
    <mergeCell ref="A47:B47"/>
    <mergeCell ref="A48:B48"/>
    <mergeCell ref="A41:B41"/>
    <mergeCell ref="A34:B34"/>
    <mergeCell ref="A35:B35"/>
    <mergeCell ref="A36:B36"/>
    <mergeCell ref="A42:B42"/>
    <mergeCell ref="A43:B43"/>
    <mergeCell ref="A44:B44"/>
    <mergeCell ref="A37:B37"/>
    <mergeCell ref="A38:B3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2:G2"/>
    <mergeCell ref="N2:O2"/>
    <mergeCell ref="B6:C6"/>
    <mergeCell ref="J3:P3"/>
    <mergeCell ref="J5:P5"/>
    <mergeCell ref="A9:B9"/>
  </mergeCells>
  <conditionalFormatting sqref="F9:G34">
    <cfRule type="expression" priority="1" dxfId="12" stopIfTrue="1">
      <formula>ISNA(F9)</formula>
    </cfRule>
  </conditionalFormatting>
  <printOptions horizontalCentered="1" verticalCentered="1"/>
  <pageMargins left="0.41" right="0.196850393700787" top="0.71" bottom="0.48" header="0.511811023622047" footer="0.31496062992126"/>
  <pageSetup fitToHeight="1" fitToWidth="1" horizontalDpi="300" verticalDpi="300" orientation="portrait" paperSize="9" r:id="rId1"/>
  <headerFooter alignWithMargins="0">
    <oddFooter>&amp;L&amp;8&amp;Z&amp;F\&amp;A&amp;R&amp;8&amp;P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G28"/>
  <sheetViews>
    <sheetView zoomScalePageLayoutView="0" workbookViewId="0" topLeftCell="A1">
      <selection activeCell="J6" sqref="J6"/>
    </sheetView>
  </sheetViews>
  <sheetFormatPr defaultColWidth="9.140625" defaultRowHeight="12.75"/>
  <sheetData>
    <row r="1" spans="1:7" ht="12.75">
      <c r="A1" s="6" t="s">
        <v>62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7"/>
      <c r="B3" s="7"/>
      <c r="C3" s="6" t="s">
        <v>63</v>
      </c>
      <c r="D3" s="7"/>
      <c r="E3" s="7"/>
      <c r="F3" s="4" t="s">
        <v>64</v>
      </c>
      <c r="G3" s="4" t="s">
        <v>64</v>
      </c>
    </row>
    <row r="4" spans="1:7" ht="12.75">
      <c r="A4" s="6" t="s">
        <v>65</v>
      </c>
      <c r="B4" s="6" t="s">
        <v>66</v>
      </c>
      <c r="C4" s="6" t="s">
        <v>67</v>
      </c>
      <c r="D4" s="7"/>
      <c r="E4" s="7"/>
      <c r="F4" s="4" t="s">
        <v>68</v>
      </c>
      <c r="G4" s="4" t="s">
        <v>51</v>
      </c>
    </row>
    <row r="5" spans="1:7" ht="25.5">
      <c r="A5" s="1" t="s">
        <v>42</v>
      </c>
      <c r="B5" s="1" t="s">
        <v>43</v>
      </c>
      <c r="C5" s="1" t="s">
        <v>44</v>
      </c>
      <c r="D5" s="1"/>
      <c r="E5" s="1"/>
      <c r="F5" s="1" t="s">
        <v>45</v>
      </c>
      <c r="G5" s="1" t="s">
        <v>46</v>
      </c>
    </row>
    <row r="6" spans="1:7" ht="12.75">
      <c r="A6" s="2">
        <v>1</v>
      </c>
      <c r="B6" s="2">
        <v>0.1</v>
      </c>
      <c r="C6" s="3">
        <v>1.5</v>
      </c>
      <c r="D6" s="3" t="s">
        <v>41</v>
      </c>
      <c r="E6" s="3">
        <v>5</v>
      </c>
      <c r="F6" s="2">
        <v>3.5</v>
      </c>
      <c r="G6" s="2">
        <v>0.1</v>
      </c>
    </row>
    <row r="7" spans="1:7" ht="12.75">
      <c r="A7" s="4">
        <v>5</v>
      </c>
      <c r="B7" s="4">
        <v>0.2</v>
      </c>
      <c r="C7" s="5">
        <v>5</v>
      </c>
      <c r="D7" s="5" t="s">
        <v>41</v>
      </c>
      <c r="E7" s="5">
        <v>10</v>
      </c>
      <c r="F7" s="4">
        <v>5</v>
      </c>
      <c r="G7" s="4">
        <v>0.1</v>
      </c>
    </row>
    <row r="8" spans="1:7" ht="12.75">
      <c r="A8" s="4">
        <v>10</v>
      </c>
      <c r="B8" s="4">
        <v>0.3</v>
      </c>
      <c r="C8" s="5">
        <v>10</v>
      </c>
      <c r="D8" s="5" t="s">
        <v>41</v>
      </c>
      <c r="E8" s="5">
        <v>20</v>
      </c>
      <c r="F8" s="4">
        <v>10</v>
      </c>
      <c r="G8" s="4">
        <v>0.14</v>
      </c>
    </row>
    <row r="9" spans="1:7" ht="12.75">
      <c r="A9" s="4">
        <v>20</v>
      </c>
      <c r="B9" s="4">
        <v>0.44</v>
      </c>
      <c r="C9" s="5">
        <v>20</v>
      </c>
      <c r="D9" s="5" t="s">
        <v>41</v>
      </c>
      <c r="E9" s="5">
        <v>30</v>
      </c>
      <c r="F9" s="4">
        <v>10</v>
      </c>
      <c r="G9" s="4">
        <v>0.12</v>
      </c>
    </row>
    <row r="10" spans="1:7" ht="12.75">
      <c r="A10" s="4">
        <v>30</v>
      </c>
      <c r="B10" s="4">
        <v>0.56</v>
      </c>
      <c r="C10" s="5">
        <v>30</v>
      </c>
      <c r="D10" s="5" t="s">
        <v>41</v>
      </c>
      <c r="E10" s="5">
        <v>50</v>
      </c>
      <c r="F10" s="4">
        <v>20</v>
      </c>
      <c r="G10" s="4">
        <v>0.21</v>
      </c>
    </row>
    <row r="11" spans="1:7" ht="12.75">
      <c r="A11" s="4">
        <v>50</v>
      </c>
      <c r="B11" s="4">
        <v>0.77</v>
      </c>
      <c r="C11" s="5">
        <v>50</v>
      </c>
      <c r="D11" s="5" t="s">
        <v>41</v>
      </c>
      <c r="E11" s="5">
        <v>80</v>
      </c>
      <c r="F11" s="4">
        <v>30</v>
      </c>
      <c r="G11" s="4">
        <v>0.29</v>
      </c>
    </row>
    <row r="12" spans="1:7" ht="12.75">
      <c r="A12" s="4">
        <v>80</v>
      </c>
      <c r="B12" s="4">
        <v>1.06</v>
      </c>
      <c r="C12" s="5">
        <v>80</v>
      </c>
      <c r="D12" s="5" t="s">
        <v>41</v>
      </c>
      <c r="E12" s="5">
        <v>100</v>
      </c>
      <c r="F12" s="4">
        <v>20</v>
      </c>
      <c r="G12" s="4">
        <v>0.19</v>
      </c>
    </row>
    <row r="13" spans="1:7" ht="12.75">
      <c r="A13" s="4">
        <v>100</v>
      </c>
      <c r="B13" s="4">
        <v>1.25</v>
      </c>
      <c r="C13" s="5">
        <v>100</v>
      </c>
      <c r="D13" s="5" t="s">
        <v>41</v>
      </c>
      <c r="E13" s="5">
        <v>150</v>
      </c>
      <c r="F13" s="4">
        <v>50</v>
      </c>
      <c r="G13" s="4">
        <v>0.43</v>
      </c>
    </row>
    <row r="14" spans="1:7" ht="12.75">
      <c r="A14" s="4">
        <v>150</v>
      </c>
      <c r="B14" s="4">
        <v>1.68</v>
      </c>
      <c r="C14" s="5">
        <v>150</v>
      </c>
      <c r="D14" s="5" t="s">
        <v>41</v>
      </c>
      <c r="E14" s="5">
        <v>200</v>
      </c>
      <c r="F14" s="4">
        <v>50</v>
      </c>
      <c r="G14" s="4">
        <v>0.42</v>
      </c>
    </row>
    <row r="15" spans="1:7" ht="12.75">
      <c r="A15" s="4">
        <v>200</v>
      </c>
      <c r="B15" s="4">
        <v>2.1</v>
      </c>
      <c r="C15" s="5">
        <v>200</v>
      </c>
      <c r="D15" s="5" t="s">
        <v>41</v>
      </c>
      <c r="E15" s="5">
        <v>300</v>
      </c>
      <c r="F15" s="4">
        <v>100</v>
      </c>
      <c r="G15" s="4">
        <v>0.7</v>
      </c>
    </row>
    <row r="16" spans="1:7" ht="12.75">
      <c r="A16" s="4">
        <v>300</v>
      </c>
      <c r="B16" s="4">
        <v>2.8</v>
      </c>
      <c r="C16" s="5">
        <v>300</v>
      </c>
      <c r="D16" s="5" t="s">
        <v>41</v>
      </c>
      <c r="E16" s="5">
        <v>400</v>
      </c>
      <c r="F16" s="4">
        <v>100</v>
      </c>
      <c r="G16" s="4">
        <v>0.73</v>
      </c>
    </row>
    <row r="17" spans="1:7" ht="12.75">
      <c r="A17" s="4">
        <v>400</v>
      </c>
      <c r="B17" s="4">
        <v>3.53</v>
      </c>
      <c r="C17" s="5">
        <v>400</v>
      </c>
      <c r="D17" s="5" t="s">
        <v>41</v>
      </c>
      <c r="E17" s="5">
        <v>500</v>
      </c>
      <c r="F17" s="4">
        <v>100</v>
      </c>
      <c r="G17" s="4">
        <v>0.57</v>
      </c>
    </row>
    <row r="18" spans="1:7" ht="12.75">
      <c r="A18" s="4">
        <v>500</v>
      </c>
      <c r="B18" s="4">
        <v>4.1</v>
      </c>
      <c r="C18" s="5">
        <v>500</v>
      </c>
      <c r="D18" s="5" t="s">
        <v>41</v>
      </c>
      <c r="E18" s="5">
        <v>700</v>
      </c>
      <c r="F18" s="4">
        <v>200</v>
      </c>
      <c r="G18" s="4">
        <v>1.15</v>
      </c>
    </row>
    <row r="19" spans="1:7" ht="12.75">
      <c r="A19" s="4">
        <v>700</v>
      </c>
      <c r="B19" s="4">
        <v>5.25</v>
      </c>
      <c r="C19" s="5">
        <v>700</v>
      </c>
      <c r="D19" s="5" t="s">
        <v>41</v>
      </c>
      <c r="E19" s="5">
        <v>1000</v>
      </c>
      <c r="F19" s="4">
        <v>300</v>
      </c>
      <c r="G19" s="4">
        <v>1.55</v>
      </c>
    </row>
    <row r="20" spans="1:7" ht="12.75">
      <c r="A20" s="4">
        <v>1000</v>
      </c>
      <c r="B20" s="4">
        <v>6.8</v>
      </c>
      <c r="C20" s="5">
        <v>1000</v>
      </c>
      <c r="D20" s="5" t="s">
        <v>41</v>
      </c>
      <c r="E20" s="5">
        <v>1500</v>
      </c>
      <c r="F20" s="4">
        <v>500</v>
      </c>
      <c r="G20" s="4">
        <v>2.4</v>
      </c>
    </row>
    <row r="21" spans="1:7" ht="12.75">
      <c r="A21" s="4">
        <v>1500</v>
      </c>
      <c r="B21" s="4">
        <v>9.2</v>
      </c>
      <c r="C21" s="5">
        <v>1500</v>
      </c>
      <c r="D21" s="5" t="s">
        <v>41</v>
      </c>
      <c r="E21" s="5">
        <v>2000</v>
      </c>
      <c r="F21" s="4">
        <v>500</v>
      </c>
      <c r="G21" s="4">
        <v>2</v>
      </c>
    </row>
    <row r="22" spans="1:7" ht="12.75">
      <c r="A22" s="4">
        <v>2000</v>
      </c>
      <c r="B22" s="4">
        <v>11.2</v>
      </c>
      <c r="C22" s="5">
        <v>2000</v>
      </c>
      <c r="D22" s="5" t="s">
        <v>41</v>
      </c>
      <c r="E22" s="5">
        <v>3000</v>
      </c>
      <c r="F22" s="4">
        <v>1000</v>
      </c>
      <c r="G22" s="4">
        <v>4</v>
      </c>
    </row>
    <row r="23" spans="1:7" ht="12.75">
      <c r="A23" s="4">
        <v>3000</v>
      </c>
      <c r="B23" s="4">
        <v>15.2</v>
      </c>
      <c r="C23" s="5">
        <v>3000</v>
      </c>
      <c r="D23" s="5" t="s">
        <v>41</v>
      </c>
      <c r="E23" s="5">
        <v>4000</v>
      </c>
      <c r="F23" s="4">
        <v>1000</v>
      </c>
      <c r="G23" s="4">
        <v>3.3</v>
      </c>
    </row>
    <row r="24" spans="1:7" ht="12.75">
      <c r="A24" s="4">
        <v>4000</v>
      </c>
      <c r="B24" s="4">
        <v>18.5</v>
      </c>
      <c r="C24" s="5">
        <v>4000</v>
      </c>
      <c r="D24" s="5" t="s">
        <v>41</v>
      </c>
      <c r="E24" s="5">
        <v>5000</v>
      </c>
      <c r="F24" s="4">
        <v>1000</v>
      </c>
      <c r="G24" s="4">
        <v>3.5</v>
      </c>
    </row>
    <row r="25" spans="1:7" ht="12.75">
      <c r="A25" s="4">
        <v>5000</v>
      </c>
      <c r="B25" s="4">
        <v>22</v>
      </c>
      <c r="C25" s="5">
        <v>5000</v>
      </c>
      <c r="D25" s="5" t="s">
        <v>41</v>
      </c>
      <c r="E25" s="5">
        <v>6000</v>
      </c>
      <c r="F25" s="4">
        <v>1000</v>
      </c>
      <c r="G25" s="4">
        <v>3.2</v>
      </c>
    </row>
    <row r="26" spans="1:7" ht="12.75">
      <c r="A26" s="4">
        <v>6000</v>
      </c>
      <c r="B26" s="4">
        <v>25.2</v>
      </c>
      <c r="C26" s="5">
        <v>6000</v>
      </c>
      <c r="D26" s="5" t="s">
        <v>41</v>
      </c>
      <c r="E26" s="5">
        <v>7000</v>
      </c>
      <c r="F26" s="4">
        <v>1000</v>
      </c>
      <c r="G26" s="4">
        <v>2.8</v>
      </c>
    </row>
    <row r="27" spans="1:7" ht="12.75">
      <c r="A27" s="4">
        <v>7000</v>
      </c>
      <c r="B27" s="4">
        <v>28</v>
      </c>
      <c r="C27" s="5">
        <v>7000</v>
      </c>
      <c r="D27" s="5" t="s">
        <v>41</v>
      </c>
      <c r="E27" s="5">
        <v>7700</v>
      </c>
      <c r="F27" s="4">
        <v>700</v>
      </c>
      <c r="G27" s="4">
        <v>2</v>
      </c>
    </row>
    <row r="28" spans="1:7" ht="12.75">
      <c r="A28" s="4">
        <v>7700</v>
      </c>
      <c r="B28" s="4">
        <v>30</v>
      </c>
      <c r="C28" s="5">
        <v>7700</v>
      </c>
      <c r="D28" s="5" t="s">
        <v>41</v>
      </c>
      <c r="E28" s="5"/>
      <c r="F28" s="4"/>
      <c r="G28" s="4" t="s">
        <v>47</v>
      </c>
    </row>
  </sheetData>
  <sheetProtection password="E2DE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G19"/>
  <sheetViews>
    <sheetView zoomScalePageLayoutView="0" workbookViewId="0" topLeftCell="A1">
      <selection activeCell="F6" sqref="F6"/>
    </sheetView>
  </sheetViews>
  <sheetFormatPr defaultColWidth="9.140625" defaultRowHeight="12.75"/>
  <sheetData>
    <row r="1" spans="1:7" ht="12.75">
      <c r="A1" s="343" t="s">
        <v>48</v>
      </c>
      <c r="B1" s="344"/>
      <c r="D1" s="6" t="s">
        <v>49</v>
      </c>
      <c r="E1" s="7"/>
      <c r="F1" s="7"/>
      <c r="G1" s="7"/>
    </row>
    <row r="2" spans="1:7" ht="12.75">
      <c r="A2" s="344"/>
      <c r="B2" s="344"/>
      <c r="D2" s="6" t="s">
        <v>50</v>
      </c>
      <c r="E2" s="7"/>
      <c r="F2" s="7"/>
      <c r="G2" s="7"/>
    </row>
    <row r="3" spans="1:7" ht="12.75">
      <c r="A3" s="7"/>
      <c r="B3" s="7"/>
      <c r="C3" s="4"/>
      <c r="D3" s="4"/>
      <c r="E3" s="4" t="s">
        <v>51</v>
      </c>
      <c r="F3" s="4"/>
      <c r="G3" s="4"/>
    </row>
    <row r="4" spans="1:7" ht="12.75">
      <c r="A4" s="6" t="s">
        <v>52</v>
      </c>
      <c r="B4" s="7"/>
      <c r="C4" s="4" t="s">
        <v>53</v>
      </c>
      <c r="D4" s="4" t="s">
        <v>54</v>
      </c>
      <c r="E4" s="4" t="s">
        <v>55</v>
      </c>
      <c r="F4" s="4" t="s">
        <v>56</v>
      </c>
      <c r="G4" s="4" t="s">
        <v>57</v>
      </c>
    </row>
    <row r="5" spans="1:7" ht="12.75">
      <c r="A5" s="1" t="s">
        <v>57</v>
      </c>
      <c r="B5" s="1" t="s">
        <v>58</v>
      </c>
      <c r="C5" s="1" t="s">
        <v>59</v>
      </c>
      <c r="D5" s="1" t="s">
        <v>60</v>
      </c>
      <c r="E5" s="1" t="s">
        <v>43</v>
      </c>
      <c r="F5" s="1" t="s">
        <v>43</v>
      </c>
      <c r="G5" s="1" t="s">
        <v>61</v>
      </c>
    </row>
    <row r="6" spans="1:7" ht="12.75">
      <c r="A6" s="3">
        <v>10</v>
      </c>
      <c r="B6" s="2">
        <v>8.8</v>
      </c>
      <c r="C6" s="9">
        <v>1</v>
      </c>
      <c r="D6" s="8">
        <f aca="true" t="shared" si="0" ref="D6:D18">($B6/2000)*($B6/2000)*PI()</f>
        <v>6.0821233773498395E-05</v>
      </c>
      <c r="E6" s="2">
        <v>0</v>
      </c>
      <c r="F6" s="2">
        <f aca="true" t="shared" si="1" ref="F6:F18">($C6*$D6*1000)</f>
        <v>0.06082123377349839</v>
      </c>
      <c r="G6" s="2">
        <v>10</v>
      </c>
    </row>
    <row r="7" spans="1:7" ht="12.75">
      <c r="A7" s="5">
        <v>12</v>
      </c>
      <c r="B7" s="4">
        <v>10.8</v>
      </c>
      <c r="C7" s="10">
        <v>1</v>
      </c>
      <c r="D7" s="8">
        <f t="shared" si="0"/>
        <v>9.160884177867837E-05</v>
      </c>
      <c r="E7" s="4">
        <f aca="true" t="shared" si="2" ref="E7:E19">F6</f>
        <v>0.06082123377349839</v>
      </c>
      <c r="F7" s="2">
        <f t="shared" si="1"/>
        <v>0.09160884177867837</v>
      </c>
      <c r="G7" s="4">
        <v>12</v>
      </c>
    </row>
    <row r="8" spans="1:7" ht="12.75">
      <c r="A8" s="5">
        <v>15</v>
      </c>
      <c r="B8" s="4">
        <v>13.6</v>
      </c>
      <c r="C8" s="10">
        <v>2</v>
      </c>
      <c r="D8" s="8">
        <f t="shared" si="0"/>
        <v>0.00014526724430199202</v>
      </c>
      <c r="E8" s="4">
        <f t="shared" si="2"/>
        <v>0.09160884177867837</v>
      </c>
      <c r="F8" s="2">
        <f t="shared" si="1"/>
        <v>0.29053448860398406</v>
      </c>
      <c r="G8" s="4">
        <v>15</v>
      </c>
    </row>
    <row r="9" spans="1:7" ht="12.75">
      <c r="A9" s="5">
        <v>22</v>
      </c>
      <c r="B9" s="4">
        <v>20.22</v>
      </c>
      <c r="C9" s="10">
        <v>2</v>
      </c>
      <c r="D9" s="8">
        <f t="shared" si="0"/>
        <v>0.0003211087824679852</v>
      </c>
      <c r="E9" s="4">
        <f t="shared" si="2"/>
        <v>0.29053448860398406</v>
      </c>
      <c r="F9" s="2">
        <f t="shared" si="1"/>
        <v>0.6422175649359705</v>
      </c>
      <c r="G9" s="4">
        <v>22</v>
      </c>
    </row>
    <row r="10" spans="1:7" ht="12.75">
      <c r="A10" s="5">
        <v>28</v>
      </c>
      <c r="B10" s="4">
        <v>26.22</v>
      </c>
      <c r="C10" s="10">
        <v>2</v>
      </c>
      <c r="D10" s="8">
        <f t="shared" si="0"/>
        <v>0.0005399521267170503</v>
      </c>
      <c r="E10" s="4">
        <f t="shared" si="2"/>
        <v>0.6422175649359705</v>
      </c>
      <c r="F10" s="2">
        <f t="shared" si="1"/>
        <v>1.0799042534341006</v>
      </c>
      <c r="G10" s="4">
        <v>28</v>
      </c>
    </row>
    <row r="11" spans="1:7" ht="12.75">
      <c r="A11" s="5">
        <v>35</v>
      </c>
      <c r="B11" s="4">
        <v>32.63</v>
      </c>
      <c r="C11" s="10">
        <v>2</v>
      </c>
      <c r="D11" s="8">
        <f t="shared" si="0"/>
        <v>0.0008362266977982245</v>
      </c>
      <c r="E11" s="4">
        <f t="shared" si="2"/>
        <v>1.0799042534341006</v>
      </c>
      <c r="F11" s="2">
        <f t="shared" si="1"/>
        <v>1.672453395596449</v>
      </c>
      <c r="G11" s="4">
        <v>35</v>
      </c>
    </row>
    <row r="12" spans="1:7" ht="12.75">
      <c r="A12" s="5">
        <v>42</v>
      </c>
      <c r="B12" s="4">
        <v>39.63</v>
      </c>
      <c r="C12" s="10">
        <v>2</v>
      </c>
      <c r="D12" s="8">
        <f t="shared" si="0"/>
        <v>0.0012334967968079223</v>
      </c>
      <c r="E12" s="4">
        <f t="shared" si="2"/>
        <v>1.672453395596449</v>
      </c>
      <c r="F12" s="2">
        <f t="shared" si="1"/>
        <v>2.4669935936158445</v>
      </c>
      <c r="G12" s="4">
        <v>42</v>
      </c>
    </row>
    <row r="13" spans="1:7" ht="12.75">
      <c r="A13" s="5">
        <v>54</v>
      </c>
      <c r="B13" s="4">
        <v>51.63</v>
      </c>
      <c r="C13" s="10">
        <v>2</v>
      </c>
      <c r="D13" s="8">
        <f t="shared" si="0"/>
        <v>0.0020936020335077356</v>
      </c>
      <c r="E13" s="4">
        <f t="shared" si="2"/>
        <v>2.4669935936158445</v>
      </c>
      <c r="F13" s="2">
        <f t="shared" si="1"/>
        <v>4.187204067015471</v>
      </c>
      <c r="G13" s="4">
        <v>54</v>
      </c>
    </row>
    <row r="14" spans="1:7" ht="12.75">
      <c r="A14" s="5">
        <v>67</v>
      </c>
      <c r="B14" s="4">
        <v>64.27</v>
      </c>
      <c r="C14" s="10">
        <v>2</v>
      </c>
      <c r="D14" s="8">
        <f t="shared" si="0"/>
        <v>0.003244191493329075</v>
      </c>
      <c r="E14" s="4">
        <f t="shared" si="2"/>
        <v>4.187204067015471</v>
      </c>
      <c r="F14" s="2">
        <f t="shared" si="1"/>
        <v>6.48838298665815</v>
      </c>
      <c r="G14" s="4">
        <v>67</v>
      </c>
    </row>
    <row r="15" spans="1:7" ht="12.75">
      <c r="A15" s="5">
        <v>76</v>
      </c>
      <c r="B15" s="4">
        <v>73.22</v>
      </c>
      <c r="C15" s="10">
        <v>2</v>
      </c>
      <c r="D15" s="8">
        <f t="shared" si="0"/>
        <v>0.004210651815024435</v>
      </c>
      <c r="E15" s="4">
        <f t="shared" si="2"/>
        <v>6.48838298665815</v>
      </c>
      <c r="F15" s="2">
        <f t="shared" si="1"/>
        <v>8.42130363004887</v>
      </c>
      <c r="G15" s="4">
        <v>76</v>
      </c>
    </row>
    <row r="16" spans="1:7" ht="12.75">
      <c r="A16" s="5">
        <v>108</v>
      </c>
      <c r="B16" s="4">
        <v>105.12</v>
      </c>
      <c r="C16" s="10">
        <v>1.5</v>
      </c>
      <c r="D16" s="8">
        <f t="shared" si="0"/>
        <v>0.008678818094908036</v>
      </c>
      <c r="E16" s="4">
        <f t="shared" si="2"/>
        <v>8.42130363004887</v>
      </c>
      <c r="F16" s="2">
        <f t="shared" si="1"/>
        <v>13.018227142362052</v>
      </c>
      <c r="G16" s="4">
        <v>108</v>
      </c>
    </row>
    <row r="17" spans="1:7" ht="12.75">
      <c r="A17" s="5">
        <v>133</v>
      </c>
      <c r="B17" s="4">
        <v>130.38</v>
      </c>
      <c r="C17" s="10">
        <v>1.5</v>
      </c>
      <c r="D17" s="8">
        <f t="shared" si="0"/>
        <v>0.013350939711455338</v>
      </c>
      <c r="E17" s="4">
        <f t="shared" si="2"/>
        <v>13.018227142362052</v>
      </c>
      <c r="F17" s="2">
        <f t="shared" si="1"/>
        <v>20.02640956718301</v>
      </c>
      <c r="G17" s="4">
        <v>133</v>
      </c>
    </row>
    <row r="18" spans="1:7" ht="12.75">
      <c r="A18" s="5">
        <v>159</v>
      </c>
      <c r="B18" s="4">
        <v>155.58</v>
      </c>
      <c r="C18" s="10">
        <v>1.5</v>
      </c>
      <c r="D18" s="8">
        <f t="shared" si="0"/>
        <v>0.019010669673344728</v>
      </c>
      <c r="E18" s="4">
        <f t="shared" si="2"/>
        <v>20.02640956718301</v>
      </c>
      <c r="F18" s="2">
        <f t="shared" si="1"/>
        <v>28.51600451001709</v>
      </c>
      <c r="G18" s="4">
        <v>159</v>
      </c>
    </row>
    <row r="19" spans="1:7" ht="12.75">
      <c r="A19" s="7"/>
      <c r="B19" s="7"/>
      <c r="C19" s="4"/>
      <c r="D19" s="4"/>
      <c r="E19" s="4">
        <f t="shared" si="2"/>
        <v>28.51600451001709</v>
      </c>
      <c r="F19" s="4"/>
      <c r="G19" s="4" t="s">
        <v>47</v>
      </c>
    </row>
  </sheetData>
  <sheetProtection password="E2DE" sheet="1" objects="1" scenarios="1"/>
  <mergeCells count="1">
    <mergeCell ref="A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Goard</dc:creator>
  <cp:keywords/>
  <dc:description/>
  <cp:lastModifiedBy>Clive pc</cp:lastModifiedBy>
  <cp:lastPrinted>2004-09-24T13:55:59Z</cp:lastPrinted>
  <dcterms:created xsi:type="dcterms:W3CDTF">2004-05-26T13:31:52Z</dcterms:created>
  <dcterms:modified xsi:type="dcterms:W3CDTF">2010-06-15T12:05:26Z</dcterms:modified>
  <cp:category/>
  <cp:version/>
  <cp:contentType/>
  <cp:contentStatus/>
</cp:coreProperties>
</file>