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9405" activeTab="0"/>
  </bookViews>
  <sheets>
    <sheet name="Sheet2" sheetId="1" r:id="rId1"/>
    <sheet name="Sheet3" sheetId="2" r:id="rId2"/>
  </sheets>
  <definedNames>
    <definedName name="allsizes">'Sheet3'!$I$10:$P$61</definedName>
    <definedName name="density">'Sheet3'!$C$10:$C$30</definedName>
    <definedName name="materials2">'Sheet3'!$I$9:$P$9</definedName>
    <definedName name="pipematerials">'Sheet3'!$A$2:$A$8</definedName>
    <definedName name="sizes1">'Sheet3'!$I$10:$I$22</definedName>
    <definedName name="sizes2">'Sheet3'!$K$23:$K$35</definedName>
    <definedName name="sizes3">'Sheet3'!$M$36:$M$48</definedName>
    <definedName name="sizes4">'Sheet3'!$O$49:$O$61</definedName>
    <definedName name="Temperature">'Sheet3'!$B$10:$B$30</definedName>
    <definedName name="temperature2">'Sheet3'!$E$10:$E$30</definedName>
    <definedName name="viscosity">'Sheet3'!$F$10:$F$30</definedName>
  </definedNames>
  <calcPr fullCalcOnLoad="1"/>
</workbook>
</file>

<file path=xl/comments1.xml><?xml version="1.0" encoding="utf-8"?>
<comments xmlns="http://schemas.openxmlformats.org/spreadsheetml/2006/main">
  <authors>
    <author>andrew.maybank</author>
  </authors>
  <commentList>
    <comment ref="B6" authorId="0">
      <text>
        <r>
          <rPr>
            <sz val="8"/>
            <rFont val="Tahoma"/>
            <family val="0"/>
          </rPr>
          <t>Insert required mass flow rate (kg/s)</t>
        </r>
      </text>
    </comment>
    <comment ref="C6" authorId="0">
      <text>
        <r>
          <rPr>
            <sz val="8"/>
            <rFont val="Tahoma"/>
            <family val="0"/>
          </rPr>
          <t>Select mean water temperature (deg C)</t>
        </r>
      </text>
    </comment>
    <comment ref="D6" authorId="0">
      <text>
        <r>
          <rPr>
            <sz val="8"/>
            <rFont val="Tahoma"/>
            <family val="0"/>
          </rPr>
          <t>select nominal pipe size (mm)</t>
        </r>
      </text>
    </comment>
    <comment ref="E6" authorId="0">
      <text>
        <r>
          <rPr>
            <sz val="8"/>
            <rFont val="Tahoma"/>
            <family val="0"/>
          </rPr>
          <t>internal pipe diameter for selected nominal size (mm)</t>
        </r>
      </text>
    </comment>
    <comment ref="F6" authorId="0">
      <text>
        <r>
          <rPr>
            <sz val="8"/>
            <rFont val="Tahoma"/>
            <family val="0"/>
          </rPr>
          <t>relative roughness of internal surface of selected pipework material</t>
        </r>
      </text>
    </comment>
    <comment ref="C2" authorId="0">
      <text>
        <r>
          <rPr>
            <sz val="8"/>
            <rFont val="Tahoma"/>
            <family val="0"/>
          </rPr>
          <t>Select relevant pipework material</t>
        </r>
      </text>
    </comment>
  </commentList>
</comments>
</file>

<file path=xl/sharedStrings.xml><?xml version="1.0" encoding="utf-8"?>
<sst xmlns="http://schemas.openxmlformats.org/spreadsheetml/2006/main" count="102" uniqueCount="65">
  <si>
    <t>Temperature (deg C)</t>
  </si>
  <si>
    <t>Nominal Pipe Size (mm)</t>
  </si>
  <si>
    <r>
      <t xml:space="preserve">Internal Diameter </t>
    </r>
    <r>
      <rPr>
        <i/>
        <sz val="10"/>
        <rFont val="Arial"/>
        <family val="2"/>
      </rPr>
      <t>di</t>
    </r>
    <r>
      <rPr>
        <sz val="10"/>
        <rFont val="Arial"/>
        <family val="0"/>
      </rPr>
      <t xml:space="preserve"> (mm)</t>
    </r>
  </si>
  <si>
    <t>Pipework Material</t>
  </si>
  <si>
    <t>Dynamic Viscosity</t>
  </si>
  <si>
    <t>Kinematic Viscosity</t>
  </si>
  <si>
    <t>PVC-U (PN 16)</t>
  </si>
  <si>
    <t>Pipe Materials:</t>
  </si>
  <si>
    <t>Steel Medium Grade</t>
  </si>
  <si>
    <t>Copper TableX R290</t>
  </si>
  <si>
    <t>Steel Heavy Grade</t>
  </si>
  <si>
    <t>Relative Roughness:</t>
  </si>
  <si>
    <t>Density (kg/m3)</t>
  </si>
  <si>
    <t>Internal Diameter</t>
  </si>
  <si>
    <r>
      <t xml:space="preserve">Flow Rate (kg/s) </t>
    </r>
    <r>
      <rPr>
        <i/>
        <sz val="10"/>
        <rFont val="Arial"/>
        <family val="2"/>
      </rPr>
      <t>q</t>
    </r>
  </si>
  <si>
    <r>
      <t xml:space="preserve">Relative Roughness </t>
    </r>
    <r>
      <rPr>
        <i/>
        <sz val="10"/>
        <rFont val="Arial"/>
        <family val="2"/>
      </rPr>
      <t>k</t>
    </r>
  </si>
  <si>
    <r>
      <t xml:space="preserve">Velocity Pressure (Pa) </t>
    </r>
    <r>
      <rPr>
        <i/>
        <sz val="10"/>
        <rFont val="Arial"/>
        <family val="2"/>
      </rPr>
      <t>Pv</t>
    </r>
  </si>
  <si>
    <r>
      <t xml:space="preserve">Reynolds Number </t>
    </r>
    <r>
      <rPr>
        <i/>
        <sz val="10"/>
        <rFont val="Arial"/>
        <family val="2"/>
      </rPr>
      <t>Re</t>
    </r>
  </si>
  <si>
    <t>lamda     λ</t>
  </si>
  <si>
    <r>
      <t xml:space="preserve">Pressure Drop (Pa/m) </t>
    </r>
    <r>
      <rPr>
        <b/>
        <sz val="10"/>
        <rFont val="Arial"/>
        <family val="0"/>
      </rPr>
      <t>∆</t>
    </r>
    <r>
      <rPr>
        <b/>
        <i/>
        <sz val="10"/>
        <rFont val="Arial"/>
        <family val="2"/>
      </rPr>
      <t>P</t>
    </r>
  </si>
  <si>
    <t>Results obtained using the formulas below, in accordance with CIBSE guide C (2007) section 4:</t>
  </si>
  <si>
    <r>
      <t xml:space="preserve">Pv = 1/2 </t>
    </r>
    <r>
      <rPr>
        <i/>
        <sz val="10"/>
        <rFont val="Arial"/>
        <family val="2"/>
      </rPr>
      <t xml:space="preserve">Ρ </t>
    </r>
    <r>
      <rPr>
        <sz val="10"/>
        <rFont val="Arial"/>
        <family val="0"/>
      </rPr>
      <t>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(density linked to water temperature)</t>
    </r>
  </si>
  <si>
    <r>
      <t xml:space="preserve">Velocity (m/s) </t>
    </r>
    <r>
      <rPr>
        <b/>
        <i/>
        <sz val="10"/>
        <rFont val="Arial"/>
        <family val="2"/>
      </rPr>
      <t>c</t>
    </r>
  </si>
  <si>
    <t>Re = (c x di) / v        (v = water dynamic viscosity)</t>
  </si>
  <si>
    <r>
      <t xml:space="preserve">∆P = λ  (1 / di)  1/2 </t>
    </r>
    <r>
      <rPr>
        <i/>
        <sz val="10"/>
        <rFont val="Arial"/>
        <family val="2"/>
      </rPr>
      <t>Ρ</t>
    </r>
    <r>
      <rPr>
        <sz val="10"/>
        <rFont val="Arial"/>
        <family val="0"/>
      </rPr>
      <t xml:space="preserve"> v</t>
    </r>
    <r>
      <rPr>
        <vertAlign val="superscript"/>
        <sz val="10"/>
        <rFont val="Arial"/>
        <family val="2"/>
      </rPr>
      <t>2</t>
    </r>
  </si>
  <si>
    <r>
      <t>1 / (√λ)   =    -1.8 log  ((6.9 / Re) + ((k / d) / 3.71)</t>
    </r>
    <r>
      <rPr>
        <vertAlign val="superscript"/>
        <sz val="10"/>
        <rFont val="Arial"/>
        <family val="2"/>
      </rPr>
      <t>1.1</t>
    </r>
  </si>
  <si>
    <r>
      <t xml:space="preserve">Equivalent Length (m) </t>
    </r>
    <r>
      <rPr>
        <i/>
        <sz val="10"/>
        <rFont val="Arial"/>
        <family val="2"/>
      </rPr>
      <t>le</t>
    </r>
  </si>
  <si>
    <t>le = Pv / ∆P      (CIBSE Guide C Flow of fluids in pipes and ducts 2004)</t>
  </si>
  <si>
    <t>PROJECT TITLE:</t>
  </si>
  <si>
    <t>LLOYDS BUILDING - LEEDS Existing Building, 4Xfloor X Offices</t>
  </si>
  <si>
    <t>PIPE MATERIAL:</t>
  </si>
  <si>
    <t>Copper</t>
  </si>
  <si>
    <t>PIPE</t>
  </si>
  <si>
    <t>ACTUAL HEAT</t>
  </si>
  <si>
    <t>FLOW</t>
  </si>
  <si>
    <t>ACTUAL PIPE</t>
  </si>
  <si>
    <t>TOTAL LENGTH</t>
  </si>
  <si>
    <t>PRESSURE</t>
  </si>
  <si>
    <t>HEAD LOSS/</t>
  </si>
  <si>
    <t>SECTION</t>
  </si>
  <si>
    <t>REQUIRED (KW)</t>
  </si>
  <si>
    <t>(+ 5% PIPE LOSSES)</t>
  </si>
  <si>
    <t>Kg/s</t>
  </si>
  <si>
    <t>SIZE (mm)</t>
  </si>
  <si>
    <t>LENGTH</t>
  </si>
  <si>
    <t>ACTUAL +25%</t>
  </si>
  <si>
    <t>LOSS/m (Pa)</t>
  </si>
  <si>
    <t>SECTION (Pa)</t>
  </si>
  <si>
    <t>A</t>
  </si>
  <si>
    <t>Fittings</t>
  </si>
  <si>
    <t>Comm Set</t>
  </si>
  <si>
    <t>Strainers</t>
  </si>
  <si>
    <t>B</t>
  </si>
  <si>
    <t>C</t>
  </si>
  <si>
    <t>D</t>
  </si>
  <si>
    <t>E</t>
  </si>
  <si>
    <t>F</t>
  </si>
  <si>
    <t>G</t>
  </si>
  <si>
    <t>H</t>
  </si>
  <si>
    <t>J</t>
  </si>
  <si>
    <t>TOTAL HEAD LOSS</t>
  </si>
  <si>
    <t>TOTAL HEAD LOSS Kpa</t>
  </si>
  <si>
    <t>RADIATORS</t>
  </si>
  <si>
    <t xml:space="preserve">BASED on INDEX RUN </t>
  </si>
  <si>
    <t xml:space="preserve">    +20% for plant selection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</si>
</sst>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0000000000E+00"/>
    <numFmt numFmtId="192" formatCode="_-* #,##0.000_-;\-* #,##0.000_-;_-* &quot;-&quot;??_-;_-@_-"/>
  </numFmts>
  <fonts count="4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19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43" fontId="0" fillId="0" borderId="0" xfId="42" applyNumberFormat="1" applyFont="1" applyAlignment="1">
      <alignment/>
    </xf>
    <xf numFmtId="175" fontId="3" fillId="35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/>
    </xf>
    <xf numFmtId="179" fontId="0" fillId="0" borderId="24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3" fillId="0" borderId="26" xfId="0" applyFont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75" fontId="3" fillId="35" borderId="27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174" fontId="0" fillId="0" borderId="31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33" xfId="0" applyNumberForma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tabSelected="1" zoomScale="90" zoomScaleNormal="90" zoomScalePageLayoutView="0" workbookViewId="0" topLeftCell="A1">
      <selection activeCell="F15" sqref="F15"/>
    </sheetView>
  </sheetViews>
  <sheetFormatPr defaultColWidth="9.140625" defaultRowHeight="12.75"/>
  <cols>
    <col min="2" max="2" width="20.140625" style="0" customWidth="1"/>
    <col min="3" max="3" width="22.8515625" style="0" customWidth="1"/>
    <col min="4" max="4" width="18.140625" style="0" customWidth="1"/>
    <col min="5" max="5" width="13.28125" style="0" customWidth="1"/>
    <col min="6" max="6" width="10.28125" style="0" bestFit="1" customWidth="1"/>
    <col min="7" max="7" width="12.57421875" style="0" bestFit="1" customWidth="1"/>
    <col min="8" max="8" width="21.7109375" style="0" customWidth="1"/>
    <col min="9" max="9" width="16.140625" style="0" customWidth="1"/>
    <col min="10" max="10" width="18.8515625" style="0" customWidth="1"/>
    <col min="11" max="11" width="11.00390625" style="0" bestFit="1" customWidth="1"/>
    <col min="12" max="12" width="10.7109375" style="0" bestFit="1" customWidth="1"/>
    <col min="14" max="14" width="10.57421875" style="0" customWidth="1"/>
  </cols>
  <sheetData>
    <row r="2" spans="1:4" ht="12.75">
      <c r="A2" s="72" t="s">
        <v>3</v>
      </c>
      <c r="B2" s="72"/>
      <c r="C2" s="71" t="s">
        <v>9</v>
      </c>
      <c r="D2" s="71"/>
    </row>
    <row r="3" ht="13.5" thickBot="1"/>
    <row r="4" spans="2:12" s="1" customFormat="1" ht="51.75" thickBot="1">
      <c r="B4" s="15" t="s">
        <v>14</v>
      </c>
      <c r="C4" s="16" t="s">
        <v>0</v>
      </c>
      <c r="D4" s="16" t="s">
        <v>1</v>
      </c>
      <c r="E4" s="16" t="s">
        <v>2</v>
      </c>
      <c r="F4" s="16" t="s">
        <v>15</v>
      </c>
      <c r="G4" s="17" t="s">
        <v>22</v>
      </c>
      <c r="H4" s="16" t="s">
        <v>16</v>
      </c>
      <c r="I4" s="16" t="s">
        <v>17</v>
      </c>
      <c r="J4" s="16" t="s">
        <v>18</v>
      </c>
      <c r="K4" s="17" t="s">
        <v>19</v>
      </c>
      <c r="L4" s="20" t="s">
        <v>26</v>
      </c>
    </row>
    <row r="5" spans="1:12" ht="12.75">
      <c r="A5" s="7"/>
      <c r="B5" s="13"/>
      <c r="C5" s="14"/>
      <c r="D5" s="14"/>
      <c r="E5" s="14"/>
      <c r="F5" s="14"/>
      <c r="G5" s="18"/>
      <c r="H5" s="14"/>
      <c r="I5" s="14"/>
      <c r="J5" s="14"/>
      <c r="K5" s="37"/>
      <c r="L5" s="35"/>
    </row>
    <row r="6" spans="1:12" ht="12.75">
      <c r="A6" s="7"/>
      <c r="B6" s="10">
        <v>0.35</v>
      </c>
      <c r="C6" s="8">
        <v>65</v>
      </c>
      <c r="D6" s="8">
        <v>35</v>
      </c>
      <c r="E6" s="6">
        <f>INDEX(allsizes,MATCH(CONCATENATE($C$2,$D$6),Sheet3!$H10:$H61,0),MATCH($C$2,materials2,0)+1)</f>
        <v>33</v>
      </c>
      <c r="F6" s="8">
        <f>VLOOKUP($C$2,Sheet3!D2:F8,3,FALSE)</f>
        <v>0.0015</v>
      </c>
      <c r="G6" s="22">
        <f>(4*$B$6)/(PI()*VLOOKUP($C$6,Sheet3!B10:C30,2,FALSE)*(($E$6/1000)^2))</f>
        <v>0.4173521789283188</v>
      </c>
      <c r="H6" s="9">
        <f>0.5*VLOOKUP($C$6,Sheet3!B10:C30,2,FALSE)*($G$6^2)</f>
        <v>85.3931379258596</v>
      </c>
      <c r="I6" s="9">
        <f>($G$6*($E$6/1000))/VLOOKUP($C$6,Sheet3!E10:F30,2,FALSE)</f>
        <v>28916.607660587037</v>
      </c>
      <c r="J6" s="8">
        <f>(1/(-1.8*(LOG((6.9/$I$6)+((($F$6/$E$6)/3.71)^1.11))))^2)</f>
        <v>0.023605743893199797</v>
      </c>
      <c r="K6" s="38">
        <f>$J$6*(1/($E$6/1000))*$H$6</f>
        <v>61.08389527619782</v>
      </c>
      <c r="L6" s="39">
        <f>H6/K6</f>
        <v>1.3979648406465364</v>
      </c>
    </row>
    <row r="7" spans="1:12" ht="12.75">
      <c r="A7" s="7"/>
      <c r="B7" s="11"/>
      <c r="C7" s="12"/>
      <c r="D7" s="12"/>
      <c r="E7" s="12"/>
      <c r="F7" s="12"/>
      <c r="G7" s="19"/>
      <c r="H7" s="12"/>
      <c r="I7" s="12"/>
      <c r="J7" s="12"/>
      <c r="K7" s="19"/>
      <c r="L7" s="36"/>
    </row>
    <row r="10" spans="2:8" ht="12.75">
      <c r="B10" t="s">
        <v>20</v>
      </c>
      <c r="H10" s="5"/>
    </row>
    <row r="11" ht="12.75">
      <c r="H11" s="5"/>
    </row>
    <row r="12" ht="14.25">
      <c r="B12" t="s">
        <v>21</v>
      </c>
    </row>
    <row r="14" ht="12.75">
      <c r="B14" t="s">
        <v>23</v>
      </c>
    </row>
    <row r="16" spans="2:5" ht="14.25">
      <c r="B16" s="23" t="s">
        <v>25</v>
      </c>
      <c r="E16" s="21"/>
    </row>
    <row r="17" ht="12.75">
      <c r="B17" s="24"/>
    </row>
    <row r="18" spans="2:8" ht="14.25">
      <c r="B18" t="s">
        <v>24</v>
      </c>
      <c r="H18" s="34"/>
    </row>
    <row r="20" spans="2:7" ht="23.25">
      <c r="B20" t="s">
        <v>27</v>
      </c>
      <c r="G20" s="69" t="s">
        <v>63</v>
      </c>
    </row>
    <row r="26" spans="2:10" ht="12.75">
      <c r="B26" s="40" t="s">
        <v>28</v>
      </c>
      <c r="C26" s="73" t="s">
        <v>29</v>
      </c>
      <c r="D26" s="73"/>
      <c r="E26" s="73"/>
      <c r="F26" s="73"/>
      <c r="G26" s="41"/>
      <c r="H26" s="41" t="s">
        <v>30</v>
      </c>
      <c r="I26" s="42" t="s">
        <v>31</v>
      </c>
      <c r="J26" s="43"/>
    </row>
    <row r="27" spans="2:10" ht="12.75">
      <c r="B27" s="44"/>
      <c r="C27" s="45"/>
      <c r="D27" s="46"/>
      <c r="E27" s="45"/>
      <c r="F27" s="47"/>
      <c r="G27" s="45"/>
      <c r="H27" s="45"/>
      <c r="I27" s="48"/>
      <c r="J27" s="49"/>
    </row>
    <row r="28" spans="2:10" ht="12.75">
      <c r="B28" s="44"/>
      <c r="C28" s="45"/>
      <c r="D28" s="46"/>
      <c r="E28" s="45"/>
      <c r="F28" s="47"/>
      <c r="G28" s="45"/>
      <c r="H28" s="45"/>
      <c r="I28" s="48"/>
      <c r="J28" s="49"/>
    </row>
    <row r="29" spans="2:10" ht="12.75">
      <c r="B29" s="50" t="s">
        <v>32</v>
      </c>
      <c r="C29" s="50" t="s">
        <v>33</v>
      </c>
      <c r="D29" s="51"/>
      <c r="E29" s="51" t="s">
        <v>34</v>
      </c>
      <c r="F29" s="50" t="s">
        <v>32</v>
      </c>
      <c r="G29" s="52" t="s">
        <v>35</v>
      </c>
      <c r="H29" s="50" t="s">
        <v>36</v>
      </c>
      <c r="I29" s="53" t="s">
        <v>37</v>
      </c>
      <c r="J29" s="50" t="s">
        <v>38</v>
      </c>
    </row>
    <row r="30" spans="2:10" ht="12.75">
      <c r="B30" s="54" t="s">
        <v>39</v>
      </c>
      <c r="C30" s="54" t="s">
        <v>40</v>
      </c>
      <c r="D30" s="55" t="s">
        <v>41</v>
      </c>
      <c r="E30" s="55" t="s">
        <v>42</v>
      </c>
      <c r="F30" s="54" t="s">
        <v>43</v>
      </c>
      <c r="G30" s="56" t="s">
        <v>44</v>
      </c>
      <c r="H30" s="54" t="s">
        <v>45</v>
      </c>
      <c r="I30" s="57" t="s">
        <v>46</v>
      </c>
      <c r="J30" s="54" t="s">
        <v>47</v>
      </c>
    </row>
    <row r="31" spans="2:10" ht="12.75">
      <c r="B31" s="58" t="s">
        <v>48</v>
      </c>
      <c r="C31" s="58">
        <v>10.5</v>
      </c>
      <c r="D31" s="59">
        <f>SUM(C31+((C31/100)*5))</f>
        <v>11.025</v>
      </c>
      <c r="E31" s="59">
        <f>SUM(D31/(4.2*11))</f>
        <v>0.23863636363636362</v>
      </c>
      <c r="F31" s="58">
        <v>28</v>
      </c>
      <c r="G31" s="60">
        <v>10</v>
      </c>
      <c r="H31" s="60">
        <f>SUM(G31+(G31/4))</f>
        <v>12.5</v>
      </c>
      <c r="I31" s="61">
        <v>90</v>
      </c>
      <c r="J31" s="62">
        <f>SUM(I31*H31)</f>
        <v>1125</v>
      </c>
    </row>
    <row r="32" spans="2:10" ht="12.75">
      <c r="B32" s="58" t="s">
        <v>49</v>
      </c>
      <c r="C32" s="58" t="s">
        <v>50</v>
      </c>
      <c r="D32" s="59">
        <v>5</v>
      </c>
      <c r="E32" s="59">
        <f aca="true" t="shared" si="0" ref="E32:E70">SUM(D32/(4.2*11))</f>
        <v>0.10822510822510822</v>
      </c>
      <c r="F32" s="58">
        <v>35</v>
      </c>
      <c r="G32" s="60">
        <v>1</v>
      </c>
      <c r="H32" s="60">
        <f>SUM(G32+(G32/4))</f>
        <v>1.25</v>
      </c>
      <c r="I32" s="61">
        <v>5</v>
      </c>
      <c r="J32" s="62">
        <f>SUM(I32*H32)</f>
        <v>6.25</v>
      </c>
    </row>
    <row r="33" spans="2:10" ht="12.75">
      <c r="B33" s="58" t="s">
        <v>49</v>
      </c>
      <c r="C33" s="58" t="s">
        <v>51</v>
      </c>
      <c r="D33" s="59">
        <v>1.5</v>
      </c>
      <c r="E33" s="59">
        <f t="shared" si="0"/>
        <v>0.032467532467532464</v>
      </c>
      <c r="F33" s="58">
        <v>35</v>
      </c>
      <c r="G33" s="60">
        <v>1</v>
      </c>
      <c r="H33" s="60">
        <f>SUM(G33+(G33/4))</f>
        <v>1.25</v>
      </c>
      <c r="I33" s="61">
        <v>1.5</v>
      </c>
      <c r="J33" s="62">
        <f>SUM(I33*H33)</f>
        <v>1.875</v>
      </c>
    </row>
    <row r="34" spans="2:10" ht="12.75">
      <c r="B34" s="58" t="s">
        <v>52</v>
      </c>
      <c r="C34" s="58">
        <v>6.33</v>
      </c>
      <c r="D34" s="59">
        <f aca="true" t="shared" si="1" ref="D34:D70">SUM(C34+((C34/100)*5))</f>
        <v>6.6465</v>
      </c>
      <c r="E34" s="59">
        <f t="shared" si="0"/>
        <v>0.14386363636363636</v>
      </c>
      <c r="F34" s="58">
        <v>22</v>
      </c>
      <c r="G34" s="60">
        <v>1</v>
      </c>
      <c r="H34" s="60">
        <f aca="true" t="shared" si="2" ref="H34:H70">SUM(G34+(G34/4))</f>
        <v>1.25</v>
      </c>
      <c r="I34" s="61">
        <v>120</v>
      </c>
      <c r="J34" s="62">
        <f aca="true" t="shared" si="3" ref="J34:J70">SUM(I34*H34)</f>
        <v>150</v>
      </c>
    </row>
    <row r="35" spans="2:10" ht="12.75">
      <c r="B35" s="58" t="s">
        <v>49</v>
      </c>
      <c r="C35" s="58" t="s">
        <v>50</v>
      </c>
      <c r="D35" s="59">
        <v>5</v>
      </c>
      <c r="E35" s="59">
        <f t="shared" si="0"/>
        <v>0.10822510822510822</v>
      </c>
      <c r="F35" s="58">
        <v>35</v>
      </c>
      <c r="G35" s="60">
        <v>1</v>
      </c>
      <c r="H35" s="60">
        <f>SUM(G35+(G35/4))</f>
        <v>1.25</v>
      </c>
      <c r="I35" s="61">
        <v>5</v>
      </c>
      <c r="J35" s="62">
        <f>SUM(I35*H35)</f>
        <v>6.25</v>
      </c>
    </row>
    <row r="36" spans="2:10" ht="12.75">
      <c r="B36" s="58" t="s">
        <v>53</v>
      </c>
      <c r="C36" s="58">
        <v>5.8</v>
      </c>
      <c r="D36" s="59">
        <f t="shared" si="1"/>
        <v>6.09</v>
      </c>
      <c r="E36" s="59">
        <f t="shared" si="0"/>
        <v>0.1318181818181818</v>
      </c>
      <c r="F36" s="58">
        <v>22</v>
      </c>
      <c r="G36" s="60">
        <v>3</v>
      </c>
      <c r="H36" s="60">
        <f t="shared" si="2"/>
        <v>3.75</v>
      </c>
      <c r="I36" s="61">
        <v>120</v>
      </c>
      <c r="J36" s="62">
        <f t="shared" si="3"/>
        <v>450</v>
      </c>
    </row>
    <row r="37" spans="2:10" ht="12.75">
      <c r="B37" s="58" t="s">
        <v>49</v>
      </c>
      <c r="C37" s="58" t="s">
        <v>62</v>
      </c>
      <c r="D37" s="59">
        <v>11</v>
      </c>
      <c r="E37" s="59">
        <f>SUM(D37/(4.2*11))</f>
        <v>0.23809523809523808</v>
      </c>
      <c r="F37" s="58">
        <v>35</v>
      </c>
      <c r="G37" s="60">
        <v>1</v>
      </c>
      <c r="H37" s="60">
        <f>SUM(G37+(G37/4))</f>
        <v>1.25</v>
      </c>
      <c r="I37" s="61">
        <v>5</v>
      </c>
      <c r="J37" s="62">
        <f>SUM(I37*H37)</f>
        <v>6.25</v>
      </c>
    </row>
    <row r="38" spans="2:10" ht="12.75">
      <c r="B38" s="58" t="s">
        <v>54</v>
      </c>
      <c r="C38" s="58">
        <v>5.6</v>
      </c>
      <c r="D38" s="59">
        <f t="shared" si="1"/>
        <v>5.88</v>
      </c>
      <c r="E38" s="59">
        <f t="shared" si="0"/>
        <v>0.12727272727272726</v>
      </c>
      <c r="F38" s="58">
        <v>22</v>
      </c>
      <c r="G38" s="60">
        <v>2.2</v>
      </c>
      <c r="H38" s="60">
        <f t="shared" si="2"/>
        <v>2.75</v>
      </c>
      <c r="I38" s="61">
        <v>100</v>
      </c>
      <c r="J38" s="62">
        <f t="shared" si="3"/>
        <v>275</v>
      </c>
    </row>
    <row r="39" spans="2:10" ht="12.75">
      <c r="B39" s="58" t="s">
        <v>49</v>
      </c>
      <c r="C39" s="58" t="s">
        <v>50</v>
      </c>
      <c r="D39" s="59">
        <v>5</v>
      </c>
      <c r="E39" s="59">
        <f t="shared" si="0"/>
        <v>0.10822510822510822</v>
      </c>
      <c r="F39" s="58">
        <v>35</v>
      </c>
      <c r="G39" s="60">
        <v>1</v>
      </c>
      <c r="H39" s="60">
        <f>SUM(G39+(G39/4))</f>
        <v>1.25</v>
      </c>
      <c r="I39" s="61">
        <v>5</v>
      </c>
      <c r="J39" s="62">
        <f>SUM(I39*H39)</f>
        <v>6.25</v>
      </c>
    </row>
    <row r="40" spans="2:10" ht="12.75">
      <c r="B40" s="58" t="s">
        <v>55</v>
      </c>
      <c r="C40" s="58">
        <v>3.6</v>
      </c>
      <c r="D40" s="59">
        <f>SUM(C40+((C40/100)*5))</f>
        <v>3.7800000000000002</v>
      </c>
      <c r="E40" s="59">
        <f t="shared" si="0"/>
        <v>0.08181818181818182</v>
      </c>
      <c r="F40" s="58">
        <v>15</v>
      </c>
      <c r="G40" s="60">
        <v>4.5</v>
      </c>
      <c r="H40" s="60">
        <f t="shared" si="2"/>
        <v>5.625</v>
      </c>
      <c r="I40" s="61">
        <v>320</v>
      </c>
      <c r="J40" s="62">
        <f t="shared" si="3"/>
        <v>1800</v>
      </c>
    </row>
    <row r="41" spans="2:10" ht="12.75">
      <c r="B41" s="58" t="s">
        <v>49</v>
      </c>
      <c r="C41" s="58" t="s">
        <v>50</v>
      </c>
      <c r="D41" s="59">
        <v>5</v>
      </c>
      <c r="E41" s="59">
        <f t="shared" si="0"/>
        <v>0.10822510822510822</v>
      </c>
      <c r="F41" s="58">
        <v>35</v>
      </c>
      <c r="G41" s="60">
        <v>1</v>
      </c>
      <c r="H41" s="60">
        <f>SUM(G41+(G41/4))</f>
        <v>1.25</v>
      </c>
      <c r="I41" s="61">
        <v>5</v>
      </c>
      <c r="J41" s="62">
        <f>SUM(I41*H41)</f>
        <v>6.25</v>
      </c>
    </row>
    <row r="42" spans="2:10" ht="12.75">
      <c r="B42" s="58" t="s">
        <v>56</v>
      </c>
      <c r="C42" s="58">
        <v>2.85</v>
      </c>
      <c r="D42" s="59">
        <f>SUM(C42+((C42/100)*5))</f>
        <v>2.9925</v>
      </c>
      <c r="E42" s="59">
        <f t="shared" si="0"/>
        <v>0.06477272727272727</v>
      </c>
      <c r="F42" s="58">
        <v>15</v>
      </c>
      <c r="G42" s="60">
        <v>5</v>
      </c>
      <c r="H42" s="60">
        <f t="shared" si="2"/>
        <v>6.25</v>
      </c>
      <c r="I42" s="61">
        <v>200</v>
      </c>
      <c r="J42" s="62">
        <f t="shared" si="3"/>
        <v>1250</v>
      </c>
    </row>
    <row r="43" spans="2:10" ht="12.75">
      <c r="B43" s="58" t="s">
        <v>49</v>
      </c>
      <c r="C43" s="58" t="s">
        <v>50</v>
      </c>
      <c r="D43" s="59">
        <v>5</v>
      </c>
      <c r="E43" s="59">
        <f t="shared" si="0"/>
        <v>0.10822510822510822</v>
      </c>
      <c r="F43" s="58">
        <v>35</v>
      </c>
      <c r="G43" s="60">
        <v>1</v>
      </c>
      <c r="H43" s="60">
        <f>SUM(G43+(G43/4))</f>
        <v>1.25</v>
      </c>
      <c r="I43" s="61">
        <v>5</v>
      </c>
      <c r="J43" s="62">
        <f>SUM(I43*H43)</f>
        <v>6.25</v>
      </c>
    </row>
    <row r="44" spans="2:10" ht="12.75">
      <c r="B44" s="58" t="s">
        <v>57</v>
      </c>
      <c r="C44" s="58">
        <v>2.15</v>
      </c>
      <c r="D44" s="59">
        <f>SUM(C44+((C44/100)*5))</f>
        <v>2.2575</v>
      </c>
      <c r="E44" s="59">
        <f t="shared" si="0"/>
        <v>0.04886363636363636</v>
      </c>
      <c r="F44" s="58">
        <v>15</v>
      </c>
      <c r="G44" s="60">
        <v>0.5</v>
      </c>
      <c r="H44" s="60">
        <f t="shared" si="2"/>
        <v>0.625</v>
      </c>
      <c r="I44" s="61">
        <v>120</v>
      </c>
      <c r="J44" s="62">
        <f t="shared" si="3"/>
        <v>75</v>
      </c>
    </row>
    <row r="45" spans="2:10" ht="12.75">
      <c r="B45" s="58" t="s">
        <v>49</v>
      </c>
      <c r="C45" s="58" t="s">
        <v>50</v>
      </c>
      <c r="D45" s="59">
        <v>5</v>
      </c>
      <c r="E45" s="59">
        <f t="shared" si="0"/>
        <v>0.10822510822510822</v>
      </c>
      <c r="F45" s="58">
        <v>35</v>
      </c>
      <c r="G45" s="60">
        <v>1</v>
      </c>
      <c r="H45" s="60">
        <f>SUM(G45+(G45/4))</f>
        <v>1.25</v>
      </c>
      <c r="I45" s="61">
        <v>5</v>
      </c>
      <c r="J45" s="62">
        <f>SUM(I45*H45)</f>
        <v>6.25</v>
      </c>
    </row>
    <row r="46" spans="2:10" ht="12.75">
      <c r="B46" s="58" t="s">
        <v>58</v>
      </c>
      <c r="C46" s="58">
        <v>1.28</v>
      </c>
      <c r="D46" s="59">
        <f t="shared" si="1"/>
        <v>1.344</v>
      </c>
      <c r="E46" s="59">
        <f t="shared" si="0"/>
        <v>0.02909090909090909</v>
      </c>
      <c r="F46" s="58">
        <v>15</v>
      </c>
      <c r="G46" s="60">
        <v>7</v>
      </c>
      <c r="H46" s="60">
        <f t="shared" si="2"/>
        <v>8.75</v>
      </c>
      <c r="I46" s="61">
        <v>80</v>
      </c>
      <c r="J46" s="62">
        <f t="shared" si="3"/>
        <v>700</v>
      </c>
    </row>
    <row r="47" spans="2:10" ht="12.75">
      <c r="B47" s="58" t="s">
        <v>49</v>
      </c>
      <c r="C47" s="58" t="s">
        <v>50</v>
      </c>
      <c r="D47" s="59">
        <v>5</v>
      </c>
      <c r="E47" s="59">
        <f t="shared" si="0"/>
        <v>0.10822510822510822</v>
      </c>
      <c r="F47" s="58">
        <v>35</v>
      </c>
      <c r="G47" s="60">
        <v>1</v>
      </c>
      <c r="H47" s="60">
        <f>SUM(G47+(G47/4))</f>
        <v>1.25</v>
      </c>
      <c r="I47" s="61">
        <v>5</v>
      </c>
      <c r="J47" s="62">
        <f>SUM(I47*H47)</f>
        <v>6.25</v>
      </c>
    </row>
    <row r="48" spans="2:10" ht="12.75">
      <c r="B48" s="58" t="s">
        <v>59</v>
      </c>
      <c r="C48" s="58">
        <v>0.89</v>
      </c>
      <c r="D48" s="59">
        <f t="shared" si="1"/>
        <v>0.9345</v>
      </c>
      <c r="E48" s="59">
        <f t="shared" si="0"/>
        <v>0.020227272727272726</v>
      </c>
      <c r="F48" s="58">
        <v>15</v>
      </c>
      <c r="G48" s="60">
        <v>6</v>
      </c>
      <c r="H48" s="60">
        <f t="shared" si="2"/>
        <v>7.5</v>
      </c>
      <c r="I48" s="61">
        <v>80</v>
      </c>
      <c r="J48" s="62">
        <f t="shared" si="3"/>
        <v>600</v>
      </c>
    </row>
    <row r="49" spans="2:10" ht="12.75">
      <c r="B49" s="58" t="s">
        <v>49</v>
      </c>
      <c r="C49" s="58" t="s">
        <v>50</v>
      </c>
      <c r="D49" s="59">
        <v>5</v>
      </c>
      <c r="E49" s="59">
        <f t="shared" si="0"/>
        <v>0.10822510822510822</v>
      </c>
      <c r="F49" s="58">
        <v>35</v>
      </c>
      <c r="G49" s="60">
        <v>1</v>
      </c>
      <c r="H49" s="60">
        <f>SUM(G49+(G49/4))</f>
        <v>1.25</v>
      </c>
      <c r="I49" s="61">
        <v>5</v>
      </c>
      <c r="J49" s="62">
        <f>SUM(I49*H49)</f>
        <v>6.25</v>
      </c>
    </row>
    <row r="50" spans="2:10" ht="12.75">
      <c r="B50" s="58"/>
      <c r="C50" s="58">
        <v>0</v>
      </c>
      <c r="D50" s="59">
        <f t="shared" si="1"/>
        <v>0</v>
      </c>
      <c r="E50" s="59">
        <f t="shared" si="0"/>
        <v>0</v>
      </c>
      <c r="F50" s="58"/>
      <c r="G50" s="60"/>
      <c r="H50" s="60">
        <f t="shared" si="2"/>
        <v>0</v>
      </c>
      <c r="I50" s="61"/>
      <c r="J50" s="62">
        <f t="shared" si="3"/>
        <v>0</v>
      </c>
    </row>
    <row r="51" spans="2:10" ht="12.75">
      <c r="B51" s="58" t="s">
        <v>49</v>
      </c>
      <c r="C51" s="58" t="s">
        <v>50</v>
      </c>
      <c r="D51" s="59">
        <v>5</v>
      </c>
      <c r="E51" s="59">
        <f t="shared" si="0"/>
        <v>0.10822510822510822</v>
      </c>
      <c r="F51" s="58">
        <v>35</v>
      </c>
      <c r="G51" s="60">
        <v>1</v>
      </c>
      <c r="H51" s="60">
        <f>SUM(G51+(G51/4))</f>
        <v>1.25</v>
      </c>
      <c r="I51" s="61">
        <v>5</v>
      </c>
      <c r="J51" s="62">
        <f>SUM(I51*H51)</f>
        <v>6.25</v>
      </c>
    </row>
    <row r="52" spans="2:10" ht="12.75">
      <c r="B52" s="58"/>
      <c r="C52" s="58">
        <v>0</v>
      </c>
      <c r="D52" s="59">
        <f t="shared" si="1"/>
        <v>0</v>
      </c>
      <c r="E52" s="59">
        <f t="shared" si="0"/>
        <v>0</v>
      </c>
      <c r="F52" s="58"/>
      <c r="G52" s="60"/>
      <c r="H52" s="60">
        <f t="shared" si="2"/>
        <v>0</v>
      </c>
      <c r="I52" s="61"/>
      <c r="J52" s="62">
        <f t="shared" si="3"/>
        <v>0</v>
      </c>
    </row>
    <row r="53" spans="2:10" ht="12.75">
      <c r="B53" s="58" t="s">
        <v>49</v>
      </c>
      <c r="C53" s="58" t="s">
        <v>50</v>
      </c>
      <c r="D53" s="59">
        <v>5</v>
      </c>
      <c r="E53" s="59">
        <f t="shared" si="0"/>
        <v>0.10822510822510822</v>
      </c>
      <c r="F53" s="58">
        <v>35</v>
      </c>
      <c r="G53" s="60">
        <v>1</v>
      </c>
      <c r="H53" s="60">
        <f>SUM(G53+(G53/4))</f>
        <v>1.25</v>
      </c>
      <c r="I53" s="61">
        <v>5</v>
      </c>
      <c r="J53" s="62">
        <f>SUM(I53*H53)</f>
        <v>6.25</v>
      </c>
    </row>
    <row r="54" spans="2:10" ht="12.75">
      <c r="B54" s="58"/>
      <c r="C54" s="58">
        <v>0</v>
      </c>
      <c r="D54" s="59">
        <f t="shared" si="1"/>
        <v>0</v>
      </c>
      <c r="E54" s="59">
        <f t="shared" si="0"/>
        <v>0</v>
      </c>
      <c r="F54" s="58"/>
      <c r="G54" s="60"/>
      <c r="H54" s="60">
        <f t="shared" si="2"/>
        <v>0</v>
      </c>
      <c r="I54" s="61"/>
      <c r="J54" s="62">
        <f t="shared" si="3"/>
        <v>0</v>
      </c>
    </row>
    <row r="55" spans="2:10" ht="12.75">
      <c r="B55" s="58" t="s">
        <v>49</v>
      </c>
      <c r="C55" s="58" t="s">
        <v>50</v>
      </c>
      <c r="D55" s="59">
        <v>5</v>
      </c>
      <c r="E55" s="59">
        <f t="shared" si="0"/>
        <v>0.10822510822510822</v>
      </c>
      <c r="F55" s="58">
        <v>35</v>
      </c>
      <c r="G55" s="60">
        <v>1</v>
      </c>
      <c r="H55" s="60">
        <f>SUM(G55+(G55/4))</f>
        <v>1.25</v>
      </c>
      <c r="I55" s="61">
        <v>5</v>
      </c>
      <c r="J55" s="62">
        <f>SUM(I55*H55)</f>
        <v>6.25</v>
      </c>
    </row>
    <row r="56" spans="2:10" ht="12.75">
      <c r="B56" s="58"/>
      <c r="C56" s="58">
        <v>0</v>
      </c>
      <c r="D56" s="59">
        <f t="shared" si="1"/>
        <v>0</v>
      </c>
      <c r="E56" s="59">
        <f t="shared" si="0"/>
        <v>0</v>
      </c>
      <c r="F56" s="58"/>
      <c r="G56" s="60"/>
      <c r="H56" s="60">
        <f t="shared" si="2"/>
        <v>0</v>
      </c>
      <c r="I56" s="61"/>
      <c r="J56" s="62">
        <f t="shared" si="3"/>
        <v>0</v>
      </c>
    </row>
    <row r="57" spans="2:10" ht="12.75">
      <c r="B57" s="44"/>
      <c r="C57" s="58">
        <v>0</v>
      </c>
      <c r="D57" s="59">
        <f t="shared" si="1"/>
        <v>0</v>
      </c>
      <c r="E57" s="59">
        <f t="shared" si="0"/>
        <v>0</v>
      </c>
      <c r="F57" s="58"/>
      <c r="G57" s="60"/>
      <c r="H57" s="60">
        <f t="shared" si="2"/>
        <v>0</v>
      </c>
      <c r="I57" s="61"/>
      <c r="J57" s="62">
        <f t="shared" si="3"/>
        <v>0</v>
      </c>
    </row>
    <row r="58" spans="2:10" ht="12.75">
      <c r="B58" s="58"/>
      <c r="C58" s="58">
        <v>0</v>
      </c>
      <c r="D58" s="59">
        <f t="shared" si="1"/>
        <v>0</v>
      </c>
      <c r="E58" s="59">
        <f t="shared" si="0"/>
        <v>0</v>
      </c>
      <c r="F58" s="58"/>
      <c r="G58" s="60"/>
      <c r="H58" s="60">
        <f t="shared" si="2"/>
        <v>0</v>
      </c>
      <c r="I58" s="61"/>
      <c r="J58" s="62">
        <f t="shared" si="3"/>
        <v>0</v>
      </c>
    </row>
    <row r="59" spans="2:10" ht="12.75">
      <c r="B59" s="58"/>
      <c r="C59" s="58">
        <v>0</v>
      </c>
      <c r="D59" s="59">
        <f t="shared" si="1"/>
        <v>0</v>
      </c>
      <c r="E59" s="59">
        <f t="shared" si="0"/>
        <v>0</v>
      </c>
      <c r="F59" s="58"/>
      <c r="G59" s="60"/>
      <c r="H59" s="60">
        <f t="shared" si="2"/>
        <v>0</v>
      </c>
      <c r="I59" s="61"/>
      <c r="J59" s="62">
        <f t="shared" si="3"/>
        <v>0</v>
      </c>
    </row>
    <row r="60" spans="2:10" ht="12.75">
      <c r="B60" s="58"/>
      <c r="C60" s="58">
        <v>0</v>
      </c>
      <c r="D60" s="59">
        <f t="shared" si="1"/>
        <v>0</v>
      </c>
      <c r="E60" s="59">
        <f t="shared" si="0"/>
        <v>0</v>
      </c>
      <c r="F60" s="58"/>
      <c r="G60" s="60"/>
      <c r="H60" s="60">
        <f t="shared" si="2"/>
        <v>0</v>
      </c>
      <c r="I60" s="61"/>
      <c r="J60" s="62">
        <f t="shared" si="3"/>
        <v>0</v>
      </c>
    </row>
    <row r="61" spans="2:10" ht="12.75">
      <c r="B61" s="58"/>
      <c r="C61" s="58">
        <v>0</v>
      </c>
      <c r="D61" s="59">
        <f t="shared" si="1"/>
        <v>0</v>
      </c>
      <c r="E61" s="59">
        <f t="shared" si="0"/>
        <v>0</v>
      </c>
      <c r="F61" s="58"/>
      <c r="G61" s="60"/>
      <c r="H61" s="60">
        <f t="shared" si="2"/>
        <v>0</v>
      </c>
      <c r="I61" s="61"/>
      <c r="J61" s="62">
        <f t="shared" si="3"/>
        <v>0</v>
      </c>
    </row>
    <row r="62" spans="2:10" ht="12.75">
      <c r="B62" s="58"/>
      <c r="C62" s="58">
        <v>0</v>
      </c>
      <c r="D62" s="59">
        <f t="shared" si="1"/>
        <v>0</v>
      </c>
      <c r="E62" s="59">
        <f t="shared" si="0"/>
        <v>0</v>
      </c>
      <c r="F62" s="58"/>
      <c r="G62" s="60"/>
      <c r="H62" s="60">
        <f t="shared" si="2"/>
        <v>0</v>
      </c>
      <c r="I62" s="61"/>
      <c r="J62" s="62">
        <f t="shared" si="3"/>
        <v>0</v>
      </c>
    </row>
    <row r="63" spans="2:10" ht="12.75">
      <c r="B63" s="58"/>
      <c r="C63" s="58">
        <v>0</v>
      </c>
      <c r="D63" s="59">
        <f t="shared" si="1"/>
        <v>0</v>
      </c>
      <c r="E63" s="59">
        <f t="shared" si="0"/>
        <v>0</v>
      </c>
      <c r="F63" s="58"/>
      <c r="G63" s="60"/>
      <c r="H63" s="60">
        <f t="shared" si="2"/>
        <v>0</v>
      </c>
      <c r="I63" s="61"/>
      <c r="J63" s="62">
        <f t="shared" si="3"/>
        <v>0</v>
      </c>
    </row>
    <row r="64" spans="2:10" ht="12.75">
      <c r="B64" s="58"/>
      <c r="C64" s="58">
        <v>0</v>
      </c>
      <c r="D64" s="59">
        <f t="shared" si="1"/>
        <v>0</v>
      </c>
      <c r="E64" s="59">
        <f t="shared" si="0"/>
        <v>0</v>
      </c>
      <c r="F64" s="58"/>
      <c r="G64" s="60"/>
      <c r="H64" s="60">
        <f t="shared" si="2"/>
        <v>0</v>
      </c>
      <c r="I64" s="61"/>
      <c r="J64" s="62">
        <f t="shared" si="3"/>
        <v>0</v>
      </c>
    </row>
    <row r="65" spans="2:10" ht="12.75">
      <c r="B65" s="58"/>
      <c r="C65" s="58">
        <v>0</v>
      </c>
      <c r="D65" s="59">
        <f t="shared" si="1"/>
        <v>0</v>
      </c>
      <c r="E65" s="59">
        <f t="shared" si="0"/>
        <v>0</v>
      </c>
      <c r="F65" s="58"/>
      <c r="G65" s="60"/>
      <c r="H65" s="60">
        <f t="shared" si="2"/>
        <v>0</v>
      </c>
      <c r="I65" s="61"/>
      <c r="J65" s="62">
        <f t="shared" si="3"/>
        <v>0</v>
      </c>
    </row>
    <row r="66" spans="2:10" ht="12.75">
      <c r="B66" s="58"/>
      <c r="C66" s="58">
        <v>0</v>
      </c>
      <c r="D66" s="59">
        <f t="shared" si="1"/>
        <v>0</v>
      </c>
      <c r="E66" s="59">
        <f t="shared" si="0"/>
        <v>0</v>
      </c>
      <c r="F66" s="58"/>
      <c r="G66" s="60"/>
      <c r="H66" s="60">
        <f t="shared" si="2"/>
        <v>0</v>
      </c>
      <c r="I66" s="61"/>
      <c r="J66" s="62">
        <f t="shared" si="3"/>
        <v>0</v>
      </c>
    </row>
    <row r="67" spans="2:10" ht="12.75">
      <c r="B67" s="58"/>
      <c r="C67" s="58">
        <v>0</v>
      </c>
      <c r="D67" s="59">
        <f t="shared" si="1"/>
        <v>0</v>
      </c>
      <c r="E67" s="59">
        <f t="shared" si="0"/>
        <v>0</v>
      </c>
      <c r="F67" s="58"/>
      <c r="G67" s="60"/>
      <c r="H67" s="60">
        <f t="shared" si="2"/>
        <v>0</v>
      </c>
      <c r="I67" s="61"/>
      <c r="J67" s="62">
        <f t="shared" si="3"/>
        <v>0</v>
      </c>
    </row>
    <row r="68" spans="2:10" ht="12.75">
      <c r="B68" s="58"/>
      <c r="C68" s="58"/>
      <c r="D68" s="59">
        <f t="shared" si="1"/>
        <v>0</v>
      </c>
      <c r="E68" s="59">
        <f t="shared" si="0"/>
        <v>0</v>
      </c>
      <c r="F68" s="58"/>
      <c r="G68" s="60"/>
      <c r="H68" s="60">
        <f t="shared" si="2"/>
        <v>0</v>
      </c>
      <c r="I68" s="61"/>
      <c r="J68" s="62">
        <f t="shared" si="3"/>
        <v>0</v>
      </c>
    </row>
    <row r="69" spans="2:10" ht="12.75">
      <c r="B69" s="58"/>
      <c r="C69" s="58"/>
      <c r="D69" s="59">
        <f t="shared" si="1"/>
        <v>0</v>
      </c>
      <c r="E69" s="59">
        <f t="shared" si="0"/>
        <v>0</v>
      </c>
      <c r="F69" s="58"/>
      <c r="G69" s="60"/>
      <c r="H69" s="60">
        <f t="shared" si="2"/>
        <v>0</v>
      </c>
      <c r="I69" s="61"/>
      <c r="J69" s="62">
        <f t="shared" si="3"/>
        <v>0</v>
      </c>
    </row>
    <row r="70" spans="2:10" ht="12.75">
      <c r="B70" s="54"/>
      <c r="C70" s="54"/>
      <c r="D70" s="55">
        <f t="shared" si="1"/>
        <v>0</v>
      </c>
      <c r="E70" s="55">
        <f t="shared" si="0"/>
        <v>0</v>
      </c>
      <c r="F70" s="54"/>
      <c r="G70" s="56"/>
      <c r="H70" s="56">
        <f t="shared" si="2"/>
        <v>0</v>
      </c>
      <c r="I70" s="57"/>
      <c r="J70" s="63">
        <f t="shared" si="3"/>
        <v>0</v>
      </c>
    </row>
    <row r="71" spans="2:10" ht="12.75">
      <c r="B71" s="6"/>
      <c r="C71" s="6"/>
      <c r="D71" s="64"/>
      <c r="E71" s="6"/>
      <c r="F71" s="65"/>
      <c r="G71" s="6"/>
      <c r="H71" s="74" t="s">
        <v>60</v>
      </c>
      <c r="I71" s="75"/>
      <c r="J71" s="66">
        <f>SUM(J31:J70)</f>
        <v>6501.875</v>
      </c>
    </row>
    <row r="72" spans="2:10" ht="12.75">
      <c r="B72" s="6"/>
      <c r="C72" s="6"/>
      <c r="D72" s="64"/>
      <c r="E72" s="6"/>
      <c r="F72" s="65"/>
      <c r="G72" s="6"/>
      <c r="H72" s="76" t="s">
        <v>61</v>
      </c>
      <c r="I72" s="77"/>
      <c r="J72" s="67">
        <f>J71/1000</f>
        <v>6.501875</v>
      </c>
    </row>
    <row r="73" spans="2:10" ht="12.75">
      <c r="B73" s="6"/>
      <c r="C73" s="6"/>
      <c r="D73" s="64"/>
      <c r="E73" s="6"/>
      <c r="F73" s="65"/>
      <c r="G73" s="6"/>
      <c r="H73" s="6"/>
      <c r="I73" s="68"/>
      <c r="J73" s="6"/>
    </row>
    <row r="74" spans="2:11" ht="12.75">
      <c r="B74" s="6"/>
      <c r="C74" s="6"/>
      <c r="D74" s="64"/>
      <c r="E74" s="6"/>
      <c r="F74" s="65"/>
      <c r="G74" s="6"/>
      <c r="H74" s="6"/>
      <c r="I74" s="68"/>
      <c r="J74" s="6"/>
      <c r="K74" s="70" t="s">
        <v>64</v>
      </c>
    </row>
    <row r="75" spans="2:10" ht="12.75">
      <c r="B75" s="6"/>
      <c r="C75" s="6"/>
      <c r="D75" s="64"/>
      <c r="E75" s="6"/>
      <c r="F75" s="65"/>
      <c r="G75" s="6"/>
      <c r="H75" s="6"/>
      <c r="I75" s="68"/>
      <c r="J75" s="6"/>
    </row>
  </sheetData>
  <sheetProtection/>
  <mergeCells count="5">
    <mergeCell ref="C2:D2"/>
    <mergeCell ref="A2:B2"/>
    <mergeCell ref="C26:F26"/>
    <mergeCell ref="H71:I71"/>
    <mergeCell ref="H72:I72"/>
  </mergeCells>
  <dataValidations count="3">
    <dataValidation type="list" allowBlank="1" showInputMessage="1" showErrorMessage="1" sqref="D6">
      <formula1>IF(C2="Copper TableX R290",sizes1,IF(C2="Steel Medium Grade",sizes2,IF(C2="Steel Heavy Grade",sizes3,IF(C2="PVC-U (PN 16)",sizes4,0))))</formula1>
    </dataValidation>
    <dataValidation type="list" showInputMessage="1" showErrorMessage="1" sqref="C6">
      <formula1>Temperature</formula1>
    </dataValidation>
    <dataValidation type="list" allowBlank="1" showInputMessage="1" showErrorMessage="1" sqref="C2">
      <formula1>pipematerials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18.28125" style="0" bestFit="1" customWidth="1"/>
    <col min="2" max="2" width="11.28125" style="0" bestFit="1" customWidth="1"/>
    <col min="5" max="5" width="11.28125" style="0" bestFit="1" customWidth="1"/>
    <col min="6" max="6" width="12.7109375" style="0" customWidth="1"/>
    <col min="8" max="8" width="21.00390625" style="0" bestFit="1" customWidth="1"/>
  </cols>
  <sheetData>
    <row r="1" spans="1:6" ht="12.75">
      <c r="A1" s="2" t="s">
        <v>7</v>
      </c>
      <c r="F1" s="2" t="s">
        <v>11</v>
      </c>
    </row>
    <row r="2" spans="1:6" ht="12.75">
      <c r="A2" s="3" t="s">
        <v>9</v>
      </c>
      <c r="D2" s="3" t="s">
        <v>9</v>
      </c>
      <c r="E2" s="4"/>
      <c r="F2" s="4">
        <v>0.0015</v>
      </c>
    </row>
    <row r="3" spans="1:6" ht="12.75">
      <c r="A3" s="3" t="s">
        <v>8</v>
      </c>
      <c r="D3" s="3" t="s">
        <v>8</v>
      </c>
      <c r="E3" s="4"/>
      <c r="F3" s="4">
        <v>0.04</v>
      </c>
    </row>
    <row r="4" spans="1:6" ht="12.75">
      <c r="A4" s="3" t="s">
        <v>10</v>
      </c>
      <c r="D4" s="3" t="s">
        <v>10</v>
      </c>
      <c r="E4" s="4"/>
      <c r="F4" s="4">
        <v>0.04</v>
      </c>
    </row>
    <row r="5" spans="1:6" ht="12.75">
      <c r="A5" s="3" t="s">
        <v>6</v>
      </c>
      <c r="D5" s="3" t="s">
        <v>6</v>
      </c>
      <c r="E5" s="4"/>
      <c r="F5" s="4">
        <v>0.0015</v>
      </c>
    </row>
    <row r="6" spans="1:6" ht="12.75">
      <c r="A6" s="4"/>
      <c r="D6" s="4"/>
      <c r="E6" s="4"/>
      <c r="F6" s="4">
        <v>0</v>
      </c>
    </row>
    <row r="7" spans="1:6" ht="12.75">
      <c r="A7" s="4"/>
      <c r="D7" s="4"/>
      <c r="E7" s="4"/>
      <c r="F7" s="4">
        <v>0</v>
      </c>
    </row>
    <row r="8" spans="1:16" ht="12.75">
      <c r="A8" s="4"/>
      <c r="D8" s="4"/>
      <c r="E8" s="4"/>
      <c r="F8" s="4">
        <v>0</v>
      </c>
      <c r="I8">
        <v>1</v>
      </c>
      <c r="J8">
        <v>2</v>
      </c>
      <c r="K8">
        <v>3</v>
      </c>
      <c r="L8">
        <v>4</v>
      </c>
      <c r="M8">
        <v>5</v>
      </c>
      <c r="N8">
        <v>6</v>
      </c>
      <c r="O8">
        <v>7</v>
      </c>
      <c r="P8">
        <v>8</v>
      </c>
    </row>
    <row r="9" spans="1:16" s="1" customFormat="1" ht="38.25">
      <c r="A9" s="25"/>
      <c r="B9" s="27" t="s">
        <v>0</v>
      </c>
      <c r="C9" s="30" t="s">
        <v>12</v>
      </c>
      <c r="D9" s="30" t="s">
        <v>4</v>
      </c>
      <c r="E9" s="30" t="s">
        <v>0</v>
      </c>
      <c r="F9" s="30" t="s">
        <v>5</v>
      </c>
      <c r="H9" s="27"/>
      <c r="I9" s="26" t="s">
        <v>9</v>
      </c>
      <c r="J9" s="27" t="s">
        <v>13</v>
      </c>
      <c r="K9" s="26" t="s">
        <v>8</v>
      </c>
      <c r="L9" s="27" t="s">
        <v>13</v>
      </c>
      <c r="M9" s="26" t="s">
        <v>10</v>
      </c>
      <c r="N9" s="27" t="s">
        <v>13</v>
      </c>
      <c r="O9" s="26" t="s">
        <v>6</v>
      </c>
      <c r="P9" s="27" t="s">
        <v>13</v>
      </c>
    </row>
    <row r="10" spans="1:17" ht="12.75">
      <c r="A10" s="7"/>
      <c r="B10" s="29">
        <v>90</v>
      </c>
      <c r="C10" s="31">
        <v>965.3</v>
      </c>
      <c r="D10" s="31">
        <f>0.000314</f>
        <v>0.000314</v>
      </c>
      <c r="E10" s="32">
        <v>90</v>
      </c>
      <c r="F10" s="33">
        <f>D10/C10</f>
        <v>3.2528747539624987E-07</v>
      </c>
      <c r="H10" s="28" t="str">
        <f>CONCATENATE($I$9,$I10)</f>
        <v>Copper TableX R29015</v>
      </c>
      <c r="I10">
        <v>15</v>
      </c>
      <c r="J10" s="7">
        <v>13.6</v>
      </c>
      <c r="L10" s="7"/>
      <c r="N10" s="7"/>
      <c r="P10" s="7"/>
      <c r="Q10">
        <v>1</v>
      </c>
    </row>
    <row r="11" spans="1:17" ht="12.75">
      <c r="A11" s="7"/>
      <c r="B11" s="29">
        <v>82</v>
      </c>
      <c r="C11" s="31">
        <v>970.6</v>
      </c>
      <c r="D11" s="31">
        <f>0.000346</f>
        <v>0.000346</v>
      </c>
      <c r="E11" s="32">
        <v>82</v>
      </c>
      <c r="F11" s="33">
        <f aca="true" t="shared" si="0" ref="F11:F30">D11/C11</f>
        <v>3.5648052750875745E-07</v>
      </c>
      <c r="H11" s="7" t="str">
        <f aca="true" t="shared" si="1" ref="H11:H22">CONCATENATE($I$9,$I11)</f>
        <v>Copper TableX R29022</v>
      </c>
      <c r="I11">
        <v>22</v>
      </c>
      <c r="J11" s="7">
        <v>20.2</v>
      </c>
      <c r="L11" s="7"/>
      <c r="N11" s="7"/>
      <c r="P11" s="7"/>
      <c r="Q11">
        <v>2</v>
      </c>
    </row>
    <row r="12" spans="1:17" ht="12.75">
      <c r="A12" s="7"/>
      <c r="B12" s="29">
        <v>80</v>
      </c>
      <c r="C12" s="31">
        <v>971.8</v>
      </c>
      <c r="D12" s="31">
        <v>0.000355</v>
      </c>
      <c r="E12" s="32">
        <v>80</v>
      </c>
      <c r="F12" s="33">
        <f t="shared" si="0"/>
        <v>3.6530150236674215E-07</v>
      </c>
      <c r="H12" s="7" t="str">
        <f t="shared" si="1"/>
        <v>Copper TableX R29028</v>
      </c>
      <c r="I12">
        <v>28</v>
      </c>
      <c r="J12" s="7">
        <v>26.2</v>
      </c>
      <c r="L12" s="7"/>
      <c r="N12" s="7"/>
      <c r="P12" s="7"/>
      <c r="Q12">
        <v>3</v>
      </c>
    </row>
    <row r="13" spans="1:17" ht="12.75">
      <c r="A13" s="7"/>
      <c r="B13" s="29">
        <v>75</v>
      </c>
      <c r="C13" s="31">
        <v>974.9</v>
      </c>
      <c r="D13" s="31">
        <v>0.000378</v>
      </c>
      <c r="E13" s="32">
        <v>75</v>
      </c>
      <c r="F13" s="33">
        <f t="shared" si="0"/>
        <v>3.877320750846241E-07</v>
      </c>
      <c r="H13" s="7" t="str">
        <f t="shared" si="1"/>
        <v>Copper TableX R29035</v>
      </c>
      <c r="I13">
        <v>35</v>
      </c>
      <c r="J13" s="7">
        <v>33</v>
      </c>
      <c r="L13" s="7"/>
      <c r="N13" s="7"/>
      <c r="P13" s="7"/>
      <c r="Q13">
        <v>4</v>
      </c>
    </row>
    <row r="14" spans="1:17" ht="12.75">
      <c r="A14" s="7"/>
      <c r="B14" s="29">
        <v>70</v>
      </c>
      <c r="C14" s="31">
        <v>977.7</v>
      </c>
      <c r="D14" s="31">
        <v>0.000404</v>
      </c>
      <c r="E14" s="32">
        <v>70</v>
      </c>
      <c r="F14" s="33">
        <f t="shared" si="0"/>
        <v>4.132146875319628E-07</v>
      </c>
      <c r="H14" s="7" t="str">
        <f t="shared" si="1"/>
        <v>Copper TableX R29042</v>
      </c>
      <c r="I14">
        <v>42</v>
      </c>
      <c r="J14" s="7">
        <v>40</v>
      </c>
      <c r="L14" s="7"/>
      <c r="N14" s="7"/>
      <c r="P14" s="7"/>
      <c r="Q14">
        <v>5</v>
      </c>
    </row>
    <row r="15" spans="1:17" ht="12.75">
      <c r="A15" s="7"/>
      <c r="B15" s="29">
        <v>65</v>
      </c>
      <c r="C15" s="31">
        <v>980.5</v>
      </c>
      <c r="D15" s="31">
        <v>0.000467</v>
      </c>
      <c r="E15" s="32">
        <v>65</v>
      </c>
      <c r="F15" s="33">
        <f t="shared" si="0"/>
        <v>4.762876083630801E-07</v>
      </c>
      <c r="H15" s="7" t="str">
        <f t="shared" si="1"/>
        <v>Copper TableX R29054</v>
      </c>
      <c r="I15">
        <v>54</v>
      </c>
      <c r="J15" s="7">
        <v>52</v>
      </c>
      <c r="L15" s="7"/>
      <c r="N15" s="7"/>
      <c r="P15" s="7"/>
      <c r="Q15">
        <v>6</v>
      </c>
    </row>
    <row r="16" spans="1:17" ht="12.75">
      <c r="A16" s="7"/>
      <c r="B16" s="29">
        <v>60</v>
      </c>
      <c r="C16" s="31">
        <v>983.2</v>
      </c>
      <c r="D16" s="31">
        <v>0.000467</v>
      </c>
      <c r="E16" s="32">
        <v>60</v>
      </c>
      <c r="F16" s="33">
        <f t="shared" si="0"/>
        <v>4.749796582587469E-07</v>
      </c>
      <c r="H16" s="7" t="str">
        <f t="shared" si="1"/>
        <v>Copper TableX R29067</v>
      </c>
      <c r="I16">
        <v>67</v>
      </c>
      <c r="J16" s="7">
        <v>64.3</v>
      </c>
      <c r="L16" s="7"/>
      <c r="N16" s="7"/>
      <c r="P16" s="7"/>
      <c r="Q16">
        <v>7</v>
      </c>
    </row>
    <row r="17" spans="1:17" ht="12.75">
      <c r="A17" s="7"/>
      <c r="B17" s="29">
        <v>55</v>
      </c>
      <c r="C17" s="31">
        <v>985.7</v>
      </c>
      <c r="D17" s="31">
        <v>0.000504</v>
      </c>
      <c r="E17" s="32">
        <v>55</v>
      </c>
      <c r="F17" s="33">
        <f t="shared" si="0"/>
        <v>5.113117581414223E-07</v>
      </c>
      <c r="H17" s="7" t="str">
        <f t="shared" si="1"/>
        <v>Copper TableX R29076</v>
      </c>
      <c r="I17">
        <v>76</v>
      </c>
      <c r="J17" s="7">
        <v>73.1</v>
      </c>
      <c r="L17" s="7"/>
      <c r="N17" s="7"/>
      <c r="P17" s="7"/>
      <c r="Q17">
        <v>8</v>
      </c>
    </row>
    <row r="18" spans="1:17" ht="12.75">
      <c r="A18" s="7"/>
      <c r="B18" s="29">
        <v>50</v>
      </c>
      <c r="C18" s="31">
        <v>988</v>
      </c>
      <c r="D18" s="31">
        <v>0.000547</v>
      </c>
      <c r="E18" s="32">
        <v>50</v>
      </c>
      <c r="F18" s="33">
        <f t="shared" si="0"/>
        <v>5.536437246963563E-07</v>
      </c>
      <c r="H18" s="7" t="str">
        <f t="shared" si="1"/>
        <v>Copper TableX R290108</v>
      </c>
      <c r="I18">
        <v>108</v>
      </c>
      <c r="J18" s="7">
        <v>105</v>
      </c>
      <c r="L18" s="7"/>
      <c r="N18" s="7"/>
      <c r="P18" s="7"/>
      <c r="Q18">
        <v>9</v>
      </c>
    </row>
    <row r="19" spans="1:17" ht="12.75">
      <c r="A19" s="7"/>
      <c r="B19" s="29">
        <v>45</v>
      </c>
      <c r="C19" s="31">
        <v>990.2</v>
      </c>
      <c r="D19" s="31">
        <v>0.000596</v>
      </c>
      <c r="E19" s="32">
        <v>45</v>
      </c>
      <c r="F19" s="33">
        <f t="shared" si="0"/>
        <v>6.018986063421531E-07</v>
      </c>
      <c r="H19" s="7" t="str">
        <f t="shared" si="1"/>
        <v>Copper TableX R290133</v>
      </c>
      <c r="I19">
        <v>133</v>
      </c>
      <c r="J19" s="7">
        <v>130</v>
      </c>
      <c r="L19" s="7"/>
      <c r="N19" s="7"/>
      <c r="P19" s="7"/>
      <c r="Q19">
        <v>10</v>
      </c>
    </row>
    <row r="20" spans="1:17" ht="12.75">
      <c r="A20" s="7"/>
      <c r="B20" s="29">
        <v>40</v>
      </c>
      <c r="C20" s="31">
        <v>992.2</v>
      </c>
      <c r="D20" s="31">
        <v>0.000653</v>
      </c>
      <c r="E20" s="32">
        <v>40</v>
      </c>
      <c r="F20" s="33">
        <f t="shared" si="0"/>
        <v>6.581334408385407E-07</v>
      </c>
      <c r="H20" s="7" t="str">
        <f t="shared" si="1"/>
        <v>Copper TableX R290159</v>
      </c>
      <c r="I20">
        <v>159</v>
      </c>
      <c r="J20" s="7">
        <v>155</v>
      </c>
      <c r="L20" s="7"/>
      <c r="N20" s="7"/>
      <c r="P20" s="7"/>
      <c r="Q20">
        <v>11</v>
      </c>
    </row>
    <row r="21" spans="1:17" ht="12.75">
      <c r="A21" s="7"/>
      <c r="B21" s="29">
        <v>35</v>
      </c>
      <c r="C21" s="31">
        <v>994</v>
      </c>
      <c r="D21" s="31">
        <v>0.000719</v>
      </c>
      <c r="E21" s="32">
        <v>35</v>
      </c>
      <c r="F21" s="33">
        <f t="shared" si="0"/>
        <v>7.233400402414488E-07</v>
      </c>
      <c r="H21" s="7" t="str">
        <f t="shared" si="1"/>
        <v>Copper TableX R290219</v>
      </c>
      <c r="I21">
        <v>219</v>
      </c>
      <c r="J21" s="7">
        <v>210</v>
      </c>
      <c r="L21" s="7"/>
      <c r="N21" s="7"/>
      <c r="P21" s="7"/>
      <c r="Q21">
        <v>12</v>
      </c>
    </row>
    <row r="22" spans="1:17" ht="12.75">
      <c r="A22" s="7"/>
      <c r="B22" s="29">
        <v>30</v>
      </c>
      <c r="C22" s="31">
        <v>995.6</v>
      </c>
      <c r="D22" s="31">
        <v>0.000798</v>
      </c>
      <c r="E22" s="32">
        <v>30</v>
      </c>
      <c r="F22" s="33">
        <f t="shared" si="0"/>
        <v>8.015267175572519E-07</v>
      </c>
      <c r="H22" s="7" t="str">
        <f t="shared" si="1"/>
        <v>Copper TableX R290267</v>
      </c>
      <c r="I22">
        <v>267</v>
      </c>
      <c r="J22" s="7">
        <v>261</v>
      </c>
      <c r="L22" s="7"/>
      <c r="N22" s="7"/>
      <c r="P22" s="7"/>
      <c r="Q22">
        <v>13</v>
      </c>
    </row>
    <row r="23" spans="1:17" ht="12.75">
      <c r="A23" s="7"/>
      <c r="B23" s="29">
        <v>25</v>
      </c>
      <c r="C23" s="31">
        <v>997</v>
      </c>
      <c r="D23" s="31">
        <v>0.00089</v>
      </c>
      <c r="E23" s="32">
        <v>25</v>
      </c>
      <c r="F23" s="33">
        <f t="shared" si="0"/>
        <v>8.926780341023068E-07</v>
      </c>
      <c r="H23" s="7" t="str">
        <f aca="true" t="shared" si="2" ref="H23:H35">CONCATENATE($K$9,$K23)</f>
        <v>Steel Medium Grade15</v>
      </c>
      <c r="K23">
        <v>15</v>
      </c>
      <c r="L23" s="7">
        <v>16.2</v>
      </c>
      <c r="N23" s="7"/>
      <c r="P23" s="7"/>
      <c r="Q23">
        <v>14</v>
      </c>
    </row>
    <row r="24" spans="1:17" ht="12.75">
      <c r="A24" s="7"/>
      <c r="B24" s="29">
        <v>20</v>
      </c>
      <c r="C24" s="31">
        <v>998.2</v>
      </c>
      <c r="D24" s="31">
        <f>0.001002</f>
        <v>0.001002</v>
      </c>
      <c r="E24" s="32">
        <v>20</v>
      </c>
      <c r="F24" s="33">
        <f t="shared" si="0"/>
        <v>1.0038068523342016E-06</v>
      </c>
      <c r="H24" s="7" t="str">
        <f t="shared" si="2"/>
        <v>Steel Medium Grade20</v>
      </c>
      <c r="K24">
        <v>20</v>
      </c>
      <c r="L24" s="7">
        <v>21.7</v>
      </c>
      <c r="N24" s="7"/>
      <c r="P24" s="7"/>
      <c r="Q24">
        <v>15</v>
      </c>
    </row>
    <row r="25" spans="1:17" ht="12.75">
      <c r="A25" s="7"/>
      <c r="B25" s="29">
        <v>12</v>
      </c>
      <c r="C25" s="31">
        <v>999.4</v>
      </c>
      <c r="D25" s="31">
        <v>0.001234</v>
      </c>
      <c r="E25" s="32">
        <v>12</v>
      </c>
      <c r="F25" s="33">
        <f t="shared" si="0"/>
        <v>1.2347408445067042E-06</v>
      </c>
      <c r="H25" s="7" t="str">
        <f t="shared" si="2"/>
        <v>Steel Medium Grade25</v>
      </c>
      <c r="K25">
        <v>25</v>
      </c>
      <c r="L25" s="7">
        <v>27.4</v>
      </c>
      <c r="N25" s="7"/>
      <c r="P25" s="7"/>
      <c r="Q25">
        <v>16</v>
      </c>
    </row>
    <row r="26" spans="1:17" ht="12.75">
      <c r="A26" s="7"/>
      <c r="B26" s="29">
        <v>10</v>
      </c>
      <c r="C26" s="31">
        <v>999.7</v>
      </c>
      <c r="D26" s="31">
        <v>0.001306</v>
      </c>
      <c r="E26" s="32">
        <v>10</v>
      </c>
      <c r="F26" s="33">
        <f t="shared" si="0"/>
        <v>1.3063919175752727E-06</v>
      </c>
      <c r="H26" s="7" t="str">
        <f t="shared" si="2"/>
        <v>Steel Medium Grade32</v>
      </c>
      <c r="K26">
        <v>32</v>
      </c>
      <c r="L26" s="7">
        <v>36.1</v>
      </c>
      <c r="N26" s="7"/>
      <c r="P26" s="7"/>
      <c r="Q26">
        <v>17</v>
      </c>
    </row>
    <row r="27" spans="1:17" ht="12.75">
      <c r="A27" s="7"/>
      <c r="B27" s="29">
        <v>9</v>
      </c>
      <c r="C27" s="31">
        <v>999.7</v>
      </c>
      <c r="D27" s="31">
        <v>0.001344</v>
      </c>
      <c r="E27" s="32">
        <v>9</v>
      </c>
      <c r="F27" s="33">
        <f t="shared" si="0"/>
        <v>1.3444033209962988E-06</v>
      </c>
      <c r="H27" s="7" t="str">
        <f t="shared" si="2"/>
        <v>Steel Medium Grade40</v>
      </c>
      <c r="K27">
        <v>40</v>
      </c>
      <c r="L27" s="7">
        <v>42</v>
      </c>
      <c r="N27" s="7"/>
      <c r="P27" s="7"/>
      <c r="Q27">
        <v>18</v>
      </c>
    </row>
    <row r="28" spans="1:17" ht="12.75">
      <c r="A28" s="7"/>
      <c r="B28" s="29">
        <v>6</v>
      </c>
      <c r="C28" s="31">
        <v>999.9</v>
      </c>
      <c r="D28" s="31">
        <v>0.001471</v>
      </c>
      <c r="E28" s="32">
        <v>6</v>
      </c>
      <c r="F28" s="33">
        <f t="shared" si="0"/>
        <v>1.4711471147114713E-06</v>
      </c>
      <c r="H28" s="7" t="str">
        <f t="shared" si="2"/>
        <v>Steel Medium Grade50</v>
      </c>
      <c r="K28">
        <v>50</v>
      </c>
      <c r="L28" s="7">
        <v>53.1</v>
      </c>
      <c r="N28" s="7"/>
      <c r="P28" s="7"/>
      <c r="Q28">
        <v>19</v>
      </c>
    </row>
    <row r="29" spans="1:17" ht="12.75">
      <c r="A29" s="7"/>
      <c r="B29" s="29">
        <v>4</v>
      </c>
      <c r="C29" s="31">
        <v>999.9</v>
      </c>
      <c r="D29" s="31">
        <v>0.001565</v>
      </c>
      <c r="E29" s="32">
        <v>4</v>
      </c>
      <c r="F29" s="33">
        <f t="shared" si="0"/>
        <v>1.5651565156515653E-06</v>
      </c>
      <c r="H29" s="7" t="str">
        <f t="shared" si="2"/>
        <v>Steel Medium Grade65</v>
      </c>
      <c r="K29">
        <v>65</v>
      </c>
      <c r="L29" s="7">
        <v>68.8</v>
      </c>
      <c r="N29" s="7"/>
      <c r="P29" s="7"/>
      <c r="Q29">
        <v>20</v>
      </c>
    </row>
    <row r="30" spans="1:17" ht="12.75">
      <c r="A30" s="7"/>
      <c r="B30" s="29">
        <v>0.01</v>
      </c>
      <c r="C30" s="31">
        <v>999.8</v>
      </c>
      <c r="D30" s="31">
        <v>0.001782</v>
      </c>
      <c r="E30" s="32">
        <v>0.01</v>
      </c>
      <c r="F30" s="33">
        <f t="shared" si="0"/>
        <v>1.7823564712942589E-06</v>
      </c>
      <c r="H30" s="7" t="str">
        <f t="shared" si="2"/>
        <v>Steel Medium Grade80</v>
      </c>
      <c r="K30">
        <v>80</v>
      </c>
      <c r="L30" s="7">
        <v>80.8</v>
      </c>
      <c r="N30" s="7"/>
      <c r="P30" s="7"/>
      <c r="Q30">
        <v>21</v>
      </c>
    </row>
    <row r="31" spans="8:17" ht="12.75">
      <c r="H31" s="7" t="str">
        <f t="shared" si="2"/>
        <v>Steel Medium Grade100</v>
      </c>
      <c r="K31">
        <v>100</v>
      </c>
      <c r="L31" s="7">
        <v>105.1</v>
      </c>
      <c r="N31" s="7"/>
      <c r="P31" s="7"/>
      <c r="Q31">
        <v>22</v>
      </c>
    </row>
    <row r="32" spans="8:17" ht="12.75">
      <c r="H32" s="7" t="str">
        <f t="shared" si="2"/>
        <v>Steel Medium Grade125</v>
      </c>
      <c r="K32">
        <v>125</v>
      </c>
      <c r="L32" s="7">
        <v>129.7</v>
      </c>
      <c r="N32" s="7"/>
      <c r="P32" s="7"/>
      <c r="Q32">
        <v>23</v>
      </c>
    </row>
    <row r="33" spans="8:17" ht="12.75">
      <c r="H33" s="7" t="str">
        <f t="shared" si="2"/>
        <v>Steel Medium Grade150</v>
      </c>
      <c r="K33">
        <v>150</v>
      </c>
      <c r="L33" s="7">
        <v>155.2</v>
      </c>
      <c r="N33" s="7"/>
      <c r="P33" s="7"/>
      <c r="Q33">
        <v>24</v>
      </c>
    </row>
    <row r="34" spans="8:17" ht="12.75">
      <c r="H34" s="7" t="str">
        <f t="shared" si="2"/>
        <v>Steel Medium Grade200</v>
      </c>
      <c r="K34">
        <v>200</v>
      </c>
      <c r="L34" s="7">
        <v>211.9</v>
      </c>
      <c r="N34" s="7"/>
      <c r="P34" s="7"/>
      <c r="Q34">
        <v>25</v>
      </c>
    </row>
    <row r="35" spans="8:17" ht="12.75">
      <c r="H35" s="7" t="str">
        <f t="shared" si="2"/>
        <v>Steel Medium Grade250</v>
      </c>
      <c r="K35">
        <v>250</v>
      </c>
      <c r="L35" s="7">
        <v>265.8</v>
      </c>
      <c r="N35" s="7"/>
      <c r="P35" s="7"/>
      <c r="Q35">
        <v>26</v>
      </c>
    </row>
    <row r="36" spans="8:17" ht="12.75">
      <c r="H36" s="7" t="str">
        <f aca="true" t="shared" si="3" ref="H36:H48">CONCATENATE($M$9,$M36)</f>
        <v>Steel Heavy Grade15</v>
      </c>
      <c r="M36">
        <v>15</v>
      </c>
      <c r="N36" s="7">
        <v>15</v>
      </c>
      <c r="P36" s="7"/>
      <c r="Q36">
        <v>27</v>
      </c>
    </row>
    <row r="37" spans="8:17" ht="12.75">
      <c r="H37" s="7" t="str">
        <f t="shared" si="3"/>
        <v>Steel Heavy Grade20</v>
      </c>
      <c r="M37">
        <v>20</v>
      </c>
      <c r="N37" s="7">
        <v>20.5</v>
      </c>
      <c r="P37" s="7"/>
      <c r="Q37">
        <v>28</v>
      </c>
    </row>
    <row r="38" spans="8:17" ht="12.75">
      <c r="H38" s="7" t="str">
        <f t="shared" si="3"/>
        <v>Steel Heavy Grade25</v>
      </c>
      <c r="M38">
        <v>25</v>
      </c>
      <c r="N38" s="7">
        <v>25.8</v>
      </c>
      <c r="P38" s="7"/>
      <c r="Q38">
        <v>29</v>
      </c>
    </row>
    <row r="39" spans="8:17" ht="12.75">
      <c r="H39" s="7" t="str">
        <f t="shared" si="3"/>
        <v>Steel Heavy Grade32</v>
      </c>
      <c r="M39">
        <v>32</v>
      </c>
      <c r="N39" s="7">
        <v>34.5</v>
      </c>
      <c r="P39" s="7"/>
      <c r="Q39">
        <v>30</v>
      </c>
    </row>
    <row r="40" spans="8:17" ht="12.75">
      <c r="H40" s="7" t="str">
        <f t="shared" si="3"/>
        <v>Steel Heavy Grade40</v>
      </c>
      <c r="M40">
        <v>40</v>
      </c>
      <c r="N40" s="7">
        <v>40.4</v>
      </c>
      <c r="P40" s="7"/>
      <c r="Q40">
        <v>31</v>
      </c>
    </row>
    <row r="41" spans="8:17" ht="12.75">
      <c r="H41" s="7" t="str">
        <f t="shared" si="3"/>
        <v>Steel Heavy Grade50</v>
      </c>
      <c r="M41">
        <v>50</v>
      </c>
      <c r="N41" s="7">
        <v>51.3</v>
      </c>
      <c r="P41" s="7"/>
      <c r="Q41">
        <v>32</v>
      </c>
    </row>
    <row r="42" spans="8:17" ht="12.75">
      <c r="H42" s="7" t="str">
        <f t="shared" si="3"/>
        <v>Steel Heavy Grade65</v>
      </c>
      <c r="M42">
        <v>65</v>
      </c>
      <c r="N42" s="7">
        <v>67</v>
      </c>
      <c r="P42" s="7"/>
      <c r="Q42">
        <v>33</v>
      </c>
    </row>
    <row r="43" spans="8:17" ht="12.75">
      <c r="H43" s="7" t="str">
        <f t="shared" si="3"/>
        <v>Steel Heavy Grade80</v>
      </c>
      <c r="M43">
        <v>80</v>
      </c>
      <c r="N43" s="7">
        <v>78.8</v>
      </c>
      <c r="P43" s="7"/>
      <c r="Q43">
        <v>34</v>
      </c>
    </row>
    <row r="44" spans="8:17" ht="12.75">
      <c r="H44" s="7" t="str">
        <f t="shared" si="3"/>
        <v>Steel Heavy Grade100</v>
      </c>
      <c r="M44">
        <v>100</v>
      </c>
      <c r="N44" s="7">
        <v>103.3</v>
      </c>
      <c r="P44" s="7"/>
      <c r="Q44">
        <v>35</v>
      </c>
    </row>
    <row r="45" spans="8:17" ht="12.75">
      <c r="H45" s="7" t="str">
        <f t="shared" si="3"/>
        <v>Steel Heavy Grade125</v>
      </c>
      <c r="M45">
        <v>125</v>
      </c>
      <c r="N45" s="7">
        <v>128.9</v>
      </c>
      <c r="P45" s="7"/>
      <c r="Q45">
        <v>36</v>
      </c>
    </row>
    <row r="46" spans="8:17" ht="12.75">
      <c r="H46" s="7" t="str">
        <f t="shared" si="3"/>
        <v>Steel Heavy Grade150</v>
      </c>
      <c r="M46">
        <v>150</v>
      </c>
      <c r="N46" s="7">
        <v>154.4</v>
      </c>
      <c r="P46" s="7"/>
      <c r="Q46">
        <v>37</v>
      </c>
    </row>
    <row r="47" spans="8:17" ht="12.75">
      <c r="H47" s="7" t="str">
        <f t="shared" si="3"/>
        <v>Steel Heavy Grade200</v>
      </c>
      <c r="M47">
        <v>200</v>
      </c>
      <c r="N47" s="7">
        <v>211.9</v>
      </c>
      <c r="P47" s="7"/>
      <c r="Q47">
        <v>38</v>
      </c>
    </row>
    <row r="48" spans="8:17" ht="12.75">
      <c r="H48" s="7" t="str">
        <f t="shared" si="3"/>
        <v>Steel Heavy Grade250</v>
      </c>
      <c r="M48">
        <v>250</v>
      </c>
      <c r="N48" s="7">
        <v>265.8</v>
      </c>
      <c r="P48" s="7"/>
      <c r="Q48">
        <v>39</v>
      </c>
    </row>
    <row r="49" spans="8:17" ht="12.75">
      <c r="H49" s="7" t="str">
        <f aca="true" t="shared" si="4" ref="H49:H61">CONCATENATE($O$9,$O49)</f>
        <v>PVC-U (PN 16)20</v>
      </c>
      <c r="O49">
        <v>20</v>
      </c>
      <c r="P49" s="7">
        <v>17</v>
      </c>
      <c r="Q49">
        <v>40</v>
      </c>
    </row>
    <row r="50" spans="8:17" ht="12.75">
      <c r="H50" s="7" t="str">
        <f t="shared" si="4"/>
        <v>PVC-U (PN 16)25</v>
      </c>
      <c r="O50">
        <v>25</v>
      </c>
      <c r="P50" s="7">
        <v>21.2</v>
      </c>
      <c r="Q50">
        <v>41</v>
      </c>
    </row>
    <row r="51" spans="8:17" ht="12.75">
      <c r="H51" s="7" t="str">
        <f t="shared" si="4"/>
        <v>PVC-U (PN 16)32</v>
      </c>
      <c r="O51">
        <v>32</v>
      </c>
      <c r="P51" s="7">
        <v>27.2</v>
      </c>
      <c r="Q51">
        <v>42</v>
      </c>
    </row>
    <row r="52" spans="8:17" ht="12.75">
      <c r="H52" s="7" t="str">
        <f t="shared" si="4"/>
        <v>PVC-U (PN 16)40</v>
      </c>
      <c r="O52">
        <v>40</v>
      </c>
      <c r="P52" s="7">
        <v>34</v>
      </c>
      <c r="Q52">
        <v>43</v>
      </c>
    </row>
    <row r="53" spans="8:17" ht="12.75">
      <c r="H53" s="7" t="str">
        <f t="shared" si="4"/>
        <v>PVC-U (PN 16)50</v>
      </c>
      <c r="O53">
        <v>50</v>
      </c>
      <c r="P53" s="7">
        <v>42.6</v>
      </c>
      <c r="Q53">
        <v>44</v>
      </c>
    </row>
    <row r="54" spans="8:17" ht="12.75">
      <c r="H54" s="7" t="str">
        <f t="shared" si="4"/>
        <v>PVC-U (PN 16)63</v>
      </c>
      <c r="O54">
        <v>63</v>
      </c>
      <c r="P54" s="7">
        <v>53.6</v>
      </c>
      <c r="Q54">
        <v>45</v>
      </c>
    </row>
    <row r="55" spans="8:17" ht="12.75">
      <c r="H55" s="7" t="str">
        <f t="shared" si="4"/>
        <v>PVC-U (PN 16)75</v>
      </c>
      <c r="O55">
        <v>75</v>
      </c>
      <c r="P55" s="7">
        <v>63.8</v>
      </c>
      <c r="Q55">
        <v>46</v>
      </c>
    </row>
    <row r="56" spans="8:17" ht="12.75">
      <c r="H56" s="7" t="str">
        <f t="shared" si="4"/>
        <v>PVC-U (PN 16)90</v>
      </c>
      <c r="O56">
        <v>90</v>
      </c>
      <c r="P56" s="7">
        <v>76.6</v>
      </c>
      <c r="Q56">
        <v>47</v>
      </c>
    </row>
    <row r="57" spans="8:17" ht="12.75">
      <c r="H57" s="7" t="str">
        <f t="shared" si="4"/>
        <v>PVC-U (PN 16)110</v>
      </c>
      <c r="O57">
        <v>110</v>
      </c>
      <c r="P57" s="7">
        <v>96.8</v>
      </c>
      <c r="Q57">
        <v>48</v>
      </c>
    </row>
    <row r="58" spans="8:17" ht="12.75">
      <c r="H58" s="7" t="str">
        <f t="shared" si="4"/>
        <v>PVC-U (PN 16)125</v>
      </c>
      <c r="O58">
        <v>125</v>
      </c>
      <c r="P58" s="7">
        <v>110.2</v>
      </c>
      <c r="Q58">
        <v>49</v>
      </c>
    </row>
    <row r="59" spans="8:17" ht="12.75">
      <c r="H59" s="7" t="str">
        <f t="shared" si="4"/>
        <v>PVC-U (PN 16)140</v>
      </c>
      <c r="O59">
        <v>140</v>
      </c>
      <c r="P59" s="7">
        <v>123.4</v>
      </c>
      <c r="Q59">
        <v>50</v>
      </c>
    </row>
    <row r="60" spans="8:17" ht="12.75">
      <c r="H60" s="7" t="str">
        <f t="shared" si="4"/>
        <v>PVC-U (PN 16)160</v>
      </c>
      <c r="O60">
        <v>160</v>
      </c>
      <c r="P60" s="7">
        <v>141</v>
      </c>
      <c r="Q60">
        <v>51</v>
      </c>
    </row>
    <row r="61" spans="8:17" ht="12.75">
      <c r="H61" s="7" t="str">
        <f t="shared" si="4"/>
        <v>PVC-U (PN 16)180</v>
      </c>
      <c r="O61">
        <v>180</v>
      </c>
      <c r="P61" s="7">
        <v>158.6</v>
      </c>
      <c r="Q61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Contractor</dc:creator>
  <cp:keywords/>
  <dc:description/>
  <cp:lastModifiedBy>Clive Briggs</cp:lastModifiedBy>
  <dcterms:created xsi:type="dcterms:W3CDTF">2007-09-28T14:56:55Z</dcterms:created>
  <dcterms:modified xsi:type="dcterms:W3CDTF">2016-09-14T07:19:58Z</dcterms:modified>
  <cp:category/>
  <cp:version/>
  <cp:contentType/>
  <cp:contentStatus/>
</cp:coreProperties>
</file>